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T48" i="371" l="1"/>
  <c r="U48" i="371" s="1"/>
  <c r="S48" i="371"/>
  <c r="R48" i="371"/>
  <c r="Q48" i="371"/>
  <c r="T47" i="371"/>
  <c r="U47" i="371" s="1"/>
  <c r="S47" i="371"/>
  <c r="V47" i="371" s="1"/>
  <c r="R47" i="371"/>
  <c r="Q47" i="371"/>
  <c r="T46" i="371"/>
  <c r="U46" i="371" s="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T41" i="371"/>
  <c r="U41" i="371" s="1"/>
  <c r="S41" i="371"/>
  <c r="R41" i="371"/>
  <c r="Q41" i="371"/>
  <c r="V40" i="371"/>
  <c r="U40" i="371"/>
  <c r="T40" i="371"/>
  <c r="S40" i="371"/>
  <c r="R40" i="371"/>
  <c r="Q40" i="371"/>
  <c r="V39" i="371"/>
  <c r="T39" i="371"/>
  <c r="U39" i="371" s="1"/>
  <c r="S39" i="371"/>
  <c r="R39" i="371"/>
  <c r="Q39" i="371"/>
  <c r="T38" i="371"/>
  <c r="U38" i="371" s="1"/>
  <c r="S38" i="371"/>
  <c r="R38" i="371"/>
  <c r="Q38" i="371"/>
  <c r="V37" i="371"/>
  <c r="T37" i="371"/>
  <c r="U37" i="371" s="1"/>
  <c r="S37" i="371"/>
  <c r="R37" i="371"/>
  <c r="Q37" i="371"/>
  <c r="T36" i="371"/>
  <c r="U36" i="371" s="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T32" i="371"/>
  <c r="U32" i="371" s="1"/>
  <c r="S32" i="371"/>
  <c r="R32" i="371"/>
  <c r="Q32" i="371"/>
  <c r="V31" i="371"/>
  <c r="U31" i="371"/>
  <c r="T31" i="37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T25" i="371"/>
  <c r="U25" i="371" s="1"/>
  <c r="S25" i="371"/>
  <c r="R25" i="371"/>
  <c r="Q25" i="371"/>
  <c r="T24" i="371"/>
  <c r="U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T19" i="371"/>
  <c r="U19" i="371" s="1"/>
  <c r="S19" i="371"/>
  <c r="R19" i="371"/>
  <c r="Q19" i="371"/>
  <c r="T18" i="371"/>
  <c r="U18" i="371" s="1"/>
  <c r="S18" i="371"/>
  <c r="R18" i="371"/>
  <c r="Q18" i="371"/>
  <c r="V17" i="371"/>
  <c r="T17" i="371"/>
  <c r="U17" i="371" s="1"/>
  <c r="S17" i="371"/>
  <c r="R17" i="371"/>
  <c r="Q17" i="371"/>
  <c r="V16" i="371"/>
  <c r="U16" i="371"/>
  <c r="T16" i="37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V6" i="371"/>
  <c r="U6" i="371"/>
  <c r="T6" i="371"/>
  <c r="S6" i="371"/>
  <c r="R6" i="371"/>
  <c r="Q6" i="371"/>
  <c r="V5" i="371"/>
  <c r="T5" i="371"/>
  <c r="U5" i="371" s="1"/>
  <c r="S5" i="371"/>
  <c r="R5" i="371"/>
  <c r="Q5" i="371"/>
  <c r="U10" i="371" l="1"/>
  <c r="U14" i="371"/>
  <c r="U20" i="371"/>
  <c r="U28" i="371"/>
  <c r="V18" i="371"/>
  <c r="V24" i="371"/>
  <c r="V30" i="371"/>
  <c r="V32" i="371"/>
  <c r="V36" i="371"/>
  <c r="V38" i="371"/>
  <c r="V46" i="371"/>
  <c r="V48" i="371"/>
  <c r="U22" i="371"/>
  <c r="C26" i="419"/>
  <c r="O26" i="419" l="1"/>
  <c r="O25" i="419"/>
  <c r="G26" i="419"/>
  <c r="O28" i="419" l="1"/>
  <c r="O27" i="419"/>
  <c r="G25" i="419"/>
  <c r="C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N18" i="419" l="1"/>
  <c r="M18" i="419"/>
  <c r="L18" i="419"/>
  <c r="O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L23" i="419"/>
  <c r="H18" i="419"/>
  <c r="G22" i="419"/>
  <c r="H22" i="419"/>
  <c r="I22" i="419"/>
  <c r="L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N6" i="419" l="1"/>
  <c r="O6" i="419"/>
  <c r="L6" i="419"/>
  <c r="M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19" i="414"/>
  <c r="D16" i="414"/>
  <c r="C19" i="414"/>
  <c r="D4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<sst xmlns="http://schemas.openxmlformats.org/spreadsheetml/2006/main" count="21154" uniqueCount="4789">
  <si>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</si>
  <si>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</si>
  <si>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</si>
  <si>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</si>
  <si>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</si>
  <si>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</si>
  <si>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</si>
  <si>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</si>
  <si>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</si>
  <si>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</si>
  <si>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</si>
  <si>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</si>
  <si>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</si>
  <si>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</si>
  <si>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</si>
  <si>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</si>
  <si>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</si>
  <si>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</si>
  <si>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</si>
  <si>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</si>
  <si>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</si>
  <si>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</si>
  <si>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</si>
  <si>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</si>
  <si>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</si>
  <si>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</si>
  <si>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</si>
  <si>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</si>
  <si>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</si>
  <si>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</si>
  <si>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</si>
  <si>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</si>
  <si>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</si>
  <si>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</si>
  <si>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</si>
  <si>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</si>
  <si>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</si>
  <si>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</si>
  <si>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</si>
  <si>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</si>
  <si>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</si>
  <si>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</si>
  <si>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</si>
  <si>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</si>
  <si>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</si>
  <si>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</si>
  <si>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</si>
  <si>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</si>
  <si>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</si>
  <si>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</si>
  <si>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</si>
  <si>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</si>
  <si>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</si>
  <si>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</si>
  <si>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</si>
  <si>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</si>
  <si>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</si>
  <si>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</si>
  <si>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</si>
  <si>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</si>
  <si>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</si>
  <si>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</si>
  <si>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</si>
  <si>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</si>
  <si>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</si>
  <si>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</si>
  <si>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</si>
  <si>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</si>
  <si>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</si>
  <si>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</si>
  <si>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</si>
  <si>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</si>
  <si>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</si>
  <si>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</si>
  <si>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</si>
  <si>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</si>
  <si>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</si>
  <si>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</si>
  <si>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</si>
  <si>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</si>
  <si>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</si>
  <si>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</si>
  <si>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</si>
  <si>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</si>
  <si>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</si>
  <si>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</si>
  <si>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</si>
  <si>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</si>
  <si>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</si>
  <si>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</si>
  <si>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</si>
  <si>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</si>
  <si>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</si>
  <si>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</si>
  <si>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</si>
  <si>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</si>
  <si>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</si>
  <si>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</si>
  <si>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</si>
  <si>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</si>
  <si>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</si>
  <si>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</si>
  <si>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</si>
  <si>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</si>
  <si>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</si>
  <si>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</si>
  <si>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</si>
  <si>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</si>
  <si>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</si>
  <si>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</si>
  <si>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</si>
  <si>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</si>
  <si>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</si>
  <si>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</si>
  <si>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</si>
  <si>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</si>
  <si>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</si>
  <si>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</si>
  <si>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</si>
  <si>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</si>
  <si>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</si>
  <si>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</si>
  <si>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</si>
  <si>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</si>
  <si>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</si>
  <si>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</si>
  <si>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</si>
  <si>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</si>
  <si>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</si>
  <si>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</si>
  <si>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</si>
  <si>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</si>
  <si>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</si>
  <si>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</si>
  <si>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</si>
  <si>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</si>
  <si>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</si>
  <si>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</si>
  <si>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</si>
  <si>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</si>
  <si>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</si>
  <si>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</si>
  <si>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</si>
  <si>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</si>
  <si>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</si>
  <si>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</si>
  <si>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</si>
  <si>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</si>
  <si>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</si>
  <si>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</si>
  <si>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</si>
  <si>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</si>
  <si>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</si>
  <si>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</si>
  <si>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</si>
  <si>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</si>
  <si>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</si>
  <si>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</si>
  <si>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</si>
  <si>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</si>
  <si>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</si>
  <si>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</si>
  <si>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</si>
  <si>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</si>
  <si>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</si>
  <si>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</si>
  <si>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</si>
  <si>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</si>
  <si>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</si>
  <si>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</si>
  <si>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</si>
  <si>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</si>
  <si>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</si>
  <si>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</si>
  <si>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</si>
  <si>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</si>
  <si>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</si>
  <si>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</si>
  <si>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</si>
  <si>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</si>
  <si>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</si>
  <si>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</si>
  <si>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</si>
  <si>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</si>
  <si>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</si>
  <si>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</si>
  <si>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</si>
  <si>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</si>
  <si>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</si>
  <si>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</si>
  <si>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</si>
  <si>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</si>
  <si>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</si>
  <si>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</si>
  <si>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</si>
  <si>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</si>
  <si>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</si>
  <si>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</si>
  <si>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</si>
  <si>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</si>
  <si>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</si>
  <si>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</si>
  <si>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</si>
  <si>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</si>
  <si>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</si>
  <si>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</si>
  <si>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</si>
  <si>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</si>
  <si>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</si>
  <si>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</si>
  <si>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</si>
  <si>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</si>
  <si>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</si>
  <si>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</si>
  <si>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</si>
  <si>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</si>
  <si>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</si>
  <si>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</si>
  <si>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</si>
  <si>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</si>
  <si>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</si>
  <si>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</si>
  <si>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</si>
  <si>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</si>
  <si>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</si>
  <si>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</si>
  <si>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</si>
  <si>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</si>
  <si>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</si>
  <si>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</si>
  <si>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</si>
  <si>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</si>
  <si>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</si>
  <si>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</si>
  <si>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</si>
  <si>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</si>
  <si>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</si>
  <si>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</si>
  <si>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</si>
  <si>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</si>
  <si>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</si>
  <si>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</si>
  <si>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</si>
  <si>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</si>
  <si>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</si>
  <si>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</si>
  <si>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</si>
  <si>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</si>
  <si>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</si>
  <si>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</si>
  <si>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</si>
  <si>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</si>
  <si>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</si>
  <si>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</si>
  <si>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</si>
  <si>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ošetřovatelé</t>
  </si>
  <si>
    <t>sanitáři</t>
  </si>
  <si>
    <t>abs. stud. oboru přirodověd. zaměření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</si>
  <si>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</si>
  <si>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</si>
  <si>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</si>
  <si>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</si>
  <si>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</si>
  <si>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</si>
  <si>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</si>
  <si>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</si>
  <si>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</si>
  <si>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</si>
  <si>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</si>
  <si>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</si>
  <si>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</si>
  <si>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</si>
  <si>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</si>
  <si>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</si>
  <si>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</si>
  <si>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</si>
  <si>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</si>
  <si>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</si>
  <si>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</si>
  <si>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</si>
  <si>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</si>
  <si>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</si>
  <si>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</si>
  <si>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</si>
  <si>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</si>
  <si>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</si>
  <si>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</si>
  <si>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</si>
  <si>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</si>
  <si>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</si>
  <si>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</si>
  <si>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</si>
  <si>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</si>
  <si>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</si>
  <si>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</si>
  <si>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</si>
  <si>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</si>
  <si>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</si>
  <si>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</si>
  <si>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</si>
  <si>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</si>
  <si>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</si>
  <si>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</si>
  <si>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</si>
  <si>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</si>
  <si>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</si>
  <si>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</si>
  <si>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</si>
  <si>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</si>
  <si>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</si>
  <si>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</si>
  <si>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</si>
  <si>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Kardiochirurgická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</si>
  <si>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</si>
  <si>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</si>
  <si>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</si>
  <si>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</si>
  <si>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</si>
  <si>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</si>
  <si>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</si>
  <si>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</si>
  <si>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</si>
  <si>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</si>
  <si>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</si>
  <si>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</si>
  <si>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</si>
  <si>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</si>
  <si>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50113012     léky - trombolýza (LEK)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</si>
  <si>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</si>
  <si>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</si>
  <si>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</si>
  <si>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</si>
  <si>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</si>
  <si>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</si>
  <si>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</si>
  <si>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</si>
  <si>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</si>
  <si>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</si>
  <si>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50115021     laboratorní diagnostika-skl.ZPr (Z501)</t>
  </si>
  <si>
    <t>--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</si>
  <si>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</si>
  <si>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</si>
  <si>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</si>
  <si>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</si>
  <si>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</si>
  <si>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</si>
  <si>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</si>
  <si>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</si>
  <si>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</si>
  <si>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</si>
  <si>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</si>
  <si>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</si>
  <si>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</si>
  <si>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</si>
  <si>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</si>
  <si>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</si>
  <si>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</si>
  <si>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</si>
  <si>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</si>
  <si>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</si>
  <si>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</si>
  <si>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</si>
  <si>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</si>
  <si>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</si>
  <si>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</si>
  <si>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</si>
  <si>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</si>
  <si>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</si>
  <si>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</si>
  <si>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</si>
  <si>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</si>
  <si>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</si>
  <si>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</si>
  <si>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</si>
  <si>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</si>
  <si>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</si>
  <si>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</si>
  <si>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</si>
  <si>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</si>
  <si>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</si>
  <si>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</si>
  <si>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</si>
  <si>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</si>
  <si>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</si>
  <si>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</si>
  <si>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</si>
  <si>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</si>
  <si>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</si>
  <si>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</si>
  <si>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</si>
  <si>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</si>
  <si>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</si>
  <si>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</si>
  <si>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</si>
  <si>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</si>
  <si>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</si>
  <si>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</si>
  <si>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</si>
  <si>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</si>
  <si>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</si>
  <si>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</si>
  <si>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</si>
  <si>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</si>
  <si>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</si>
  <si>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</si>
  <si>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</si>
  <si>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</si>
  <si>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</si>
  <si>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</si>
  <si>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</si>
  <si>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</si>
  <si>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</si>
  <si>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</si>
  <si>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</si>
  <si>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</si>
  <si>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</si>
  <si>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</si>
  <si>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</si>
  <si>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</si>
  <si>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</si>
  <si>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</si>
  <si>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</si>
  <si>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</si>
  <si>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</si>
  <si>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</si>
  <si>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</si>
  <si>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</si>
  <si>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</si>
  <si>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</si>
  <si>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</si>
  <si>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</si>
  <si>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</si>
  <si>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</si>
  <si>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</si>
  <si>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</si>
  <si>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</si>
  <si>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</si>
  <si>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</si>
  <si>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</si>
  <si>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</si>
  <si>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</si>
  <si>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</si>
  <si>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</si>
  <si>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</si>
  <si>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</si>
  <si>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</si>
  <si>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</si>
  <si>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</si>
  <si>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</si>
  <si>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</si>
  <si>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</si>
  <si>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</si>
  <si>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</si>
  <si>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</si>
  <si>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</si>
  <si>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</si>
  <si>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</si>
  <si>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</si>
  <si>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</si>
  <si>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</si>
  <si>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</si>
  <si>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</si>
  <si>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</si>
  <si>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</si>
  <si>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</si>
  <si>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</si>
  <si>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</si>
  <si>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</si>
  <si>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</si>
  <si>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</si>
  <si>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</si>
  <si>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</si>
  <si>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</si>
  <si>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</si>
  <si>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</si>
  <si>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</si>
  <si>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</si>
  <si>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</si>
  <si>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</si>
  <si>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</si>
  <si>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</si>
  <si>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</si>
  <si>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</si>
  <si>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</si>
  <si>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</si>
  <si>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</si>
  <si>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</si>
  <si>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</si>
  <si>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</si>
  <si>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</si>
  <si>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</si>
  <si>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</si>
  <si>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</si>
  <si>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</si>
  <si>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</si>
  <si>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</si>
  <si>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</si>
  <si>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</si>
  <si>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</si>
  <si>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</si>
  <si>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</si>
  <si>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</si>
  <si>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</si>
  <si>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</si>
  <si>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</si>
  <si>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</si>
  <si>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</si>
  <si>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</si>
  <si>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</si>
  <si>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</si>
  <si>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</si>
  <si>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</si>
  <si>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</si>
  <si>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</si>
  <si>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</si>
  <si>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</si>
  <si>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</si>
  <si>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</si>
  <si>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</si>
  <si>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</si>
  <si>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</si>
  <si>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</si>
  <si>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</si>
  <si>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</si>
  <si>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</si>
  <si>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</si>
  <si>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</si>
  <si>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</si>
  <si>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</si>
  <si>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</si>
  <si>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</si>
  <si>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</si>
  <si>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</si>
  <si>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</si>
  <si>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50</t>
  </si>
  <si>
    <t>Kardiochirurgická klinika</t>
  </si>
  <si>
    <t/>
  </si>
  <si>
    <t>Kardiochirurgická klinika Celkem</t>
  </si>
  <si>
    <t>SumaKL</t>
  </si>
  <si>
    <t>5011</t>
  </si>
  <si>
    <t>lůžkové oddělení 50</t>
  </si>
  <si>
    <t>lůžkové oddělení 50 Celkem</t>
  </si>
  <si>
    <t>SumaNS</t>
  </si>
  <si>
    <t>mezeraNS</t>
  </si>
  <si>
    <t>5021</t>
  </si>
  <si>
    <t>ambulance</t>
  </si>
  <si>
    <t>ambulance Celkem</t>
  </si>
  <si>
    <t>5031</t>
  </si>
  <si>
    <t>JIP 50B</t>
  </si>
  <si>
    <t>JIP 50B Celkem</t>
  </si>
  <si>
    <t>5062</t>
  </si>
  <si>
    <t>operační sál - lokální</t>
  </si>
  <si>
    <t>operační sál - lokální Celkem</t>
  </si>
  <si>
    <t>50113001</t>
  </si>
  <si>
    <t>130187</t>
  </si>
  <si>
    <t>30187</t>
  </si>
  <si>
    <t>MIDAZOLAM TORREX 5MG/ML</t>
  </si>
  <si>
    <t>INJ 10X1ML/5MG</t>
  </si>
  <si>
    <t>136083</t>
  </si>
  <si>
    <t>AMPICILLIN AND SULBACTAM IBI 1 G + 500 MG PRÁŠEK P</t>
  </si>
  <si>
    <t>INJ PLV SOL 10X1G+500MG/LAH</t>
  </si>
  <si>
    <t>214526</t>
  </si>
  <si>
    <t>CONTROLOC 40 MG</t>
  </si>
  <si>
    <t>POR TBL ENT 100X40MG I</t>
  </si>
  <si>
    <t>23894</t>
  </si>
  <si>
    <t>SERTRALIN ACTAVIS 50 MG</t>
  </si>
  <si>
    <t>POR TBL FLM 30X50MG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</si>
  <si>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</si>
  <si>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</si>
  <si>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</si>
  <si>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</si>
  <si>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</si>
  <si>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</si>
  <si>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</si>
  <si>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47256</t>
  </si>
  <si>
    <t>GLUKÓZA 5 BRAUN</t>
  </si>
  <si>
    <t>INF SOL 20X100ML-PE</t>
  </si>
  <si>
    <t>47995</t>
  </si>
  <si>
    <t>EZETROL 10 MG TABLETY</t>
  </si>
  <si>
    <t>POR TBL NOB 30X10MG B</t>
  </si>
  <si>
    <t>51367</t>
  </si>
  <si>
    <t>INF SOL 10X250MLPELAH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</si>
  <si>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</si>
  <si>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</si>
  <si>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</si>
  <si>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</si>
  <si>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</si>
  <si>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</si>
  <si>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</si>
  <si>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</si>
  <si>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</si>
  <si>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</si>
  <si>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</si>
  <si>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</si>
  <si>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</si>
  <si>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</si>
  <si>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</si>
  <si>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</si>
  <si>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</si>
  <si>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</si>
  <si>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</si>
  <si>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</si>
  <si>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</si>
  <si>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</si>
  <si>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</si>
  <si>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</si>
  <si>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</si>
  <si>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</si>
  <si>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</si>
  <si>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</si>
  <si>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</si>
  <si>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</si>
  <si>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</si>
  <si>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</si>
  <si>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</si>
  <si>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</si>
  <si>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</si>
  <si>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</si>
  <si>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</si>
  <si>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</si>
  <si>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</si>
  <si>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</si>
  <si>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</si>
  <si>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</si>
  <si>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</si>
  <si>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</si>
  <si>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</si>
  <si>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</si>
  <si>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</si>
  <si>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</si>
  <si>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</si>
  <si>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</si>
  <si>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</si>
  <si>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</si>
  <si>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</si>
  <si>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</si>
  <si>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103550</t>
  </si>
  <si>
    <t>3550</t>
  </si>
  <si>
    <t>VEROSPIRON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</si>
  <si>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</si>
  <si>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</si>
  <si>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</si>
  <si>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</si>
  <si>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</si>
  <si>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</si>
  <si>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</si>
  <si>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</si>
  <si>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</si>
  <si>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</si>
  <si>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</si>
  <si>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</si>
  <si>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</si>
  <si>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</si>
  <si>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</si>
  <si>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</si>
  <si>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</si>
  <si>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</si>
  <si>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</si>
  <si>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</si>
  <si>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</si>
  <si>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</si>
  <si>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</si>
  <si>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</si>
  <si>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</si>
  <si>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</si>
  <si>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</si>
  <si>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</si>
  <si>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114957</t>
  </si>
  <si>
    <t>14957</t>
  </si>
  <si>
    <t>RIVOTRIL 0.5 MG</t>
  </si>
  <si>
    <t>TBL 50X0.5MG</t>
  </si>
  <si>
    <t>116055</t>
  </si>
  <si>
    <t>16055</t>
  </si>
  <si>
    <t>LESCOL XL</t>
  </si>
  <si>
    <t>POR TBL PRO 28X80MG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</si>
  <si>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</si>
  <si>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</si>
  <si>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</si>
  <si>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</si>
  <si>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</si>
  <si>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</si>
  <si>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</si>
  <si>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</si>
  <si>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</si>
  <si>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</si>
  <si>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</si>
  <si>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</si>
  <si>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</si>
  <si>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</si>
  <si>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132992</t>
  </si>
  <si>
    <t>32992</t>
  </si>
  <si>
    <t>ATROVENT N</t>
  </si>
  <si>
    <t>INH SOL PSS200X20RG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</si>
  <si>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</si>
  <si>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</si>
  <si>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</si>
  <si>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</si>
  <si>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</si>
  <si>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</si>
  <si>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</si>
  <si>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</si>
  <si>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</si>
  <si>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</si>
  <si>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</si>
  <si>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147195</t>
  </si>
  <si>
    <t>47195</t>
  </si>
  <si>
    <t>HUMULIN N 100 M.J./ML</t>
  </si>
  <si>
    <t>INJ 1X10ML/1KU</t>
  </si>
  <si>
    <t>148578</t>
  </si>
  <si>
    <t>48578</t>
  </si>
  <si>
    <t>TIAPRIDAL</t>
  </si>
  <si>
    <t>POR TBLNOB 50X100MG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</si>
  <si>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</si>
  <si>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</si>
  <si>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</si>
  <si>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</si>
  <si>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</si>
  <si>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</si>
  <si>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</si>
  <si>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</si>
  <si>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</si>
  <si>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</si>
  <si>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</si>
  <si>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</si>
  <si>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</si>
  <si>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</si>
  <si>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</si>
  <si>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157395</t>
  </si>
  <si>
    <t>57395</t>
  </si>
  <si>
    <t>ACC LONG</t>
  </si>
  <si>
    <t>TBL EFF 10X600MG</t>
  </si>
  <si>
    <t>157396</t>
  </si>
  <si>
    <t>57396</t>
  </si>
  <si>
    <t>TBL EFF 20X600MG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</si>
  <si>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</si>
  <si>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</si>
  <si>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</si>
  <si>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</si>
  <si>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</si>
  <si>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</si>
  <si>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</si>
  <si>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</si>
  <si>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176155</t>
  </si>
  <si>
    <t>76155</t>
  </si>
  <si>
    <t>CORVATON FORTE</t>
  </si>
  <si>
    <t>TBL 30X4MG</t>
  </si>
  <si>
    <t>183272</t>
  </si>
  <si>
    <t>215478</t>
  </si>
  <si>
    <t>EBRANTIL 60 RETARD</t>
  </si>
  <si>
    <t>POR CPS PRO 50X60MG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</si>
  <si>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</si>
  <si>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</si>
  <si>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</si>
  <si>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</si>
  <si>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</si>
  <si>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</si>
  <si>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</si>
  <si>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</si>
  <si>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187076</t>
  </si>
  <si>
    <t>87076</t>
  </si>
  <si>
    <t>ERDOMED 300MG</t>
  </si>
  <si>
    <t>CPS 20X300MG</t>
  </si>
  <si>
    <t>188219</t>
  </si>
  <si>
    <t>88219</t>
  </si>
  <si>
    <t>LEXAURIN</t>
  </si>
  <si>
    <t>TBL 30X3MG</t>
  </si>
  <si>
    <t>192086</t>
  </si>
  <si>
    <t>92086</t>
  </si>
  <si>
    <t>ROWATINEX</t>
  </si>
  <si>
    <t>GTT 1X10ML</t>
  </si>
  <si>
    <t>192853</t>
  </si>
  <si>
    <t>POR CPS DUR 20X2MG</t>
  </si>
  <si>
    <t>193746</t>
  </si>
  <si>
    <t>93746</t>
  </si>
  <si>
    <t>HEPARIN LECIVA</t>
  </si>
  <si>
    <t>INJ 1X10ML/50KU</t>
  </si>
  <si>
    <t>196635</t>
  </si>
  <si>
    <t>96635</t>
  </si>
  <si>
    <t>MAGNE B6</t>
  </si>
  <si>
    <t>DRG 50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</si>
  <si>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</si>
  <si>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</si>
  <si>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</si>
  <si>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</si>
  <si>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</si>
  <si>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</si>
  <si>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</si>
  <si>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</si>
  <si>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</si>
  <si>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</si>
  <si>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</si>
  <si>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</si>
  <si>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</si>
  <si>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</si>
  <si>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</si>
  <si>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</si>
  <si>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395210</t>
  </si>
  <si>
    <t>0</t>
  </si>
  <si>
    <t>Aqua Touch Jelly 25x6ml</t>
  </si>
  <si>
    <t>395294</t>
  </si>
  <si>
    <t>180306</t>
  </si>
  <si>
    <t>TANTUM VERDE</t>
  </si>
  <si>
    <t>LIQ 1X240ML-PET TR</t>
  </si>
  <si>
    <t>395997</t>
  </si>
  <si>
    <t>DZ SOFTASEPT N BEZBARVÝ 250 ml</t>
  </si>
  <si>
    <t>841572</t>
  </si>
  <si>
    <t>MENALIND Ubrousky 50ks náhradní náplň</t>
  </si>
  <si>
    <t>842125</t>
  </si>
  <si>
    <t>DZ SOFTASEPT N BAREVNÝ 250 ml</t>
  </si>
  <si>
    <t>844145</t>
  </si>
  <si>
    <t>56350</t>
  </si>
  <si>
    <t>SPECIES UROLOGICAE PLANTA LEROS</t>
  </si>
  <si>
    <t>SPC 20X1.5GM(SÁČKY)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</si>
  <si>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</si>
  <si>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</si>
  <si>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</si>
  <si>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</si>
  <si>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</si>
  <si>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</si>
  <si>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</si>
  <si>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847974</t>
  </si>
  <si>
    <t>125525</t>
  </si>
  <si>
    <t>APO-IBUPROFEN 400 MG</t>
  </si>
  <si>
    <t>POR TBL FLM 30X400MG</t>
  </si>
  <si>
    <t>848632</t>
  </si>
  <si>
    <t>125315</t>
  </si>
  <si>
    <t>INJ SOL 12X2ML/100MG</t>
  </si>
  <si>
    <t>848930</t>
  </si>
  <si>
    <t>155781</t>
  </si>
  <si>
    <t>GODASAL 100</t>
  </si>
  <si>
    <t>POR TBL NOB 50</t>
  </si>
  <si>
    <t>849561</t>
  </si>
  <si>
    <t>125060</t>
  </si>
  <si>
    <t>APO-AMLO 5</t>
  </si>
  <si>
    <t>POR TBL NOB 30X5MG</t>
  </si>
  <si>
    <t>849941</t>
  </si>
  <si>
    <t>162142</t>
  </si>
  <si>
    <t>PARALEN 500</t>
  </si>
  <si>
    <t>POR TBL NOB 24X500MG</t>
  </si>
  <si>
    <t>850461</t>
  </si>
  <si>
    <t>122197</t>
  </si>
  <si>
    <t>PROTHAZIN</t>
  </si>
  <si>
    <t>POR TBL FLM 20X25MG</t>
  </si>
  <si>
    <t>850602</t>
  </si>
  <si>
    <t>Sonogel na ultrazvuk 500ml</t>
  </si>
  <si>
    <t>53761</t>
  </si>
  <si>
    <t>NEBILET</t>
  </si>
  <si>
    <t>POR TBL NOB 28X5MG</t>
  </si>
  <si>
    <t>100536</t>
  </si>
  <si>
    <t>536</t>
  </si>
  <si>
    <t>NORADRENALIN LECIVA</t>
  </si>
  <si>
    <t>INJ 5X1ML/1MG</t>
  </si>
  <si>
    <t>102546</t>
  </si>
  <si>
    <t>2546</t>
  </si>
  <si>
    <t>MAXITROL</t>
  </si>
  <si>
    <t>SUS OPH 1X5ML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</si>
  <si>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</si>
  <si>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</si>
  <si>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</si>
  <si>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</si>
  <si>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</si>
  <si>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</si>
  <si>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</si>
  <si>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</si>
  <si>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111337</t>
  </si>
  <si>
    <t>52421</t>
  </si>
  <si>
    <t>GERATAM 3 G</t>
  </si>
  <si>
    <t>INJ SOL 4X15ML/3GM</t>
  </si>
  <si>
    <t>116467</t>
  </si>
  <si>
    <t>16467</t>
  </si>
  <si>
    <t>IMACORT</t>
  </si>
  <si>
    <t>DRM CRM 1X20GM</t>
  </si>
  <si>
    <t>118305</t>
  </si>
  <si>
    <t>18305</t>
  </si>
  <si>
    <t>RINGERFUNDIN B.BRAUN</t>
  </si>
  <si>
    <t>INF SOL10X1000ML PE</t>
  </si>
  <si>
    <t>118390</t>
  </si>
  <si>
    <t>18390</t>
  </si>
  <si>
    <t>DIAPREL MR</t>
  </si>
  <si>
    <t>POR TBL RET 120X30MG</t>
  </si>
  <si>
    <t>125969</t>
  </si>
  <si>
    <t>25969</t>
  </si>
  <si>
    <t>PROCORALAN 5 MG</t>
  </si>
  <si>
    <t>POR TBL FLM 56X5MG</t>
  </si>
  <si>
    <t>126329</t>
  </si>
  <si>
    <t>26329</t>
  </si>
  <si>
    <t>AERIUS</t>
  </si>
  <si>
    <t>POR TBL FLM 30X5MG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</si>
  <si>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</si>
  <si>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</si>
  <si>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</si>
  <si>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</si>
  <si>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</si>
  <si>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</si>
  <si>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</si>
  <si>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</si>
  <si>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</si>
  <si>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</si>
  <si>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</si>
  <si>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</si>
  <si>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</si>
  <si>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</si>
  <si>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</si>
  <si>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</si>
  <si>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</si>
  <si>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</si>
  <si>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</si>
  <si>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</si>
  <si>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</si>
  <si>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</si>
  <si>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</si>
  <si>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</si>
  <si>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</si>
  <si>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</si>
  <si>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194918</t>
  </si>
  <si>
    <t>94918</t>
  </si>
  <si>
    <t>AMBROBENE</t>
  </si>
  <si>
    <t>TBL 20X30MG</t>
  </si>
  <si>
    <t>194920</t>
  </si>
  <si>
    <t>94920</t>
  </si>
  <si>
    <t>AMBROBENE 7.5MG/ML</t>
  </si>
  <si>
    <t>SOL 1X100ML</t>
  </si>
  <si>
    <t>500269</t>
  </si>
  <si>
    <t>KL UNG.LENIENS, 200G</t>
  </si>
  <si>
    <t>841541</t>
  </si>
  <si>
    <t>MENALIND Mycí emulze 500ml</t>
  </si>
  <si>
    <t>848625</t>
  </si>
  <si>
    <t>138841</t>
  </si>
  <si>
    <t>DORETA 37,5 MG/325 MG</t>
  </si>
  <si>
    <t>POR TBL FLM 30</t>
  </si>
  <si>
    <t>102684</t>
  </si>
  <si>
    <t>2684</t>
  </si>
  <si>
    <t>GEL 1X20GM</t>
  </si>
  <si>
    <t>194852</t>
  </si>
  <si>
    <t>94852</t>
  </si>
  <si>
    <t>SOLUVIT N PRO INFUS.</t>
  </si>
  <si>
    <t>INJ SIC 10</t>
  </si>
  <si>
    <t>113803</t>
  </si>
  <si>
    <t>13803</t>
  </si>
  <si>
    <t>PANTHENOL SPRAY</t>
  </si>
  <si>
    <t>DRM SPR SUS 1X130GM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</si>
  <si>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</si>
  <si>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</si>
  <si>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</si>
  <si>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</si>
  <si>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</si>
  <si>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</si>
  <si>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</si>
  <si>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</si>
  <si>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100641</t>
  </si>
  <si>
    <t>641</t>
  </si>
  <si>
    <t>VITAMIN B12 LECIVA 300RG</t>
  </si>
  <si>
    <t>INJ 5X1ML/300RG</t>
  </si>
  <si>
    <t>102957</t>
  </si>
  <si>
    <t>2957</t>
  </si>
  <si>
    <t>PRESID 5 MG</t>
  </si>
  <si>
    <t>TBL RET 30X5MG</t>
  </si>
  <si>
    <t>114958</t>
  </si>
  <si>
    <t>14958</t>
  </si>
  <si>
    <t>RIVOTRIL 2 MG</t>
  </si>
  <si>
    <t>TBL 30X2MG</t>
  </si>
  <si>
    <t>168447</t>
  </si>
  <si>
    <t>TRAJENTA 5 MG</t>
  </si>
  <si>
    <t>176205</t>
  </si>
  <si>
    <t>180825</t>
  </si>
  <si>
    <t>HYDROCORTISON 10MG</t>
  </si>
  <si>
    <t>16321</t>
  </si>
  <si>
    <t>BRAUNOVIDON MAST</t>
  </si>
  <si>
    <t>DRM UNG 1X250GM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</si>
  <si>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</si>
  <si>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</si>
  <si>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</si>
  <si>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</si>
  <si>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</si>
  <si>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</si>
  <si>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</si>
  <si>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</si>
  <si>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169724</t>
  </si>
  <si>
    <t>69724</t>
  </si>
  <si>
    <t>ARDEAELYTOSOL NA.HYDR.CARB.4.2%</t>
  </si>
  <si>
    <t>INF 1X80ML</t>
  </si>
  <si>
    <t>848725</t>
  </si>
  <si>
    <t>107677</t>
  </si>
  <si>
    <t>KALIUMCHLORID 7.45% BRAUN</t>
  </si>
  <si>
    <t>INF CNC SOL 20X100ML</t>
  </si>
  <si>
    <t>58880</t>
  </si>
  <si>
    <t>DOLMINA 100 SR</t>
  </si>
  <si>
    <t>POR TBL PRO 20X100MG</t>
  </si>
  <si>
    <t>140275</t>
  </si>
  <si>
    <t>40275</t>
  </si>
  <si>
    <t>BACLOFEN</t>
  </si>
  <si>
    <t>TBL 50X25MG</t>
  </si>
  <si>
    <t>147515</t>
  </si>
  <si>
    <t>47515</t>
  </si>
  <si>
    <t>CALCICHEW D3</t>
  </si>
  <si>
    <t>CTB 60</t>
  </si>
  <si>
    <t>845813</t>
  </si>
  <si>
    <t>Deca durabolin 50mg amp.1x1ml - MIMOŘÁDNÝ DOVOZ!!</t>
  </si>
  <si>
    <t>900071</t>
  </si>
  <si>
    <t>KL TBL MAGN.LACT 0,5G+B6 0,02G, 100TBL</t>
  </si>
  <si>
    <t>900881</t>
  </si>
  <si>
    <t>KL BALS.VISNEVSKI 100G</t>
  </si>
  <si>
    <t>395019</t>
  </si>
  <si>
    <t>KL CHLADIVE MAZANI 450 g FAGRON</t>
  </si>
  <si>
    <t>DPH 15%</t>
  </si>
  <si>
    <t>847477</t>
  </si>
  <si>
    <t>151436</t>
  </si>
  <si>
    <t>FERRLECIT</t>
  </si>
  <si>
    <t>INJ SOL 6X5ML/62.5MG</t>
  </si>
  <si>
    <t>844148</t>
  </si>
  <si>
    <t>104694</t>
  </si>
  <si>
    <t>MUCOSOLVAN PRO DOSPĚLÉ</t>
  </si>
  <si>
    <t>POR SIR 1X100ML</t>
  </si>
  <si>
    <t>920200</t>
  </si>
  <si>
    <t>15877</t>
  </si>
  <si>
    <t>DZ BRAUNOL 1 L</t>
  </si>
  <si>
    <t>921284</t>
  </si>
  <si>
    <t>KL ETHER 180G</t>
  </si>
  <si>
    <t>132082</t>
  </si>
  <si>
    <t>32082</t>
  </si>
  <si>
    <t>IBALGIN 400 (IBUPROFEN 400)</t>
  </si>
  <si>
    <t>TBL OBD 100X400MG</t>
  </si>
  <si>
    <t>846094</t>
  </si>
  <si>
    <t>129023</t>
  </si>
  <si>
    <t>PROPOFOL-LIPURO 1% (10MG/ML) 5X20ML</t>
  </si>
  <si>
    <t xml:space="preserve">INJ+INF EML 5X20ML/200MG </t>
  </si>
  <si>
    <t>101845</t>
  </si>
  <si>
    <t>1845</t>
  </si>
  <si>
    <t>TISERCIN</t>
  </si>
  <si>
    <t>INJ 10X1ML/25MG</t>
  </si>
  <si>
    <t>850305</t>
  </si>
  <si>
    <t>Biopron9 tob.120</t>
  </si>
  <si>
    <t>114821</t>
  </si>
  <si>
    <t>14821</t>
  </si>
  <si>
    <t>CONDROSULF 800</t>
  </si>
  <si>
    <t>TBL OBD 30X800MG</t>
  </si>
  <si>
    <t>168903</t>
  </si>
  <si>
    <t>XARELTO 20 MG</t>
  </si>
  <si>
    <t>POR TBL FLM 28X20MG</t>
  </si>
  <si>
    <t>128290</t>
  </si>
  <si>
    <t>28290</t>
  </si>
  <si>
    <t>APIDRA 100 JEDNOTEK/ML</t>
  </si>
  <si>
    <t>SDR INJ SOL 5X3ML</t>
  </si>
  <si>
    <t>840230</t>
  </si>
  <si>
    <t>KL NOSNI MAST S HG,15G</t>
  </si>
  <si>
    <t>500117</t>
  </si>
  <si>
    <t>Sportovka C chladivá</t>
  </si>
  <si>
    <t>180g/200ml</t>
  </si>
  <si>
    <t>397057</t>
  </si>
  <si>
    <t>Suppositoria Glyc.Sanova Classic 2g</t>
  </si>
  <si>
    <t>394153</t>
  </si>
  <si>
    <t>Calcium pantotenicum mast 30g Generica</t>
  </si>
  <si>
    <t>397174</t>
  </si>
  <si>
    <t>IR  PosiFlush  1x 10 ml  Fresenius Kabi</t>
  </si>
  <si>
    <t>10 ml F1/1 v předplněné stříkačce</t>
  </si>
  <si>
    <t>198058</t>
  </si>
  <si>
    <t>SANVAL 10 MG</t>
  </si>
  <si>
    <t>POR TBL FLM 100X10MG</t>
  </si>
  <si>
    <t>202924</t>
  </si>
  <si>
    <t>ENDIARON</t>
  </si>
  <si>
    <t>POR TBL FLM 10X250MG</t>
  </si>
  <si>
    <t>23987</t>
  </si>
  <si>
    <t>DZ OCTENISEPT drm. sol. 250 ml</t>
  </si>
  <si>
    <t>DRM SOL 1X250ML</t>
  </si>
  <si>
    <t>190973</t>
  </si>
  <si>
    <t>TRIPLIXAM 10 MG/2,5 MG/10 MG</t>
  </si>
  <si>
    <t>179326</t>
  </si>
  <si>
    <t>DORETA 75 MG/650 MG</t>
  </si>
  <si>
    <t>POR TBL FLM 20</t>
  </si>
  <si>
    <t>150660</t>
  </si>
  <si>
    <t>CEREBROLYSIN</t>
  </si>
  <si>
    <t>INJ SOL 5X10ML</t>
  </si>
  <si>
    <t>199963</t>
  </si>
  <si>
    <t>MEGACE 160 MG</t>
  </si>
  <si>
    <t>POR TBL NOB 30X160MG</t>
  </si>
  <si>
    <t>157141</t>
  </si>
  <si>
    <t>ZULBEX 20 MG</t>
  </si>
  <si>
    <t>POR TBL ENT 56X20MG</t>
  </si>
  <si>
    <t>157139</t>
  </si>
  <si>
    <t>POR TBL ENT 28X20MG</t>
  </si>
  <si>
    <t>215476</t>
  </si>
  <si>
    <t>EBRANTIL 30 RETARD</t>
  </si>
  <si>
    <t>POR CPS PRO 50X30MG</t>
  </si>
  <si>
    <t>847908</t>
  </si>
  <si>
    <t>155052</t>
  </si>
  <si>
    <t>IBALGIN KRÉM 100G</t>
  </si>
  <si>
    <t xml:space="preserve">DRM CRM 1X100GM </t>
  </si>
  <si>
    <t>990695</t>
  </si>
  <si>
    <t>Indulona Měsíčková 85ml</t>
  </si>
  <si>
    <t>990718</t>
  </si>
  <si>
    <t>Indulona Olivová 85ml</t>
  </si>
  <si>
    <t>203954</t>
  </si>
  <si>
    <t>BISEPTOL 480</t>
  </si>
  <si>
    <t>POR TBL NOB 28X480MG</t>
  </si>
  <si>
    <t>215474</t>
  </si>
  <si>
    <t>EBRANTIL I.V.50</t>
  </si>
  <si>
    <t>INJ SOL 5X10ML/50MG</t>
  </si>
  <si>
    <t>501542</t>
  </si>
  <si>
    <t>KL CPS NITROFURANTOIN 100MG</t>
  </si>
  <si>
    <t>50 CPS</t>
  </si>
  <si>
    <t>115318</t>
  </si>
  <si>
    <t>HELICID 20 ZENTIVA</t>
  </si>
  <si>
    <t>POR CPS ETD 90X20MG</t>
  </si>
  <si>
    <t>990927</t>
  </si>
  <si>
    <t>Klysma salinické 135ml</t>
  </si>
  <si>
    <t>203171</t>
  </si>
  <si>
    <t>GOPTEN 2 MG</t>
  </si>
  <si>
    <t>POR CPS DUR 28X2MG</t>
  </si>
  <si>
    <t>56695</t>
  </si>
  <si>
    <t>MCP HEXAL 10</t>
  </si>
  <si>
    <t>POR TBL NOB 50X10MG</t>
  </si>
  <si>
    <t>149178</t>
  </si>
  <si>
    <t>NIMVASTID 1,5 MG</t>
  </si>
  <si>
    <t>POR TBL DIS 28X1X1.5MG</t>
  </si>
  <si>
    <t>P</t>
  </si>
  <si>
    <t>56972</t>
  </si>
  <si>
    <t>TRITACE 1,25 MG</t>
  </si>
  <si>
    <t>POR TBL NOB 20X1.25MG</t>
  </si>
  <si>
    <t>56976</t>
  </si>
  <si>
    <t>TRITACE 2,5 MG</t>
  </si>
  <si>
    <t>POR TBL NOB 20X2.5MG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</si>
  <si>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</si>
  <si>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</si>
  <si>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</si>
  <si>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</si>
  <si>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</si>
  <si>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</si>
  <si>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</si>
  <si>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115013</t>
  </si>
  <si>
    <t>15013</t>
  </si>
  <si>
    <t>DORMICUM 7.5 MG</t>
  </si>
  <si>
    <t>TBL OBD 10X7.5MG</t>
  </si>
  <si>
    <t>115864</t>
  </si>
  <si>
    <t>15864</t>
  </si>
  <si>
    <t>TRITACE 10</t>
  </si>
  <si>
    <t>POR TBL NOB 30X10MG</t>
  </si>
  <si>
    <t>117122</t>
  </si>
  <si>
    <t>17122</t>
  </si>
  <si>
    <t>LANZUL</t>
  </si>
  <si>
    <t>CPS 56X30MG</t>
  </si>
  <si>
    <t>132063</t>
  </si>
  <si>
    <t>32063</t>
  </si>
  <si>
    <t>FRAXIPARINE</t>
  </si>
  <si>
    <t>INJ SOL 10X0.8ML</t>
  </si>
  <si>
    <t>147740</t>
  </si>
  <si>
    <t>47740</t>
  </si>
  <si>
    <t>RIVOCOR 5</t>
  </si>
  <si>
    <t>149123</t>
  </si>
  <si>
    <t>49123</t>
  </si>
  <si>
    <t>POR TBL ENT 28X40MG</t>
  </si>
  <si>
    <t>149909</t>
  </si>
  <si>
    <t>49909</t>
  </si>
  <si>
    <t>LOKREN 20 MG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</si>
  <si>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</si>
  <si>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</si>
  <si>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</si>
  <si>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</si>
  <si>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</si>
  <si>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</si>
  <si>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</si>
  <si>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</si>
  <si>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</si>
  <si>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</si>
  <si>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</si>
  <si>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</si>
  <si>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</si>
  <si>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</si>
  <si>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</si>
  <si>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</si>
  <si>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166029</t>
  </si>
  <si>
    <t>66029</t>
  </si>
  <si>
    <t>ZODAC</t>
  </si>
  <si>
    <t>TBL OBD 10X10MG</t>
  </si>
  <si>
    <t>166030</t>
  </si>
  <si>
    <t>66030</t>
  </si>
  <si>
    <t>TBL OBD 30X10MG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</si>
  <si>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</si>
  <si>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</si>
  <si>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</si>
  <si>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</si>
  <si>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</si>
  <si>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</si>
  <si>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</si>
  <si>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</si>
  <si>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</si>
  <si>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</si>
  <si>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</si>
  <si>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</si>
  <si>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848765</t>
  </si>
  <si>
    <t>107938</t>
  </si>
  <si>
    <t>INJ SOL 6X3ML/150MG</t>
  </si>
  <si>
    <t>849453</t>
  </si>
  <si>
    <t>163077</t>
  </si>
  <si>
    <t>AMARYL 2 MG</t>
  </si>
  <si>
    <t>POR TBL NOB 30X2MG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</si>
  <si>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</si>
  <si>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</si>
  <si>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</si>
  <si>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</si>
  <si>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</si>
  <si>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</si>
  <si>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</si>
  <si>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</si>
  <si>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142546</t>
  </si>
  <si>
    <t>42546</t>
  </si>
  <si>
    <t>LACTULOSE AL SIRUP</t>
  </si>
  <si>
    <t>POR SIR 1X200ML</t>
  </si>
  <si>
    <t>145215</t>
  </si>
  <si>
    <t>45215</t>
  </si>
  <si>
    <t>ZOXON 4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</si>
  <si>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</si>
  <si>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</si>
  <si>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</si>
  <si>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</si>
  <si>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</si>
  <si>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</si>
  <si>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</si>
  <si>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</si>
  <si>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</si>
  <si>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</si>
  <si>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</si>
  <si>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849187</t>
  </si>
  <si>
    <t>111902</t>
  </si>
  <si>
    <t>NITRESAN 20 MG</t>
  </si>
  <si>
    <t>POR TBL NOB 30X20MG</t>
  </si>
  <si>
    <t>132058</t>
  </si>
  <si>
    <t>32058</t>
  </si>
  <si>
    <t>INJ SOL 10X0.3ML</t>
  </si>
  <si>
    <t>109710</t>
  </si>
  <si>
    <t>9710</t>
  </si>
  <si>
    <t>SOLU-MEDROL</t>
  </si>
  <si>
    <t>INJ SIC 1X125MG+2ML</t>
  </si>
  <si>
    <t>117431</t>
  </si>
  <si>
    <t>17431</t>
  </si>
  <si>
    <t>CITALEC 20 ZENTIVA</t>
  </si>
  <si>
    <t>POR TBL FLM30X20MG</t>
  </si>
  <si>
    <t>849660</t>
  </si>
  <si>
    <t>111904</t>
  </si>
  <si>
    <t>POR TBL NOB 100X20MG</t>
  </si>
  <si>
    <t>147466</t>
  </si>
  <si>
    <t>EUTHYROX 137 MIKROGRAMŮ</t>
  </si>
  <si>
    <t>POR TBL NOB 100X137RG II</t>
  </si>
  <si>
    <t>846979</t>
  </si>
  <si>
    <t>124133</t>
  </si>
  <si>
    <t>PRESTANCE 10 MG/10 MG</t>
  </si>
  <si>
    <t>POR TBL NOB 90</t>
  </si>
  <si>
    <t>844378</t>
  </si>
  <si>
    <t>114067</t>
  </si>
  <si>
    <t>LOZAP 50 ZENTIVA</t>
  </si>
  <si>
    <t>POR TBLFLM 90X50MG</t>
  </si>
  <si>
    <t>849578</t>
  </si>
  <si>
    <t>149480</t>
  </si>
  <si>
    <t>ZYLLT 75 MG</t>
  </si>
  <si>
    <t>POR TBL FLM 28X75MG</t>
  </si>
  <si>
    <t>158701</t>
  </si>
  <si>
    <t>58701</t>
  </si>
  <si>
    <t>TAMOXIFEN EBEWE 10MG</t>
  </si>
  <si>
    <t>TBL 100X10MG</t>
  </si>
  <si>
    <t>203097</t>
  </si>
  <si>
    <t>AMOKSIKLAV 1 G</t>
  </si>
  <si>
    <t>POR TBL FLM 21X1GM</t>
  </si>
  <si>
    <t>213480</t>
  </si>
  <si>
    <t>INJ SOL 10X0.6ML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</si>
  <si>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</si>
  <si>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</si>
  <si>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</si>
  <si>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</si>
  <si>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</si>
  <si>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</si>
  <si>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</si>
  <si>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213484</t>
  </si>
  <si>
    <t>INJ SOL 10X1ML</t>
  </si>
  <si>
    <t>213490</t>
  </si>
  <si>
    <t>214525</t>
  </si>
  <si>
    <t>990810</t>
  </si>
  <si>
    <t>195939</t>
  </si>
  <si>
    <t>SERTRALIN APOTEX 50 MG POTAHOVANÉ TABLETY</t>
  </si>
  <si>
    <t>214435</t>
  </si>
  <si>
    <t>CONTROLOC 20 MG</t>
  </si>
  <si>
    <t>POR TBL ENT 100X20MG</t>
  </si>
  <si>
    <t>50113006</t>
  </si>
  <si>
    <t>841761</t>
  </si>
  <si>
    <t>PreOp 4x200ml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</si>
  <si>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</si>
  <si>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</si>
  <si>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</si>
  <si>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</si>
  <si>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</si>
  <si>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</si>
  <si>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</si>
  <si>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33833</t>
  </si>
  <si>
    <t>DIASIP S PŘÍCHUTÍ CAPPUCCINO</t>
  </si>
  <si>
    <t>POR SOL 4X200ML</t>
  </si>
  <si>
    <t>50113013</t>
  </si>
  <si>
    <t>183926</t>
  </si>
  <si>
    <t>AZEPO 1 G</t>
  </si>
  <si>
    <t>INJ+INF PLV SOL 10X1GM</t>
  </si>
  <si>
    <t>207116</t>
  </si>
  <si>
    <t>OFLOXIN INF</t>
  </si>
  <si>
    <t>INF SOL 10X100ML</t>
  </si>
  <si>
    <t>201967</t>
  </si>
  <si>
    <t>VULMIZOLIN 1,0</t>
  </si>
  <si>
    <t>INJ PLV SOL 10X1GM</t>
  </si>
  <si>
    <t>195147</t>
  </si>
  <si>
    <t>AMIKACIN MEDOPHARM 500 MG/2 ML</t>
  </si>
  <si>
    <t>INJ+INF SOL 10X2ML/500MG</t>
  </si>
  <si>
    <t>12191</t>
  </si>
  <si>
    <t>MEGAMOX 1 G</t>
  </si>
  <si>
    <t>POR TBL FLM 14</t>
  </si>
  <si>
    <t>117149</t>
  </si>
  <si>
    <t>17149</t>
  </si>
  <si>
    <t>UNASYN</t>
  </si>
  <si>
    <t>POR TBL FLM12X375MG</t>
  </si>
  <si>
    <t>197654</t>
  </si>
  <si>
    <t>97654</t>
  </si>
  <si>
    <t>DOXYBENE 100MG</t>
  </si>
  <si>
    <t>CPS 10X100MG</t>
  </si>
  <si>
    <t>846019</t>
  </si>
  <si>
    <t>107744</t>
  </si>
  <si>
    <t>MACMIROR COMPLEX</t>
  </si>
  <si>
    <t>VAG UNG 1X30GM+APL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</si>
  <si>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</si>
  <si>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</si>
  <si>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</si>
  <si>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</si>
  <si>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</si>
  <si>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</si>
  <si>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</si>
  <si>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</si>
  <si>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162187</t>
  </si>
  <si>
    <t>CIPROFLOXACIN KABI 400 MG/200 ML INFUZNÍ ROZTOK</t>
  </si>
  <si>
    <t>INF SOL 10X400MG/200ML</t>
  </si>
  <si>
    <t>115658</t>
  </si>
  <si>
    <t>15658</t>
  </si>
  <si>
    <t>CIPLOX 500</t>
  </si>
  <si>
    <t>TBL OBD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</si>
  <si>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</si>
  <si>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</si>
  <si>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</si>
  <si>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</si>
  <si>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</si>
  <si>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</si>
  <si>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</si>
  <si>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</si>
  <si>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</si>
  <si>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</si>
  <si>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</si>
  <si>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</si>
  <si>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</si>
  <si>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</si>
  <si>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</si>
  <si>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</si>
  <si>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</si>
  <si>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</si>
  <si>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196413</t>
  </si>
  <si>
    <t>96413</t>
  </si>
  <si>
    <t>GENTAMICIN 40MG LEK</t>
  </si>
  <si>
    <t>INJ 10X2ML/40MG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</si>
  <si>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</si>
  <si>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</si>
  <si>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</si>
  <si>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</si>
  <si>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</si>
  <si>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</si>
  <si>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849655</t>
  </si>
  <si>
    <t>129836</t>
  </si>
  <si>
    <t>Clindamycin Kabi 150mg/ml 10 x 4ml/600mg</t>
  </si>
  <si>
    <t>10 x 4ml /600mg</t>
  </si>
  <si>
    <t>201977</t>
  </si>
  <si>
    <t>PENICILIN G 5,0 DRASELNÁ SO. BIOTIKA</t>
  </si>
  <si>
    <t>INJ PLV SOL 10X5MU</t>
  </si>
  <si>
    <t>183817</t>
  </si>
  <si>
    <t>ARCHIFAR 1 G</t>
  </si>
  <si>
    <t>50113014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</si>
  <si>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</si>
  <si>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</si>
  <si>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</si>
  <si>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</si>
  <si>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</si>
  <si>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</si>
  <si>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</si>
  <si>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</si>
  <si>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50113002</t>
  </si>
  <si>
    <t>111453</t>
  </si>
  <si>
    <t>11453</t>
  </si>
  <si>
    <t>OLICLINOMEL N8-800</t>
  </si>
  <si>
    <t>INF EML4X2000ML</t>
  </si>
  <si>
    <t>103414</t>
  </si>
  <si>
    <t>3414</t>
  </si>
  <si>
    <t>NUTRIFLEX PERI</t>
  </si>
  <si>
    <t>INF SOL 5X2000ML</t>
  </si>
  <si>
    <t>152194</t>
  </si>
  <si>
    <t>NUTRIFLEX OMEGA SPECIAL</t>
  </si>
  <si>
    <t>INF EML 5X1250ML</t>
  </si>
  <si>
    <t>930065</t>
  </si>
  <si>
    <t>DZ PRONTOSAN ROZTOK 350ml</t>
  </si>
  <si>
    <t>840572</t>
  </si>
  <si>
    <t>Sonografický gel Vita 520ml</t>
  </si>
  <si>
    <t>920235</t>
  </si>
  <si>
    <t>15880</t>
  </si>
  <si>
    <t>DZ BRAUNOL 500 ML</t>
  </si>
  <si>
    <t>47244</t>
  </si>
  <si>
    <t>47249</t>
  </si>
  <si>
    <t>INF SOL 10X250ML-PE</t>
  </si>
  <si>
    <t>51383</t>
  </si>
  <si>
    <t>INF SOL 10X500MLPELAH</t>
  </si>
  <si>
    <t>100362</t>
  </si>
  <si>
    <t>362</t>
  </si>
  <si>
    <t>ADRENALIN LECIVA</t>
  </si>
  <si>
    <t>100889</t>
  </si>
  <si>
    <t>889</t>
  </si>
  <si>
    <t>PITYOL</t>
  </si>
  <si>
    <t>126578</t>
  </si>
  <si>
    <t>26578</t>
  </si>
  <si>
    <t>MICARDISPLUS 80/12.5 MG</t>
  </si>
  <si>
    <t>POR TBL NOB 28</t>
  </si>
  <si>
    <t>145273</t>
  </si>
  <si>
    <t>45273</t>
  </si>
  <si>
    <t>ENAP 5MG</t>
  </si>
  <si>
    <t>147193</t>
  </si>
  <si>
    <t>47193</t>
  </si>
  <si>
    <t>HUMULIN R 100 M.J./ML</t>
  </si>
  <si>
    <t>156992</t>
  </si>
  <si>
    <t>56992</t>
  </si>
  <si>
    <t>CODEIN SLOVAKOFARMA 15MG</t>
  </si>
  <si>
    <t>TBL 10X15MG-BLISTR</t>
  </si>
  <si>
    <t>184090</t>
  </si>
  <si>
    <t>84090</t>
  </si>
  <si>
    <t>DEXAMED</t>
  </si>
  <si>
    <t>INJ 10X2ML/8MG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</si>
  <si>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</si>
  <si>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</si>
  <si>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</si>
  <si>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</si>
  <si>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</si>
  <si>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</si>
  <si>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</si>
  <si>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</si>
  <si>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</si>
  <si>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</si>
  <si>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</si>
  <si>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</si>
  <si>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197402</t>
  </si>
  <si>
    <t>97402</t>
  </si>
  <si>
    <t>SORBIFER DURULES</t>
  </si>
  <si>
    <t>TBL FC 50X100MG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</si>
  <si>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</si>
  <si>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</si>
  <si>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</si>
  <si>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</si>
  <si>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</si>
  <si>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</si>
  <si>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844831</t>
  </si>
  <si>
    <t>DIGOXIN ORION INJ.-MIMOŘÁDNÝ DOVOZ!!</t>
  </si>
  <si>
    <t>INJ SOL 25X1ML/0.25MG</t>
  </si>
  <si>
    <t>846599</t>
  </si>
  <si>
    <t>107754</t>
  </si>
  <si>
    <t>Dobutamin Admeda 250 inf.sol50ml</t>
  </si>
  <si>
    <t>847132</t>
  </si>
  <si>
    <t>137238</t>
  </si>
  <si>
    <t>ADENOCOR</t>
  </si>
  <si>
    <t>INJ SOL 6X2ML/6MG</t>
  </si>
  <si>
    <t>848209</t>
  </si>
  <si>
    <t>115402</t>
  </si>
  <si>
    <t>CLEXANE</t>
  </si>
  <si>
    <t>INJ SOL 10X0.6ML/6KU</t>
  </si>
  <si>
    <t>849712</t>
  </si>
  <si>
    <t>125053</t>
  </si>
  <si>
    <t>APO-AMLO 10</t>
  </si>
  <si>
    <t>POR TBL NOB 100X10MG</t>
  </si>
  <si>
    <t>900441</t>
  </si>
  <si>
    <t>KL ETHER  LÉKOPISNÝ 1000 ml Fagron, Kulich</t>
  </si>
  <si>
    <t>jednotka 1 ks   UN 1155</t>
  </si>
  <si>
    <t>987464</t>
  </si>
  <si>
    <t>Menalind Professional čistící pěna 400ml</t>
  </si>
  <si>
    <t>51384</t>
  </si>
  <si>
    <t>INF SOL 10X1000MLPLAH</t>
  </si>
  <si>
    <t>100489</t>
  </si>
  <si>
    <t>489</t>
  </si>
  <si>
    <t>INJ 5X1ML/10MG</t>
  </si>
  <si>
    <t>100612</t>
  </si>
  <si>
    <t>612</t>
  </si>
  <si>
    <t>SYNTOSTIGMIN</t>
  </si>
  <si>
    <t>INJ 10X1ML/0.5MG</t>
  </si>
  <si>
    <t>145981</t>
  </si>
  <si>
    <t>45981</t>
  </si>
  <si>
    <t>CERNEVIT</t>
  </si>
  <si>
    <t>INJ PLV SOL10X750MG</t>
  </si>
  <si>
    <t>849276</t>
  </si>
  <si>
    <t>155875</t>
  </si>
  <si>
    <t>TRENTAL</t>
  </si>
  <si>
    <t>INF SOL 5X5ML/100MG</t>
  </si>
  <si>
    <t>104071</t>
  </si>
  <si>
    <t>4071</t>
  </si>
  <si>
    <t>DITHIADEN</t>
  </si>
  <si>
    <t>INJ 10X2ML</t>
  </si>
  <si>
    <t>165633</t>
  </si>
  <si>
    <t>165751</t>
  </si>
  <si>
    <t>GELASPAN 4% EBI20x500 ml</t>
  </si>
  <si>
    <t>INF SOL20X500ML VAK</t>
  </si>
  <si>
    <t>920170</t>
  </si>
  <si>
    <t>DZ TRIXO 500 ML</t>
  </si>
  <si>
    <t>100409</t>
  </si>
  <si>
    <t>409</t>
  </si>
  <si>
    <t>CALCIUM CHLORATUM BIOTIKA</t>
  </si>
  <si>
    <t>INJ 5X10ML 10%</t>
  </si>
  <si>
    <t>100874</t>
  </si>
  <si>
    <t>874</t>
  </si>
  <si>
    <t>OPHTHALMO-AZULEN</t>
  </si>
  <si>
    <t>UNG OPH 1X5GM</t>
  </si>
  <si>
    <t>118175</t>
  </si>
  <si>
    <t>18175</t>
  </si>
  <si>
    <t>PROPOFOL 1% MCT/LCT FRESENIUS</t>
  </si>
  <si>
    <t>INJ EML 10X100ML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</si>
  <si>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</si>
  <si>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</si>
  <si>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</si>
  <si>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</si>
  <si>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</si>
  <si>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</si>
  <si>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</si>
  <si>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</si>
  <si>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169725</t>
  </si>
  <si>
    <t>69725</t>
  </si>
  <si>
    <t>ARDEAELYTOSOL NA.HYDR.CARB.8.4%</t>
  </si>
  <si>
    <t>169789</t>
  </si>
  <si>
    <t>69789</t>
  </si>
  <si>
    <t>INF 1X500ML</t>
  </si>
  <si>
    <t>187822</t>
  </si>
  <si>
    <t>87822</t>
  </si>
  <si>
    <t>ARDUAN</t>
  </si>
  <si>
    <t>INJ SIC 25X4MG+2ML</t>
  </si>
  <si>
    <t>194916</t>
  </si>
  <si>
    <t>94916</t>
  </si>
  <si>
    <t>INJ 5X2ML/15MG</t>
  </si>
  <si>
    <t>847940</t>
  </si>
  <si>
    <t>155338</t>
  </si>
  <si>
    <t>SIMDAX 2,5 MG/ML</t>
  </si>
  <si>
    <t>INF CNC SOL 1X5ML</t>
  </si>
  <si>
    <t>902087</t>
  </si>
  <si>
    <t>IR  CITRALYSAT K2 5000 ml</t>
  </si>
  <si>
    <t>dialys.rozt.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</si>
  <si>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</si>
  <si>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</si>
  <si>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</si>
  <si>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</si>
  <si>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</si>
  <si>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</si>
  <si>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</si>
  <si>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</si>
  <si>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</si>
  <si>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</si>
  <si>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</si>
  <si>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</si>
  <si>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</si>
  <si>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</si>
  <si>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</si>
  <si>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</si>
  <si>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</si>
  <si>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</si>
  <si>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</si>
  <si>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</si>
  <si>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169671</t>
  </si>
  <si>
    <t>69671</t>
  </si>
  <si>
    <t>INJECTIO PROCAIN.CHLOR.0.2% ARD</t>
  </si>
  <si>
    <t>INJ 1X500ML 0.2%</t>
  </si>
  <si>
    <t>193723</t>
  </si>
  <si>
    <t>93723</t>
  </si>
  <si>
    <t>INDOMETACIN 50 BERLIN-CHEMIE</t>
  </si>
  <si>
    <t>SUP 10X50MG</t>
  </si>
  <si>
    <t>394712</t>
  </si>
  <si>
    <t>IR  AQUA STERILE OPLACH.1x1000 ml ECOTAINER</t>
  </si>
  <si>
    <t>IR OPLACH</t>
  </si>
  <si>
    <t>790011</t>
  </si>
  <si>
    <t>Emspoma M 500g/chladivá</t>
  </si>
  <si>
    <t>799062</t>
  </si>
  <si>
    <t>MENALIND Ošetřující olej 500ml</t>
  </si>
  <si>
    <t>169755</t>
  </si>
  <si>
    <t>69755</t>
  </si>
  <si>
    <t>ARDEANUTRISOL G 40</t>
  </si>
  <si>
    <t>843217</t>
  </si>
  <si>
    <t>CATAPRES 0,15MG INJ-MIMOŘÁDNÝ DOVOZ!!</t>
  </si>
  <si>
    <t>INJ 5X1ML/0.15MG</t>
  </si>
  <si>
    <t>149952</t>
  </si>
  <si>
    <t>49952</t>
  </si>
  <si>
    <t>DERMOVATE</t>
  </si>
  <si>
    <t>UNG 1X25GM 0.05%</t>
  </si>
  <si>
    <t>188900</t>
  </si>
  <si>
    <t>88900</t>
  </si>
  <si>
    <t>STOPTUSSIN</t>
  </si>
  <si>
    <t>POR GTT SOL 1X25ML</t>
  </si>
  <si>
    <t>394106</t>
  </si>
  <si>
    <t>Isolda regenerační krém oliva a čajovník</t>
  </si>
  <si>
    <t>100ml</t>
  </si>
  <si>
    <t>394107</t>
  </si>
  <si>
    <t>Isolda výživný krém keratin a mandle</t>
  </si>
  <si>
    <t>841783</t>
  </si>
  <si>
    <t>Isolda krém na ruce Aloe vera regener.100ml</t>
  </si>
  <si>
    <t>169595</t>
  </si>
  <si>
    <t>69595</t>
  </si>
  <si>
    <t>ARDEAELYTOSOL L-ARGININCHL.21%</t>
  </si>
  <si>
    <t>102132</t>
  </si>
  <si>
    <t>2132</t>
  </si>
  <si>
    <t>CARDILAN</t>
  </si>
  <si>
    <t>INJ 10X10ML</t>
  </si>
  <si>
    <t>849971</t>
  </si>
  <si>
    <t>137494</t>
  </si>
  <si>
    <t>Esmocard HCL 100mg/10ml inj.5 x 100mg/10ml</t>
  </si>
  <si>
    <t>152225</t>
  </si>
  <si>
    <t>52225</t>
  </si>
  <si>
    <t>THIOCTACID 600 T</t>
  </si>
  <si>
    <t>INJ SOL 5X24ML/600MG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</si>
  <si>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</si>
  <si>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</si>
  <si>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</si>
  <si>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</si>
  <si>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</si>
  <si>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</si>
  <si>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</si>
  <si>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</si>
  <si>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155911</t>
  </si>
  <si>
    <t>55911</t>
  </si>
  <si>
    <t>PEROXID VODÍKU 3% COO</t>
  </si>
  <si>
    <t>DRM SOL 1X100ML 3%</t>
  </si>
  <si>
    <t>850675</t>
  </si>
  <si>
    <t>Menalind professional tělové mléko 500ml</t>
  </si>
  <si>
    <t>842266</t>
  </si>
  <si>
    <t>Ubrousky detske vlhčené</t>
  </si>
  <si>
    <t>844242</t>
  </si>
  <si>
    <t>105937</t>
  </si>
  <si>
    <t>TETRASPAN 6%</t>
  </si>
  <si>
    <t>INF SOL 20X500ML</t>
  </si>
  <si>
    <t>930535</t>
  </si>
  <si>
    <t>DZ OCTENIDOL 250ml</t>
  </si>
  <si>
    <t>447</t>
  </si>
  <si>
    <t>EPHEDRIN BIOTIKA</t>
  </si>
  <si>
    <t>INJ SOL 10X1ML/50MG</t>
  </si>
  <si>
    <t>187000</t>
  </si>
  <si>
    <t>87000</t>
  </si>
  <si>
    <t>ARDEAOSMOSOL MA 20 (Mannitol)</t>
  </si>
  <si>
    <t>INF 1X200ML</t>
  </si>
  <si>
    <t>790012</t>
  </si>
  <si>
    <t>Emspoma O 500g/hřejivá</t>
  </si>
  <si>
    <t>902074</t>
  </si>
  <si>
    <t>85278</t>
  </si>
  <si>
    <t>VOLULYTE 6%</t>
  </si>
  <si>
    <t>842144</t>
  </si>
  <si>
    <t>DZ BRAUNODERM 1 l</t>
  </si>
  <si>
    <t>UN 1993</t>
  </si>
  <si>
    <t>171615</t>
  </si>
  <si>
    <t>TACHYBEN I.V. 25 MG INJEKČNÍ ROZTOK</t>
  </si>
  <si>
    <t>INJ SOL 5X5ML/25MG</t>
  </si>
  <si>
    <t>171616</t>
  </si>
  <si>
    <t>TACHYBEN I.V. 50 MG INJEKČNÍ ROZTOK</t>
  </si>
  <si>
    <t>395211</t>
  </si>
  <si>
    <t>Aqua Touch Jelly 25x11ml</t>
  </si>
  <si>
    <t>149990</t>
  </si>
  <si>
    <t>49990</t>
  </si>
  <si>
    <t>EXACYL</t>
  </si>
  <si>
    <t>INJ 5X5ML/500MG</t>
  </si>
  <si>
    <t>187825</t>
  </si>
  <si>
    <t>87825</t>
  </si>
  <si>
    <t>191217</t>
  </si>
  <si>
    <t>91217</t>
  </si>
  <si>
    <t>VENTER</t>
  </si>
  <si>
    <t>TBL 50X1GM</t>
  </si>
  <si>
    <t>902082</t>
  </si>
  <si>
    <t>IR  NATRIUM CITRICUM 4%1x2000ml</t>
  </si>
  <si>
    <t>IR dial. rozt. Phoenix 1 kart.= 6ks po 2000ml</t>
  </si>
  <si>
    <t>129027</t>
  </si>
  <si>
    <t>PROPOFOL-LIPURO 1 % (10MG/ML)</t>
  </si>
  <si>
    <t>INJ+INF EML 10X100ML/1000MG</t>
  </si>
  <si>
    <t>114989</t>
  </si>
  <si>
    <t>14989</t>
  </si>
  <si>
    <t>RIVOTRIL</t>
  </si>
  <si>
    <t>INJ 5X1ML/1MG+SOLV.</t>
  </si>
  <si>
    <t>112895</t>
  </si>
  <si>
    <t>12895</t>
  </si>
  <si>
    <t>AULIN</t>
  </si>
  <si>
    <t>POR GRA SOL30SÁČKŮ</t>
  </si>
  <si>
    <t>850027</t>
  </si>
  <si>
    <t>125122</t>
  </si>
  <si>
    <t>APO-DICLO SR 100</t>
  </si>
  <si>
    <t>POR TBL RET 100X100MG</t>
  </si>
  <si>
    <t>137493</t>
  </si>
  <si>
    <t>ESMOCARD HCL ORPHA 2500 MG/10 ML KONCENTRÁT PRO PŘ</t>
  </si>
  <si>
    <t>INF CNC SOL 1X2500MG/10ML</t>
  </si>
  <si>
    <t>176954</t>
  </si>
  <si>
    <t>ALGIFEN NEO</t>
  </si>
  <si>
    <t>POR GTT SOL 1X50ML</t>
  </si>
  <si>
    <t>200863</t>
  </si>
  <si>
    <t>OPHTHALMO-SEPTONEX</t>
  </si>
  <si>
    <t>OPH GTT SOL 1X10ML PLAST</t>
  </si>
  <si>
    <t>395712</t>
  </si>
  <si>
    <t>HBF Calcium panthotenát mast 30g</t>
  </si>
  <si>
    <t>83538</t>
  </si>
  <si>
    <t>NITRO POHL</t>
  </si>
  <si>
    <t>INF SOL 1X50ML/50MG</t>
  </si>
  <si>
    <t>198054</t>
  </si>
  <si>
    <t>POR TBL FLM 20X10MG</t>
  </si>
  <si>
    <t>989970</t>
  </si>
  <si>
    <t>168651</t>
  </si>
  <si>
    <t>DEXDOR</t>
  </si>
  <si>
    <t>INF CNC SOL 25X2ML</t>
  </si>
  <si>
    <t>901176</t>
  </si>
  <si>
    <t>IR AC.BORICI AQ.OPHTAL.50 ML</t>
  </si>
  <si>
    <t>IR OČNI VODA 50 ml</t>
  </si>
  <si>
    <t>988837</t>
  </si>
  <si>
    <t>Calcium pantothenicum krém Generica  30g</t>
  </si>
  <si>
    <t>203092</t>
  </si>
  <si>
    <t>LIDOCAIN EGIS 10 %</t>
  </si>
  <si>
    <t>DRM SPR SOL 1X38GM</t>
  </si>
  <si>
    <t>201384</t>
  </si>
  <si>
    <t>ALDACTONE-AMPULE</t>
  </si>
  <si>
    <t>INJ 10X10ML/200MG</t>
  </si>
  <si>
    <t>990241</t>
  </si>
  <si>
    <t>3M Cavilon Ochranný bariérový krém tuba 28g</t>
  </si>
  <si>
    <t>132522</t>
  </si>
  <si>
    <t>EGILOK 25 MG</t>
  </si>
  <si>
    <t>TBL 60X25MG</t>
  </si>
  <si>
    <t>501570</t>
  </si>
  <si>
    <t>Tiapridex 12x2ml/100mg inj.- Mimořádný dovoz!!</t>
  </si>
  <si>
    <t>105496</t>
  </si>
  <si>
    <t>5496</t>
  </si>
  <si>
    <t>TBL OBD 60X10MG</t>
  </si>
  <si>
    <t>142547</t>
  </si>
  <si>
    <t>42547</t>
  </si>
  <si>
    <t>POR SIR 1X500ML</t>
  </si>
  <si>
    <t>185325</t>
  </si>
  <si>
    <t>85325</t>
  </si>
  <si>
    <t>DORMICUM</t>
  </si>
  <si>
    <t>INJ SOL 5X3ML/15MG</t>
  </si>
  <si>
    <t>130652</t>
  </si>
  <si>
    <t>30652</t>
  </si>
  <si>
    <t>REASEC</t>
  </si>
  <si>
    <t>TBL 20X2.5MG</t>
  </si>
  <si>
    <t>130779</t>
  </si>
  <si>
    <t>30779</t>
  </si>
  <si>
    <t>SUFENTANIL TORREX 5 MCG/ML</t>
  </si>
  <si>
    <t>INJ SOL 5X10ML/50RG</t>
  </si>
  <si>
    <t>121088</t>
  </si>
  <si>
    <t>21088</t>
  </si>
  <si>
    <t>SUFENTANIL TORREX 50 MCG/ML</t>
  </si>
  <si>
    <t>INJ SOL 5X5ML/250RG</t>
  </si>
  <si>
    <t>142392</t>
  </si>
  <si>
    <t>42392</t>
  </si>
  <si>
    <t>TRACRIUM 50</t>
  </si>
  <si>
    <t>INJ 5X5ML/50MG</t>
  </si>
  <si>
    <t>187425</t>
  </si>
  <si>
    <t>LETROX 50</t>
  </si>
  <si>
    <t>POR TBL NOB 100X50RG II</t>
  </si>
  <si>
    <t>187607</t>
  </si>
  <si>
    <t>ONDANSETRON B. BRAUN 2 MG/ML</t>
  </si>
  <si>
    <t>INJ SOL 20X4ML/8MG LDPE</t>
  </si>
  <si>
    <t>149483</t>
  </si>
  <si>
    <t>POR TBL FLM 56X75MG</t>
  </si>
  <si>
    <t>187427</t>
  </si>
  <si>
    <t>LETROX 100</t>
  </si>
  <si>
    <t>POR TBL NOB 100X100RG II</t>
  </si>
  <si>
    <t>846016</t>
  </si>
  <si>
    <t>Nutrison Advanced Protison 500ml</t>
  </si>
  <si>
    <t>1X500ML</t>
  </si>
  <si>
    <t>990658</t>
  </si>
  <si>
    <t xml:space="preserve">Nutricomp Glutamine Plus MB 500ml </t>
  </si>
  <si>
    <t>133146</t>
  </si>
  <si>
    <t>33530</t>
  </si>
  <si>
    <t>NUTRISON MULTI FIBRE</t>
  </si>
  <si>
    <t>POR SOL 1X1000ML-VA</t>
  </si>
  <si>
    <t>33424</t>
  </si>
  <si>
    <t>NUTRISON ADVANCED CUBISON</t>
  </si>
  <si>
    <t>POR SOL 1X1000ML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</si>
  <si>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</si>
  <si>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</si>
  <si>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</si>
  <si>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</si>
  <si>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</si>
  <si>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</si>
  <si>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</si>
  <si>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</si>
  <si>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</si>
  <si>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33859</t>
  </si>
  <si>
    <t>NUTRIDRINK JUICE STYLE S PŘÍCHUTÍ JABLEČNOU</t>
  </si>
  <si>
    <t>847476</t>
  </si>
  <si>
    <t>112782</t>
  </si>
  <si>
    <t xml:space="preserve">GENTAMICIN B.BRAUN 3 MG/ML INFUZNÍ ROZTOK </t>
  </si>
  <si>
    <t>INF SOL 20X80ML</t>
  </si>
  <si>
    <t>102427</t>
  </si>
  <si>
    <t>2427</t>
  </si>
  <si>
    <t>ENTIZOL</t>
  </si>
  <si>
    <t>TBL 20X250MG</t>
  </si>
  <si>
    <t>194453</t>
  </si>
  <si>
    <t>94453</t>
  </si>
  <si>
    <t>CIPRINOL 250</t>
  </si>
  <si>
    <t>TBL OBD 10X250MG</t>
  </si>
  <si>
    <t>111706</t>
  </si>
  <si>
    <t>11706</t>
  </si>
  <si>
    <t>INJ 10X5ML</t>
  </si>
  <si>
    <t>199803</t>
  </si>
  <si>
    <t>DURACEF 500 MG</t>
  </si>
  <si>
    <t>POR CPS DUR 12X500MG</t>
  </si>
  <si>
    <t>120605</t>
  </si>
  <si>
    <t>20605</t>
  </si>
  <si>
    <t>COLOMYCIN INJEKCE 1000000 IU</t>
  </si>
  <si>
    <t>INJ PLV SOL 10X1MU</t>
  </si>
  <si>
    <t>145010</t>
  </si>
  <si>
    <t>45010</t>
  </si>
  <si>
    <t>AZITROMYCIN SANDOZ 500 MG</t>
  </si>
  <si>
    <t>POR TBL FLM 3X500MG</t>
  </si>
  <si>
    <t>126127</t>
  </si>
  <si>
    <t>26127</t>
  </si>
  <si>
    <t>TYGACIL 50 MG</t>
  </si>
  <si>
    <t>INF PLV SOL 10X50MG/5ML</t>
  </si>
  <si>
    <t>113453</t>
  </si>
  <si>
    <t>PIPERACILLIN/TAZOBACTAM KABI 4 G/0,5 G</t>
  </si>
  <si>
    <t>INF PLV SOL 10X4.5GM</t>
  </si>
  <si>
    <t>202911</t>
  </si>
  <si>
    <t>DILIZOLEN 2 MG/ML</t>
  </si>
  <si>
    <t>INF SOL 10X300ML/600MG</t>
  </si>
  <si>
    <t>137499</t>
  </si>
  <si>
    <t>KLACID I.V.</t>
  </si>
  <si>
    <t>INF PLV SOL 1X500MG</t>
  </si>
  <si>
    <t>166269</t>
  </si>
  <si>
    <t>VANCOMYCIN MYLAN 1000 MG</t>
  </si>
  <si>
    <t>INF PLV SOL 1X1GM</t>
  </si>
  <si>
    <t>164401</t>
  </si>
  <si>
    <t>FLUCONAZOL KABI 2 MG/ML</t>
  </si>
  <si>
    <t>INF SOL 10X100ML/200MG</t>
  </si>
  <si>
    <t>50113008</t>
  </si>
  <si>
    <t>0062464</t>
  </si>
  <si>
    <t>Haemocomplettan P 1000mg</t>
  </si>
  <si>
    <t>0138455</t>
  </si>
  <si>
    <t>ALBUNORM 20%</t>
  </si>
  <si>
    <t>IVN INF SOL 1X100ML</t>
  </si>
  <si>
    <t>6480</t>
  </si>
  <si>
    <t>Ocplex 20ml 500 I.U. Phoenix</t>
  </si>
  <si>
    <t>0129056</t>
  </si>
  <si>
    <t>ATENATIV 500 I.U. Phoenix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</si>
  <si>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</si>
  <si>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</si>
  <si>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</si>
  <si>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</si>
  <si>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</si>
  <si>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</si>
  <si>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</si>
  <si>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</si>
  <si>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</si>
  <si>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102486</t>
  </si>
  <si>
    <t>2486</t>
  </si>
  <si>
    <t>KALIUM CHLORATUM LECIVA 7.5%</t>
  </si>
  <si>
    <t>INJ 5X10ML 7.5%</t>
  </si>
  <si>
    <t>118304</t>
  </si>
  <si>
    <t>18304</t>
  </si>
  <si>
    <t>INF SOL 10X500ML PE</t>
  </si>
  <si>
    <t>847713</t>
  </si>
  <si>
    <t>125526</t>
  </si>
  <si>
    <t>POR TBL FLM 100X400MG</t>
  </si>
  <si>
    <t>905098</t>
  </si>
  <si>
    <t>23989</t>
  </si>
  <si>
    <t>DZ OCTENISEPT 1 l</t>
  </si>
  <si>
    <t>900240</t>
  </si>
  <si>
    <t>DZ TRIXO LIND 500ML</t>
  </si>
  <si>
    <t>109210</t>
  </si>
  <si>
    <t>9210</t>
  </si>
  <si>
    <t>LEKOPTIN</t>
  </si>
  <si>
    <t>INJ 50X2ML/5MG</t>
  </si>
  <si>
    <t>395851</t>
  </si>
  <si>
    <t>OptiLube Active lubrikační gel</t>
  </si>
  <si>
    <t>stříkačka 11ml</t>
  </si>
  <si>
    <t>100392</t>
  </si>
  <si>
    <t>392</t>
  </si>
  <si>
    <t>ATROPIN BIOTIKA 0.5MG</t>
  </si>
  <si>
    <t>900814</t>
  </si>
  <si>
    <t>KL SOL.FORMAL.K FIXACI TKANI,1000G</t>
  </si>
  <si>
    <t>900321</t>
  </si>
  <si>
    <t>KL PRIPRAVEK</t>
  </si>
  <si>
    <t>192730</t>
  </si>
  <si>
    <t>92730</t>
  </si>
  <si>
    <t>INJ 50X5ML</t>
  </si>
  <si>
    <t>198880</t>
  </si>
  <si>
    <t>98880</t>
  </si>
  <si>
    <t>FYZIOLOGICKÝ ROZTOK VIAFLO</t>
  </si>
  <si>
    <t>INF SOL 10X1000ML</t>
  </si>
  <si>
    <t>930043</t>
  </si>
  <si>
    <t>DZ TRIXO LIND 100 ml</t>
  </si>
  <si>
    <t>128178</t>
  </si>
  <si>
    <t>28178</t>
  </si>
  <si>
    <t>TACHOSIL</t>
  </si>
  <si>
    <t>DRM SPO 3.0X2.5CM</t>
  </si>
  <si>
    <t>187814</t>
  </si>
  <si>
    <t>87814</t>
  </si>
  <si>
    <t>CALYPSOL</t>
  </si>
  <si>
    <t>INJ 5X10ML/500MG</t>
  </si>
  <si>
    <t>395850</t>
  </si>
  <si>
    <t>OptiLube lubrikační gel</t>
  </si>
  <si>
    <t>tuba 113g</t>
  </si>
  <si>
    <t>846826</t>
  </si>
  <si>
    <t>125002</t>
  </si>
  <si>
    <t>ESMERON INJ.SOL.10X5ML</t>
  </si>
  <si>
    <t>187721</t>
  </si>
  <si>
    <t>87721</t>
  </si>
  <si>
    <t>RAPIFEN</t>
  </si>
  <si>
    <t>INJ 5X2ML</t>
  </si>
  <si>
    <t>847482</t>
  </si>
  <si>
    <t>Sofnolime - absorpční vápno</t>
  </si>
  <si>
    <t>500989</t>
  </si>
  <si>
    <t>KL MS HYDROG.PEROX. 3% 1000g</t>
  </si>
  <si>
    <t>158233</t>
  </si>
  <si>
    <t>58233</t>
  </si>
  <si>
    <t>IR  SOL.THOMAS</t>
  </si>
  <si>
    <t>INF CNC SOL 1X50ML</t>
  </si>
  <si>
    <t>107678</t>
  </si>
  <si>
    <t>INF CNC SOL 20X20ML</t>
  </si>
  <si>
    <t>161371</t>
  </si>
  <si>
    <t>SUXAMETHONIUM CHLORID VUAB 100 MG</t>
  </si>
  <si>
    <t>134824</t>
  </si>
  <si>
    <t>ISOLYTE BP - PLAST. LÁHEV</t>
  </si>
  <si>
    <t xml:space="preserve">INF SOL 10X1000ML KP </t>
  </si>
  <si>
    <t>109711</t>
  </si>
  <si>
    <t>9711</t>
  </si>
  <si>
    <t>INJ SIC 1X500MG+8ML</t>
  </si>
  <si>
    <t>160319</t>
  </si>
  <si>
    <t>SEVOFLURANE BAXTER 100 %</t>
  </si>
  <si>
    <t>INH LIQ VAP 1X250ML</t>
  </si>
  <si>
    <t>144328</t>
  </si>
  <si>
    <t>GARAMYCIN SCHWAMM</t>
  </si>
  <si>
    <t>DRM SPO 1X130MG</t>
  </si>
  <si>
    <t>Kardiochirurgická klinika, lůžkové oddělení 50</t>
  </si>
  <si>
    <t>Kardiochirurgická klinika, ambulance</t>
  </si>
  <si>
    <t>Kardiochirurgická klinika, JIP 50B</t>
  </si>
  <si>
    <t>Kardiochirurgická klinika, operační sál - lokální</t>
  </si>
  <si>
    <t>Lékárna - léčiva</t>
  </si>
  <si>
    <t>Lékárna - enterární výživa</t>
  </si>
  <si>
    <t>Lékárna - antibiotika</t>
  </si>
  <si>
    <t>Lékárna - antimykotika</t>
  </si>
  <si>
    <t>Lékárna - parenter. výživa</t>
  </si>
  <si>
    <t>393 TO krevní deriváty IVLP (112 01 003)</t>
  </si>
  <si>
    <t>5011 - Kardiochirurgická klinika, lůžkové oddělení 50</t>
  </si>
  <si>
    <t>5031 - Kardiochirurgická klinika, JIP 50B</t>
  </si>
  <si>
    <t>5062 - Kardiochirurgická klinika, operační sál - lokální</t>
  </si>
  <si>
    <t>5021 - Kardiochirurgická klinika, ambulance</t>
  </si>
  <si>
    <t>J01DB04 - Cefazolin</t>
  </si>
  <si>
    <t>N05CD08 - Midazolam</t>
  </si>
  <si>
    <t>J01GB06 - Amikacin</t>
  </si>
  <si>
    <t>J01GB03 - Gentamicin</t>
  </si>
  <si>
    <t>J01MA01 - Ofloxacin</t>
  </si>
  <si>
    <t>A02BC02 - Pantoprazol</t>
  </si>
  <si>
    <t>N06AB06 - Sertralin</t>
  </si>
  <si>
    <t>J01FA10 - Azithromycin</t>
  </si>
  <si>
    <t>J01XX08 - Linezolid</t>
  </si>
  <si>
    <t>A10BB12 - Glimepirid</t>
  </si>
  <si>
    <t>A07DA - Antipropulziva</t>
  </si>
  <si>
    <t>B01AA03 - Warfarin</t>
  </si>
  <si>
    <t>N01AH03 - Sufentanyl</t>
  </si>
  <si>
    <t>B01AB06 - Nadroparin</t>
  </si>
  <si>
    <t>A10BA02 - Metformin</t>
  </si>
  <si>
    <t>B01AC04 - Klopidogrel</t>
  </si>
  <si>
    <t>A04AA01 - Ondansetron</t>
  </si>
  <si>
    <t>C01BD01 - Amiodaron</t>
  </si>
  <si>
    <t>J01XA01 - Vankomycin</t>
  </si>
  <si>
    <t>C02CA04 - Doxazosin</t>
  </si>
  <si>
    <t>M03AC04 - Atrakurium</t>
  </si>
  <si>
    <t>C07AB05 - Betaxolol</t>
  </si>
  <si>
    <t>A10AB05 - Inzulin aspart</t>
  </si>
  <si>
    <t>C07AB07 - Bisoprolol</t>
  </si>
  <si>
    <t>R06AE07 - Cetirizin</t>
  </si>
  <si>
    <t>C08CA08 - Nitrendipin</t>
  </si>
  <si>
    <t>J01FA09 - Klarithromycin</t>
  </si>
  <si>
    <t>C09AA05 - Ramipril</t>
  </si>
  <si>
    <t>J01FF01 - Klindamycin</t>
  </si>
  <si>
    <t>C09CA01 - Losartan</t>
  </si>
  <si>
    <t>A06AD11 - Laktulóza</t>
  </si>
  <si>
    <t>C09CA07 - Telmisartan</t>
  </si>
  <si>
    <t>J01MA02 - Ciprofloxacin</t>
  </si>
  <si>
    <t>C10AA05 - Atorvastatin</t>
  </si>
  <si>
    <t>J01XB01 - Kolistin</t>
  </si>
  <si>
    <t>H02AB04 - Methylprednisolon</t>
  </si>
  <si>
    <t>J02AC01 - Flukonazol</t>
  </si>
  <si>
    <t>H03AA01 - Levothyroxin, sodná sůl</t>
  </si>
  <si>
    <t>N01AB08 - Sevofluran</t>
  </si>
  <si>
    <t>J01CF04 - Oxacilin</t>
  </si>
  <si>
    <t>N05BA12 - Alprazolam</t>
  </si>
  <si>
    <t>J01CR01 - Ampicilin a enzymový inhibitor</t>
  </si>
  <si>
    <t>N06AB04 - Citalopram</t>
  </si>
  <si>
    <t>L02BA01 - Tamoxifen</t>
  </si>
  <si>
    <t>R03AC02 - Salbutamol</t>
  </si>
  <si>
    <t>J01CR05 - Piperacilin a enzymový inhibitor</t>
  </si>
  <si>
    <t>V06XX - Potraviny pro zvláštní lékařské účely (PZLÚ)</t>
  </si>
  <si>
    <t>A02BC03 - Lansoprazol</t>
  </si>
  <si>
    <t>J01DH02 - Meropenem</t>
  </si>
  <si>
    <t>J01CR02 - Amoxicilin a enzymový inhibitor</t>
  </si>
  <si>
    <t>A02BC02</t>
  </si>
  <si>
    <t>IVN INJ PLV SOL 1X40MG</t>
  </si>
  <si>
    <t>POR TBL ENT 28X40MG I</t>
  </si>
  <si>
    <t>A02BC03</t>
  </si>
  <si>
    <t>LANZUL 30 MG</t>
  </si>
  <si>
    <t>POR CPS DUR 56X30MG</t>
  </si>
  <si>
    <t>A06AD11</t>
  </si>
  <si>
    <t>A10AB05</t>
  </si>
  <si>
    <t>NOVORAPID 100 JEDNOTEK/ML</t>
  </si>
  <si>
    <t>SDR+IVN INJ SOL 1X10ML</t>
  </si>
  <si>
    <t>A10BA02</t>
  </si>
  <si>
    <t>POR TBL FLM 60X500MG</t>
  </si>
  <si>
    <t>A10BB12</t>
  </si>
  <si>
    <t>B01AA03</t>
  </si>
  <si>
    <t>WARFARIN ORION 5 MG</t>
  </si>
  <si>
    <t>POR TBL NOB 100X5MG</t>
  </si>
  <si>
    <t>B01AB06</t>
  </si>
  <si>
    <t>SDR INJ SOL ISP 10X0.6MLX19000</t>
  </si>
  <si>
    <t>SDR INJ SOL ISP 10X1MLX19000IU</t>
  </si>
  <si>
    <t>SDR+IVN INJ SOL ISP 10X0.3ML</t>
  </si>
  <si>
    <t>SDR+IVN INJ SOL ISP 10X0.6ML</t>
  </si>
  <si>
    <t>SDR+IVN INJ SOL ISP 10X1ML</t>
  </si>
  <si>
    <t>SDR+IVN INJ SOL ISP 10X0.4ML</t>
  </si>
  <si>
    <t>SDR+IVN INJ SOL ISP 10X0.8ML</t>
  </si>
  <si>
    <t>SDR INJ SOL ISP 10X0.8MLX19000</t>
  </si>
  <si>
    <t>B01AC04</t>
  </si>
  <si>
    <t>C01BD01</t>
  </si>
  <si>
    <t>IVN INJ SOL 6X3ML</t>
  </si>
  <si>
    <t>POR TBL NOB 30X200MG</t>
  </si>
  <si>
    <t>POR TBL NOB 60X200MG</t>
  </si>
  <si>
    <t>C02CA04</t>
  </si>
  <si>
    <t>POR TBL NOB 30X4MG</t>
  </si>
  <si>
    <t>C07AB05</t>
  </si>
  <si>
    <t>C07AB07</t>
  </si>
  <si>
    <t>C08CA08</t>
  </si>
  <si>
    <t>C09AA05</t>
  </si>
  <si>
    <t>TRITACE 10 MG</t>
  </si>
  <si>
    <t>TRITACE 5 MG</t>
  </si>
  <si>
    <t>C09CA01</t>
  </si>
  <si>
    <t>POR TBL FLM 90X50MG II</t>
  </si>
  <si>
    <t>C09CA07</t>
  </si>
  <si>
    <t>C10AA05</t>
  </si>
  <si>
    <t>SORTIS 40 MG</t>
  </si>
  <si>
    <t>POR TBL FLM 30X40MG</t>
  </si>
  <si>
    <t>H02AB04</t>
  </si>
  <si>
    <t>SOLU-MEDROL 62,5 MG/ML</t>
  </si>
  <si>
    <t>IMS+IVN INJ PSO LQF 125MG+2ML</t>
  </si>
  <si>
    <t>H03AA01</t>
  </si>
  <si>
    <t>EUTHYROX 50 MIKROGRAMŮ</t>
  </si>
  <si>
    <t>POR TBL NOB 100X50RG</t>
  </si>
  <si>
    <t>J01CF04</t>
  </si>
  <si>
    <t>PROSTAPHLIN 1000 MG</t>
  </si>
  <si>
    <t>IVN INJ PLV SOL 1X1GM</t>
  </si>
  <si>
    <t>J01CR01</t>
  </si>
  <si>
    <t>IMS+IVN INJ PLV SOL 1</t>
  </si>
  <si>
    <t>J01CR02</t>
  </si>
  <si>
    <t>POR TBL FLM 21</t>
  </si>
  <si>
    <t>AMOKSIKLAV 1,2 G</t>
  </si>
  <si>
    <t>IVN INJ+INF PLV SOL 5</t>
  </si>
  <si>
    <t>J01DB04</t>
  </si>
  <si>
    <t>IMS+IVN INJ+INF PLV SOL 10X1GM</t>
  </si>
  <si>
    <t>IMS+IVN INJ PLV SOL 10X1GM</t>
  </si>
  <si>
    <t>J01DH02</t>
  </si>
  <si>
    <t>IVN INJ+INF PLV SOL 10X1GM</t>
  </si>
  <si>
    <t>J01FF01</t>
  </si>
  <si>
    <t>CLINDAMYCIN KABI 150 MG/ML</t>
  </si>
  <si>
    <t>IMS+IVN INJ SOL 10X4ML</t>
  </si>
  <si>
    <t>J01GB03</t>
  </si>
  <si>
    <t>GENTAMICIN LEK 40 MG/2 ML</t>
  </si>
  <si>
    <t>INJ+INF SOL 10X2ML</t>
  </si>
  <si>
    <t>J01GB06</t>
  </si>
  <si>
    <t>IMS+IVN INJ+INF SOL 10X2ML</t>
  </si>
  <si>
    <t>J01MA02</t>
  </si>
  <si>
    <t>IVN INF SOL 10X100ML</t>
  </si>
  <si>
    <t>L02BA01</t>
  </si>
  <si>
    <t>TAMOXIFEN 'EBEWE' 10 MG</t>
  </si>
  <si>
    <t>N05BA12</t>
  </si>
  <si>
    <t>XANAX 0,25 MG</t>
  </si>
  <si>
    <t>POR TBL NOB 30X0.25MG</t>
  </si>
  <si>
    <t>N05CD08</t>
  </si>
  <si>
    <t>DORMICUM 7,5 MG</t>
  </si>
  <si>
    <t>POR TBL FLM 10X7.5MG</t>
  </si>
  <si>
    <t>MIDAZOLAM TORREX 5 MG/ML</t>
  </si>
  <si>
    <t>IMS+IVN INJ SOL 10X1ML</t>
  </si>
  <si>
    <t>N06AB04</t>
  </si>
  <si>
    <t>POR TBL FLM 30X10MG</t>
  </si>
  <si>
    <t>POR TBL FLM 30X20MG</t>
  </si>
  <si>
    <t>N06AB06</t>
  </si>
  <si>
    <t>R03AC02</t>
  </si>
  <si>
    <t>R06AE07</t>
  </si>
  <si>
    <t>POR TBL FLM 10X10MG</t>
  </si>
  <si>
    <t>V06XX</t>
  </si>
  <si>
    <t>CUBITAN S PŘÍCHUTÍ VANILKOVOU</t>
  </si>
  <si>
    <t>A04AA01</t>
  </si>
  <si>
    <t>ONDANSETRON B. BRAUN 2 MG/ML INJEKČNÍ ROZTOK</t>
  </si>
  <si>
    <t>IMS+IVN INJ SOL 20X4ML II</t>
  </si>
  <si>
    <t>A07DA</t>
  </si>
  <si>
    <t>POR TBL NOB 20X2.5MG/0.025MG</t>
  </si>
  <si>
    <t>J01CR05</t>
  </si>
  <si>
    <t>IVN INF PLV SOL 10</t>
  </si>
  <si>
    <t>J01FA09</t>
  </si>
  <si>
    <t>IVN INF PLV SOL 1X500MG</t>
  </si>
  <si>
    <t>J01FA10</t>
  </si>
  <si>
    <t>GENTAMICIN B.BRAUN 3 MG/ML INFUZNÍ ROZTOK</t>
  </si>
  <si>
    <t>IVN INF SOL 20X80ML</t>
  </si>
  <si>
    <t>J01MA01</t>
  </si>
  <si>
    <t>J01XA01</t>
  </si>
  <si>
    <t>IVN+POR INF PLV SOL 1X1GM</t>
  </si>
  <si>
    <t>J01XB01</t>
  </si>
  <si>
    <t>COLOMYCIN INJEKCE 1 000 000 MEZINÁRODNÍCH JEDNOTEK</t>
  </si>
  <si>
    <t>INH+IVN INJ PLV SOL+SOL NEB 10</t>
  </si>
  <si>
    <t>J01XX08</t>
  </si>
  <si>
    <t>IVN INF SOL 10X300ML</t>
  </si>
  <si>
    <t>J02AC01</t>
  </si>
  <si>
    <t>M03AC04</t>
  </si>
  <si>
    <t>IVN INJ SOL 5X5ML</t>
  </si>
  <si>
    <t>N01AH03</t>
  </si>
  <si>
    <t>SUFENTANIL TORREX 50 MIKROGRAMŮ/ML</t>
  </si>
  <si>
    <t>IVN+EPD INJ SOL 5X5ML</t>
  </si>
  <si>
    <t>SUFENTANIL TORREX 5 MIKROGRAMŮ/ML</t>
  </si>
  <si>
    <t>IVN+EPD INJ SOL 5X10ML</t>
  </si>
  <si>
    <t>INJ SOL 5X3ML</t>
  </si>
  <si>
    <t>NUTRISON ADVANCED DIASON LOW ENERGY</t>
  </si>
  <si>
    <t>IMS+IVN INJ PSO LQF 500MG+8ML</t>
  </si>
  <si>
    <t>N01AB08</t>
  </si>
  <si>
    <t>INH LIQ VAP 1X250MLX100%</t>
  </si>
  <si>
    <t>Přehled plnění pozitivního listu - spotřeba léčivých přípravků - orientační přehled</t>
  </si>
  <si>
    <t>50 - Kardiochirurgická klinika</t>
  </si>
  <si>
    <t>5011 - lůžkové oddělení 50</t>
  </si>
  <si>
    <t>5031 - JIP 50B</t>
  </si>
  <si>
    <t>5062 - operační sál - lokální</t>
  </si>
  <si>
    <t>HVLP</t>
  </si>
  <si>
    <t>PZT</t>
  </si>
  <si>
    <t>89301501</t>
  </si>
  <si>
    <t>Standardní lůžková péče Celkem</t>
  </si>
  <si>
    <t>89301502</t>
  </si>
  <si>
    <t>Všeobecná ambulance Celkem</t>
  </si>
  <si>
    <t xml:space="preserve"> </t>
  </si>
  <si>
    <t>* Legenda</t>
  </si>
  <si>
    <t>DIAPZT = Pomůcky pro diabetiky, jejichž název začíná slovem "Pumpa"</t>
  </si>
  <si>
    <t>Gwozdziewicz Marek</t>
  </si>
  <si>
    <t>Hanák Václav</t>
  </si>
  <si>
    <t>Kaláb Martin</t>
  </si>
  <si>
    <t>Klváček Aleš</t>
  </si>
  <si>
    <t>Konečný Jakub</t>
  </si>
  <si>
    <t>Lonský Vladimír</t>
  </si>
  <si>
    <t>Marcián Pavel</t>
  </si>
  <si>
    <t>Pozdíšek Zbyněk</t>
  </si>
  <si>
    <t>Steriovský Andrea</t>
  </si>
  <si>
    <t>Šantavý Petr</t>
  </si>
  <si>
    <t>Šimek Martin</t>
  </si>
  <si>
    <t>Troubil Martin</t>
  </si>
  <si>
    <t>Hájek Roman</t>
  </si>
  <si>
    <t>Homola Pavel</t>
  </si>
  <si>
    <t>Bisoprolol</t>
  </si>
  <si>
    <t>Kyselina acetylsalicylová</t>
  </si>
  <si>
    <t>151142</t>
  </si>
  <si>
    <t>ANOPYRIN 100 MG</t>
  </si>
  <si>
    <t>POR TBL NOB 30X100MG</t>
  </si>
  <si>
    <t>Amlodipin</t>
  </si>
  <si>
    <t>2954</t>
  </si>
  <si>
    <t>AGEN 10</t>
  </si>
  <si>
    <t>Amoxicilin a enzymový inhibitor</t>
  </si>
  <si>
    <t>12494</t>
  </si>
  <si>
    <t>AUGMENTIN 1 G</t>
  </si>
  <si>
    <t>POR TBL FLM 14 I</t>
  </si>
  <si>
    <t>Atorvastatin</t>
  </si>
  <si>
    <t>SORTIS 20 MG</t>
  </si>
  <si>
    <t>Furosemid</t>
  </si>
  <si>
    <t>FURON 40 MG</t>
  </si>
  <si>
    <t>POR TBL NOB 50X40MG</t>
  </si>
  <si>
    <t>Klopidogrel</t>
  </si>
  <si>
    <t>Metoprolol</t>
  </si>
  <si>
    <t>POR TBL PRO 30X100MG</t>
  </si>
  <si>
    <t>Molsidomin</t>
  </si>
  <si>
    <t>49561</t>
  </si>
  <si>
    <t>MOLSIHEXAL RETARD</t>
  </si>
  <si>
    <t>POR TBL PRO 60X8MG</t>
  </si>
  <si>
    <t>Nadroparin</t>
  </si>
  <si>
    <t>Nitrendipin</t>
  </si>
  <si>
    <t>111901</t>
  </si>
  <si>
    <t>POR TBL NOB 20X20MG</t>
  </si>
  <si>
    <t>Nitrofurantoin</t>
  </si>
  <si>
    <t>154748</t>
  </si>
  <si>
    <t>NITROFURANTOIN - RATIOPHARM 100 MG</t>
  </si>
  <si>
    <t>POR CPS PRO 50X100MG</t>
  </si>
  <si>
    <t>Pantoprazol</t>
  </si>
  <si>
    <t>49122</t>
  </si>
  <si>
    <t>Perindopril a diuretika</t>
  </si>
  <si>
    <t>162008</t>
  </si>
  <si>
    <t>PRESTARIUM NEO COMBI 10 MG/2,5 MG</t>
  </si>
  <si>
    <t>Prednison</t>
  </si>
  <si>
    <t>PREDNISON 20 LÉČIVA</t>
  </si>
  <si>
    <t>Ramipril</t>
  </si>
  <si>
    <t>56977</t>
  </si>
  <si>
    <t>POR TBL NOB 30X2.5MG</t>
  </si>
  <si>
    <t>Různé jiné kombinace železa</t>
  </si>
  <si>
    <t>119653</t>
  </si>
  <si>
    <t>POR TBL FLM 60X320MG/60MG</t>
  </si>
  <si>
    <t>Spironolakton</t>
  </si>
  <si>
    <t>POR TBL NOB 100X25MG</t>
  </si>
  <si>
    <t>Sulfamethoxazol a trimethoprim</t>
  </si>
  <si>
    <t>6264</t>
  </si>
  <si>
    <t>SUMETROLIM</t>
  </si>
  <si>
    <t>POR TBL NOB 20X480MG</t>
  </si>
  <si>
    <t>Tamsulosin</t>
  </si>
  <si>
    <t>14499</t>
  </si>
  <si>
    <t>OMNIC TOCAS 0,4</t>
  </si>
  <si>
    <t>POR TBL PRO 30X0.4MG</t>
  </si>
  <si>
    <t>Trimetazidin</t>
  </si>
  <si>
    <t>32917</t>
  </si>
  <si>
    <t>PREDUCTAL MR</t>
  </si>
  <si>
    <t>POR TBL RET 60X35MG</t>
  </si>
  <si>
    <t>Apixaban</t>
  </si>
  <si>
    <t>168328</t>
  </si>
  <si>
    <t>ELIQUIS 2,5 MG</t>
  </si>
  <si>
    <t>POR TBL FLM 60X1X2.5MG</t>
  </si>
  <si>
    <t>Perindopril, amlodipin a indapamid</t>
  </si>
  <si>
    <t>POR TBL FLM 30X10MG/2.5MG/10MG</t>
  </si>
  <si>
    <t>Amiodaron</t>
  </si>
  <si>
    <t>176914</t>
  </si>
  <si>
    <t>RIVOCOR 10</t>
  </si>
  <si>
    <t>POR TBL FLM 90X10MG</t>
  </si>
  <si>
    <t>3377</t>
  </si>
  <si>
    <t>Telmisartan a diuretika</t>
  </si>
  <si>
    <t>29385</t>
  </si>
  <si>
    <t>MICARDISPLUS 80 MG/25 MG</t>
  </si>
  <si>
    <t>POR TBL NOB 28X1</t>
  </si>
  <si>
    <t>Warfarin</t>
  </si>
  <si>
    <t>94113</t>
  </si>
  <si>
    <t>WARFARIN ORION 3 MG</t>
  </si>
  <si>
    <t>POR TBL NOB 100X3MG</t>
  </si>
  <si>
    <t>Alopurinol</t>
  </si>
  <si>
    <t>132670</t>
  </si>
  <si>
    <t>MILURIT 100</t>
  </si>
  <si>
    <t>POR TBL NOB 50X100MG</t>
  </si>
  <si>
    <t>14709</t>
  </si>
  <si>
    <t>RIVODARON 200</t>
  </si>
  <si>
    <t>201467</t>
  </si>
  <si>
    <t>LIPFIX 10 MG POTAHOVANÉ TABLETY</t>
  </si>
  <si>
    <t>POR TBL FLM 28X10MG II</t>
  </si>
  <si>
    <t>Betaxolol</t>
  </si>
  <si>
    <t>Bikalutamid</t>
  </si>
  <si>
    <t>129919</t>
  </si>
  <si>
    <t>APO-BICALUTAMID 150 MG</t>
  </si>
  <si>
    <t>POR TBL FLM 28X150MG</t>
  </si>
  <si>
    <t>Bromazepam</t>
  </si>
  <si>
    <t>LEXAURIN 3</t>
  </si>
  <si>
    <t>POR TBL NOB 30X3MG</t>
  </si>
  <si>
    <t>Ciprofloxacin</t>
  </si>
  <si>
    <t>POR TBL FLM 10X500MG</t>
  </si>
  <si>
    <t>Fenofibrát</t>
  </si>
  <si>
    <t>58271</t>
  </si>
  <si>
    <t>LIPANTHYL 267 M</t>
  </si>
  <si>
    <t>POR CPS DUR 30X267MG</t>
  </si>
  <si>
    <t>Fluvastatin</t>
  </si>
  <si>
    <t>200993</t>
  </si>
  <si>
    <t>POR TBL PRO 30X80MG</t>
  </si>
  <si>
    <t>98218</t>
  </si>
  <si>
    <t>POR TBL NOB 20X40MG</t>
  </si>
  <si>
    <t>Glimepirid</t>
  </si>
  <si>
    <t>163085</t>
  </si>
  <si>
    <t>AMARYL 3 MG</t>
  </si>
  <si>
    <t>Isosorbid-mononitrát</t>
  </si>
  <si>
    <t>164344</t>
  </si>
  <si>
    <t>MONO MACK DEPOT</t>
  </si>
  <si>
    <t>POR TBL PRO 28X100MG</t>
  </si>
  <si>
    <t>Karvedilol</t>
  </si>
  <si>
    <t>22025</t>
  </si>
  <si>
    <t>CORYOL 25 MG</t>
  </si>
  <si>
    <t>POR TBL NOB 50X25MG</t>
  </si>
  <si>
    <t>155780</t>
  </si>
  <si>
    <t>POR TBL NOB 20</t>
  </si>
  <si>
    <t>Levothyroxin, sodná sůl</t>
  </si>
  <si>
    <t>184245</t>
  </si>
  <si>
    <t>LETROX 75</t>
  </si>
  <si>
    <t>POR TBL NOB 100X75MCG II</t>
  </si>
  <si>
    <t>47144</t>
  </si>
  <si>
    <t>POR TBL NOB 100X100RG I</t>
  </si>
  <si>
    <t>69190</t>
  </si>
  <si>
    <t>POR TBL NOB 50X50RG</t>
  </si>
  <si>
    <t>97186</t>
  </si>
  <si>
    <t>EUTHYROX 100 MIKROGRAMŮ</t>
  </si>
  <si>
    <t>POR TBL NOB 100X100RG</t>
  </si>
  <si>
    <t>Losartan</t>
  </si>
  <si>
    <t>114065</t>
  </si>
  <si>
    <t>POR TBL FLM 30X50MG II</t>
  </si>
  <si>
    <t>Metformin</t>
  </si>
  <si>
    <t>144454</t>
  </si>
  <si>
    <t>METFORMIN 500 MG ZENTIVA</t>
  </si>
  <si>
    <t>23797</t>
  </si>
  <si>
    <t>GLUCOPHAGE 1000 MG</t>
  </si>
  <si>
    <t>POR TBL FLM 60X1000MG</t>
  </si>
  <si>
    <t>100100</t>
  </si>
  <si>
    <t>STADAMET 500</t>
  </si>
  <si>
    <t>POR TBL FLM 30X500MG</t>
  </si>
  <si>
    <t>Metformin a vildagliptin</t>
  </si>
  <si>
    <t>29739</t>
  </si>
  <si>
    <t>EUCREAS 50 MG/1000 MG</t>
  </si>
  <si>
    <t>POR TBL FLM 30 I</t>
  </si>
  <si>
    <t>POR TBL PRO 100X25MG</t>
  </si>
  <si>
    <t>32225</t>
  </si>
  <si>
    <t>POR TBL PRO 28X25MG</t>
  </si>
  <si>
    <t>46981</t>
  </si>
  <si>
    <t>BETALOC SR 200 MG</t>
  </si>
  <si>
    <t>POR TBL PRO 30X200MG</t>
  </si>
  <si>
    <t>49937</t>
  </si>
  <si>
    <t>BETALOC ZOK 50 MG</t>
  </si>
  <si>
    <t>POR TBL PRO 28X50MG</t>
  </si>
  <si>
    <t>32061</t>
  </si>
  <si>
    <t>59807</t>
  </si>
  <si>
    <t>SDR INJ SOL ISP 2X0.8MLX19000I</t>
  </si>
  <si>
    <t>Perindopril</t>
  </si>
  <si>
    <t>101205</t>
  </si>
  <si>
    <t>PRESTARIUM NEO</t>
  </si>
  <si>
    <t>101227</t>
  </si>
  <si>
    <t>PRESTARIUM NEO FORTE</t>
  </si>
  <si>
    <t>Rilmenidin</t>
  </si>
  <si>
    <t>166421</t>
  </si>
  <si>
    <t>RILMENIDIN TEVA 1 MG TABLETY</t>
  </si>
  <si>
    <t>POR TBL NOB 30X1MG</t>
  </si>
  <si>
    <t>Rosuvastatin</t>
  </si>
  <si>
    <t>148072</t>
  </si>
  <si>
    <t>ROSUCARD 20 MG POTAHOVANÉ TABLETY</t>
  </si>
  <si>
    <t>148076</t>
  </si>
  <si>
    <t>ROSUCARD 40 MG POTAHOVANÉ TABLETY</t>
  </si>
  <si>
    <t>184452</t>
  </si>
  <si>
    <t>SORVASTA 20 MG</t>
  </si>
  <si>
    <t>POR TBL FLM 28X1X20MG</t>
  </si>
  <si>
    <t>POR TBL NOB 20X25MG</t>
  </si>
  <si>
    <t>Telmisartan</t>
  </si>
  <si>
    <t>167674</t>
  </si>
  <si>
    <t>TOLURA 80 MG</t>
  </si>
  <si>
    <t>Telmisartan a amlodipin</t>
  </si>
  <si>
    <t>167859</t>
  </si>
  <si>
    <t>TWYNSTA 80 MG/10 MG</t>
  </si>
  <si>
    <t>Theofylin</t>
  </si>
  <si>
    <t>44302</t>
  </si>
  <si>
    <t>EUPHYLLIN CR N 100</t>
  </si>
  <si>
    <t>POR CPS PRO 20X100MG</t>
  </si>
  <si>
    <t>Thiamazol</t>
  </si>
  <si>
    <t>87149</t>
  </si>
  <si>
    <t>THYROZOL 10</t>
  </si>
  <si>
    <t>POR TBL FLM 50X10MG</t>
  </si>
  <si>
    <t>Uhličitan vápenatý</t>
  </si>
  <si>
    <t>53439</t>
  </si>
  <si>
    <t>VITACALCIN TABLETY</t>
  </si>
  <si>
    <t>POR TBL NOB 60X250MG</t>
  </si>
  <si>
    <t>192341</t>
  </si>
  <si>
    <t>WARFARIN PMCS 5 MG</t>
  </si>
  <si>
    <t>POR TBL NOB 50X5MG I</t>
  </si>
  <si>
    <t>Zolpidem</t>
  </si>
  <si>
    <t>163146</t>
  </si>
  <si>
    <t>HYPNOGEN</t>
  </si>
  <si>
    <t>Tamsulosin a solifenacin</t>
  </si>
  <si>
    <t>197781</t>
  </si>
  <si>
    <t>URIZIA 6 MG/0,4 MG TABLETY S ŘÍZENÝM UVOLŇOVÁNÍM</t>
  </si>
  <si>
    <t>POR TBL RET 28X6MG/0.4MG</t>
  </si>
  <si>
    <t>190958</t>
  </si>
  <si>
    <t>TRIPLIXAM 5 MG/1,25 MG/5 MG</t>
  </si>
  <si>
    <t>POR TBL FLM 30X5MG/1.25MG/5MG</t>
  </si>
  <si>
    <t>Acetylcystein</t>
  </si>
  <si>
    <t>POR TBL EFF 20X600MG</t>
  </si>
  <si>
    <t>132711</t>
  </si>
  <si>
    <t>93013</t>
  </si>
  <si>
    <t>SORTIS 10 MG</t>
  </si>
  <si>
    <t>Atorvastatin a amlodipin</t>
  </si>
  <si>
    <t>159818</t>
  </si>
  <si>
    <t>AMLATOR 20 MG/5 MG POTAHOVANÉ TABLETY</t>
  </si>
  <si>
    <t>Chlorid draselný</t>
  </si>
  <si>
    <t>71960</t>
  </si>
  <si>
    <t>POR TBL NOB 5X10X100MG</t>
  </si>
  <si>
    <t>49934</t>
  </si>
  <si>
    <t>POR TBL PRO 30X25MG</t>
  </si>
  <si>
    <t>Rabeprazol</t>
  </si>
  <si>
    <t>157138</t>
  </si>
  <si>
    <t>POR TBL ENT 15X20MG</t>
  </si>
  <si>
    <t>56973</t>
  </si>
  <si>
    <t>POR TBL NOB 30X1.25MG</t>
  </si>
  <si>
    <t>Tikagrelor</t>
  </si>
  <si>
    <t>167936</t>
  </si>
  <si>
    <t>BRILIQUE 90 MG</t>
  </si>
  <si>
    <t>POR TBL FLM 60X90MG</t>
  </si>
  <si>
    <t>Fenoterol a ipratropium-bromid</t>
  </si>
  <si>
    <t>76496</t>
  </si>
  <si>
    <t>BERODUAL</t>
  </si>
  <si>
    <t>INH SOL NEB 20ML</t>
  </si>
  <si>
    <t>Midazolam</t>
  </si>
  <si>
    <t>132811</t>
  </si>
  <si>
    <t>POR TBL NOB 3X20X100MG</t>
  </si>
  <si>
    <t>191922</t>
  </si>
  <si>
    <t>SIOFOR 1000</t>
  </si>
  <si>
    <t>93021</t>
  </si>
  <si>
    <t>POR TBL FLM 100X40MG</t>
  </si>
  <si>
    <t>176913</t>
  </si>
  <si>
    <t>POR TBL FLM 90X5MG</t>
  </si>
  <si>
    <t>Citalopram</t>
  </si>
  <si>
    <t>Finasterid</t>
  </si>
  <si>
    <t>65988</t>
  </si>
  <si>
    <t>PENESTER</t>
  </si>
  <si>
    <t>POR TBL FLM 30X5MG I</t>
  </si>
  <si>
    <t>162858</t>
  </si>
  <si>
    <t>ASPIRIN PROTECT 100</t>
  </si>
  <si>
    <t>POR TBL ENT 28X100MG</t>
  </si>
  <si>
    <t>Nebivolol</t>
  </si>
  <si>
    <t>POR TBL FLM 50X320MG/60MG</t>
  </si>
  <si>
    <t>Urapidil</t>
  </si>
  <si>
    <t>83252</t>
  </si>
  <si>
    <t>POR CPS PRO 20X30MG</t>
  </si>
  <si>
    <t>83270</t>
  </si>
  <si>
    <t>53759</t>
  </si>
  <si>
    <t>POR TBL NOB 7X5MG</t>
  </si>
  <si>
    <t>23966</t>
  </si>
  <si>
    <t>AMPRILAN 10</t>
  </si>
  <si>
    <t>Trandolapril</t>
  </si>
  <si>
    <t>45868</t>
  </si>
  <si>
    <t>122632</t>
  </si>
  <si>
    <t>SORTIS 80 MG</t>
  </si>
  <si>
    <t>POR TBL FLM 30X80MG</t>
  </si>
  <si>
    <t>47741</t>
  </si>
  <si>
    <t>5950</t>
  </si>
  <si>
    <t>POR TBL FLM 10</t>
  </si>
  <si>
    <t>3801</t>
  </si>
  <si>
    <t>CONCOR COR 2,5 MG</t>
  </si>
  <si>
    <t>POR TBL FLM 28X2.5MG</t>
  </si>
  <si>
    <t>141036</t>
  </si>
  <si>
    <t>TROMBEX 75 MG POTAHOVANÉ TABLETY</t>
  </si>
  <si>
    <t>POR TBL FLM 90X75MG</t>
  </si>
  <si>
    <t>155782</t>
  </si>
  <si>
    <t>POR TBL NOB 100</t>
  </si>
  <si>
    <t>203564</t>
  </si>
  <si>
    <t>POR TBL NOB 100X100MG</t>
  </si>
  <si>
    <t>192342</t>
  </si>
  <si>
    <t>POR TBL NOB 100X5MG I</t>
  </si>
  <si>
    <t>166477</t>
  </si>
  <si>
    <t>ATORIS 80</t>
  </si>
  <si>
    <t>POR TBL FLM 60X80MG</t>
  </si>
  <si>
    <t>147078</t>
  </si>
  <si>
    <t>APO-ATORVASTATIN 40 MG POTAHOVANÉ TABLETY</t>
  </si>
  <si>
    <t>POR TBL FLM 28X40MG</t>
  </si>
  <si>
    <t>88217</t>
  </si>
  <si>
    <t>LEXAURIN 1,5</t>
  </si>
  <si>
    <t>POR TBL NOB 30X1.5MG</t>
  </si>
  <si>
    <t>Digoxin</t>
  </si>
  <si>
    <t>DIGOXIN 0,125 LÉČIVA</t>
  </si>
  <si>
    <t>POR TBL NOB 30X0.125MG</t>
  </si>
  <si>
    <t>Ezetimib</t>
  </si>
  <si>
    <t>8645</t>
  </si>
  <si>
    <t>POR TBL NOB 28X10MG A</t>
  </si>
  <si>
    <t>Inzulin lispro</t>
  </si>
  <si>
    <t>25596</t>
  </si>
  <si>
    <t>HUMALOG MIX25 100 IU/ML</t>
  </si>
  <si>
    <t>INJ SUS 5X3ML</t>
  </si>
  <si>
    <t>132727</t>
  </si>
  <si>
    <t>POR TBL FLM 30X75MG</t>
  </si>
  <si>
    <t>149341</t>
  </si>
  <si>
    <t>CLOPIDOGREL RATIOPHARM GMBH 75 MG</t>
  </si>
  <si>
    <t>12355</t>
  </si>
  <si>
    <t>SIOFOR 850</t>
  </si>
  <si>
    <t>POR TBL FLM 30X850MG</t>
  </si>
  <si>
    <t>58037</t>
  </si>
  <si>
    <t>POR TBL PRO 30X50MG</t>
  </si>
  <si>
    <t>49113</t>
  </si>
  <si>
    <t>POR TBL ENT 28X20MG I</t>
  </si>
  <si>
    <t>PREDNISON 5 LÉČIVA</t>
  </si>
  <si>
    <t>POR TBL NOB 20X5MG</t>
  </si>
  <si>
    <t>Sodná sůl metamizolu</t>
  </si>
  <si>
    <t>NOVALGIN TABLETY</t>
  </si>
  <si>
    <t>POR TBL FLM 20X500MG</t>
  </si>
  <si>
    <t>107869</t>
  </si>
  <si>
    <t>APO-ALLOPURINOL</t>
  </si>
  <si>
    <t>Alprazolam</t>
  </si>
  <si>
    <t>91788</t>
  </si>
  <si>
    <t>NEUROL 0,25</t>
  </si>
  <si>
    <t>Amorolfin</t>
  </si>
  <si>
    <t>45304</t>
  </si>
  <si>
    <t>LOCERYL 5% LÉČIVÝ LAK NA NEHTY</t>
  </si>
  <si>
    <t>DRM LAC UGC 1X2.5ML I</t>
  </si>
  <si>
    <t>93018</t>
  </si>
  <si>
    <t>POR TBL FLM 100X20MG</t>
  </si>
  <si>
    <t>30550</t>
  </si>
  <si>
    <t>CADUET 10 MG/10 MG</t>
  </si>
  <si>
    <t>POR TBL FLM 90</t>
  </si>
  <si>
    <t>3822</t>
  </si>
  <si>
    <t>CONCOR COR 5 MG</t>
  </si>
  <si>
    <t>POR TBL FLM 28X5MG</t>
  </si>
  <si>
    <t>Celiprolol</t>
  </si>
  <si>
    <t>163143</t>
  </si>
  <si>
    <t>TENOLOC 200</t>
  </si>
  <si>
    <t>POR TBL FLM 30X200MG</t>
  </si>
  <si>
    <t>53202</t>
  </si>
  <si>
    <t>CIPHIN 500</t>
  </si>
  <si>
    <t>Dabigatran-etexilát</t>
  </si>
  <si>
    <t>29328</t>
  </si>
  <si>
    <t>PRADAXA 110 MG</t>
  </si>
  <si>
    <t>POR CPS DUR 60X1X110MG</t>
  </si>
  <si>
    <t>Diklofenak</t>
  </si>
  <si>
    <t>75633</t>
  </si>
  <si>
    <t>DICLOFENAC AL RETARD</t>
  </si>
  <si>
    <t>Draslík</t>
  </si>
  <si>
    <t>88356</t>
  </si>
  <si>
    <t>POR TBL NOB 100X175MG/175MG</t>
  </si>
  <si>
    <t>56804</t>
  </si>
  <si>
    <t>FURORESE 40</t>
  </si>
  <si>
    <t>Hořčík (různé sole v kombinaci)</t>
  </si>
  <si>
    <t>POR GRA SOL SCC 30X365MG</t>
  </si>
  <si>
    <t>Hydrochlorothiazid a kalium šetřící diuretika</t>
  </si>
  <si>
    <t>125524</t>
  </si>
  <si>
    <t>APO-AMILZIDE 5/50 MG</t>
  </si>
  <si>
    <t>POR TBL NOB 100X5MG/50MG</t>
  </si>
  <si>
    <t>Indapamid</t>
  </si>
  <si>
    <t>151949</t>
  </si>
  <si>
    <t>INDAP</t>
  </si>
  <si>
    <t>POR CPS DUR 100X2.5MG</t>
  </si>
  <si>
    <t>59467</t>
  </si>
  <si>
    <t>13894</t>
  </si>
  <si>
    <t>POR TBL FLM 90X50MG I</t>
  </si>
  <si>
    <t>49941</t>
  </si>
  <si>
    <t>POR TBL PRO 100X100MG</t>
  </si>
  <si>
    <t>Metronidazol</t>
  </si>
  <si>
    <t>POR TBL NOB 20X250MG</t>
  </si>
  <si>
    <t>Nifuroxazid</t>
  </si>
  <si>
    <t>214593</t>
  </si>
  <si>
    <t>ERCEFURYL 200 MG CPS.</t>
  </si>
  <si>
    <t>POR CPS DUR 14X200MG</t>
  </si>
  <si>
    <t>Omeprazol</t>
  </si>
  <si>
    <t>25366</t>
  </si>
  <si>
    <t>Pentoxifylin</t>
  </si>
  <si>
    <t>155873</t>
  </si>
  <si>
    <t>TRENTAL 400</t>
  </si>
  <si>
    <t>POR TBL RET 100X400MG</t>
  </si>
  <si>
    <t>101211</t>
  </si>
  <si>
    <t>101233</t>
  </si>
  <si>
    <t>122690</t>
  </si>
  <si>
    <t>PRESTARIUM NEO COMBI 5 MG/1,25 MG</t>
  </si>
  <si>
    <t>162012</t>
  </si>
  <si>
    <t>Propafenon</t>
  </si>
  <si>
    <t>58838</t>
  </si>
  <si>
    <t>PROPANORM 300 MG</t>
  </si>
  <si>
    <t>POR TBL FLM 50X300MG</t>
  </si>
  <si>
    <t>125641</t>
  </si>
  <si>
    <t>TENAXUM</t>
  </si>
  <si>
    <t>POR TBL NOB 90X1MG</t>
  </si>
  <si>
    <t>Rivaroxaban</t>
  </si>
  <si>
    <t>168904</t>
  </si>
  <si>
    <t>POR TBL FLM 98X20MG</t>
  </si>
  <si>
    <t>Sertralin</t>
  </si>
  <si>
    <t>53950</t>
  </si>
  <si>
    <t>ZOLOFT 50 MG</t>
  </si>
  <si>
    <t>POR TBL FLM 28X50MG</t>
  </si>
  <si>
    <t>Simvastatin</t>
  </si>
  <si>
    <t>125077</t>
  </si>
  <si>
    <t>APO-SIMVA 10</t>
  </si>
  <si>
    <t>158198</t>
  </si>
  <si>
    <t>POR TBL NOB 100X80MG</t>
  </si>
  <si>
    <t>MICARDISPLUS 80 MG/12,5 MG</t>
  </si>
  <si>
    <t>193745</t>
  </si>
  <si>
    <t>ELIQUIS 5 MG</t>
  </si>
  <si>
    <t>POR TBL FLM 60X5MG</t>
  </si>
  <si>
    <t>Obvazový materiál, náplasti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</si>
  <si>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</si>
  <si>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</si>
  <si>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</si>
  <si>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</si>
  <si>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</si>
  <si>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Ortopedicko protetické pomůcky sériově vyráběné</t>
  </si>
  <si>
    <t>5112</t>
  </si>
  <si>
    <t>PÁS BŘIŠNÍ VERBA 932 521 4</t>
  </si>
  <si>
    <t>OBDVOD TRUPU 105-115CM,VEL.5</t>
  </si>
  <si>
    <t>5113</t>
  </si>
  <si>
    <t>PÁS BŘIŠNÍ VERBA 932 520 5</t>
  </si>
  <si>
    <t>OBDVOD TRUPU 95-105CM,VEL.4</t>
  </si>
  <si>
    <t>Aciklovir</t>
  </si>
  <si>
    <t>13703</t>
  </si>
  <si>
    <t>ZOVIRAX 200 MG</t>
  </si>
  <si>
    <t>POR TBL NOB 25X200MG</t>
  </si>
  <si>
    <t>155941</t>
  </si>
  <si>
    <t>HERPESIN KRÉM</t>
  </si>
  <si>
    <t>DRM CRM 1X5GM 5%</t>
  </si>
  <si>
    <t>Diazepam</t>
  </si>
  <si>
    <t>69417</t>
  </si>
  <si>
    <t>DIAZEPAM DESITIN RECTAL TUBE 5 MG</t>
  </si>
  <si>
    <t>RCT SOL 5X2.5MLX5MG</t>
  </si>
  <si>
    <t>Enalapril</t>
  </si>
  <si>
    <t>59642</t>
  </si>
  <si>
    <t>ENAP 10 MG</t>
  </si>
  <si>
    <t>Fenobarbital</t>
  </si>
  <si>
    <t>68578</t>
  </si>
  <si>
    <t>PHENAEMALETTEN</t>
  </si>
  <si>
    <t>POR TBL NOB 50X15MG I</t>
  </si>
  <si>
    <t>Ibuprofen</t>
  </si>
  <si>
    <t>51565</t>
  </si>
  <si>
    <t>NUROFEN PRO DĚTI ČÍPKY 125 MG</t>
  </si>
  <si>
    <t>RCT SUP 12X125 MG</t>
  </si>
  <si>
    <t>172044</t>
  </si>
  <si>
    <t>LETROX 150</t>
  </si>
  <si>
    <t>POR TBL NOB 100X150RG</t>
  </si>
  <si>
    <t>Paracetamol</t>
  </si>
  <si>
    <t>91249</t>
  </si>
  <si>
    <t>PARALEN 100</t>
  </si>
  <si>
    <t>RCT SUP 5X100MG</t>
  </si>
  <si>
    <t>Vitamin B1 v kombinaci s vitaminem B6 a/nebo B12</t>
  </si>
  <si>
    <t>11485</t>
  </si>
  <si>
    <t>MILGAMMA N</t>
  </si>
  <si>
    <t>IMS INJ SOL 5X2ML</t>
  </si>
  <si>
    <t>Klindamycin</t>
  </si>
  <si>
    <t>100339</t>
  </si>
  <si>
    <t>DALACIN C 300 MG</t>
  </si>
  <si>
    <t>POR CPS DUR 16X300MG</t>
  </si>
  <si>
    <t>Tribenosid</t>
  </si>
  <si>
    <t>107935</t>
  </si>
  <si>
    <t>GLYVENOL 400</t>
  </si>
  <si>
    <t>POR CPS MOL 60X400MG</t>
  </si>
  <si>
    <t>146900</t>
  </si>
  <si>
    <t>ZOLPIDEM MYLAN 10 MG</t>
  </si>
  <si>
    <t>Azithromycin</t>
  </si>
  <si>
    <t>132601</t>
  </si>
  <si>
    <t>Cefuroxim</t>
  </si>
  <si>
    <t>47727</t>
  </si>
  <si>
    <t>ZINNAT 500 MG</t>
  </si>
  <si>
    <t>Diosmin, kombinace</t>
  </si>
  <si>
    <t>Erdostein</t>
  </si>
  <si>
    <t>ERDOMED</t>
  </si>
  <si>
    <t>POR CPS DUR 20X300MG</t>
  </si>
  <si>
    <t>Fluoxetin</t>
  </si>
  <si>
    <t>21890</t>
  </si>
  <si>
    <t>PROZAC</t>
  </si>
  <si>
    <t>POR CPS DUR 28X20MG</t>
  </si>
  <si>
    <t>215978</t>
  </si>
  <si>
    <t>Kodein</t>
  </si>
  <si>
    <t>CODEIN SLOVAKOFARMA 30 MG</t>
  </si>
  <si>
    <t>POR TBL NOB 10X30MG</t>
  </si>
  <si>
    <t>Mefenoxalon</t>
  </si>
  <si>
    <t>85656</t>
  </si>
  <si>
    <t>DORSIFLEX 200 MG</t>
  </si>
  <si>
    <t>Metoklopramid</t>
  </si>
  <si>
    <t>93104</t>
  </si>
  <si>
    <t>DEGAN 10 MG TABLETY</t>
  </si>
  <si>
    <t>POR TBL NOB 40X10MG</t>
  </si>
  <si>
    <t>Nimesulid</t>
  </si>
  <si>
    <t>12892</t>
  </si>
  <si>
    <t>17187</t>
  </si>
  <si>
    <t>NIMESIL</t>
  </si>
  <si>
    <t>POR GRA SUS 30X100MG</t>
  </si>
  <si>
    <t>215606</t>
  </si>
  <si>
    <t>Pitofenon a analgetika</t>
  </si>
  <si>
    <t>88708</t>
  </si>
  <si>
    <t>ALGIFEN</t>
  </si>
  <si>
    <t>Sultamicilin</t>
  </si>
  <si>
    <t>POR TBL FLM 12X375MG</t>
  </si>
  <si>
    <t>Acebutolol</t>
  </si>
  <si>
    <t>80058</t>
  </si>
  <si>
    <t>SECTRAL 400 MG</t>
  </si>
  <si>
    <t>119773</t>
  </si>
  <si>
    <t>90959</t>
  </si>
  <si>
    <t>XANAX 0,5 MG</t>
  </si>
  <si>
    <t>POR TBL NOB 30X0.5MG</t>
  </si>
  <si>
    <t>163111</t>
  </si>
  <si>
    <t>ZOREM 10 MG</t>
  </si>
  <si>
    <t>Analgetika a anestetika, kombinace</t>
  </si>
  <si>
    <t>107143</t>
  </si>
  <si>
    <t>OTIPAX</t>
  </si>
  <si>
    <t>AUR GTT SOL 16GM</t>
  </si>
  <si>
    <t>101172</t>
  </si>
  <si>
    <t>CADUET 5 MG/10 MG</t>
  </si>
  <si>
    <t>30530</t>
  </si>
  <si>
    <t>49910</t>
  </si>
  <si>
    <t>Cilazapril</t>
  </si>
  <si>
    <t>125441</t>
  </si>
  <si>
    <t>INHIBACE 5 MG</t>
  </si>
  <si>
    <t>POR TBL FLM 100X5MG</t>
  </si>
  <si>
    <t>168373</t>
  </si>
  <si>
    <t>PRADAXA 150 MG</t>
  </si>
  <si>
    <t>POR CPS DUR 60X1X150MG</t>
  </si>
  <si>
    <t>Desloratadin</t>
  </si>
  <si>
    <t>28812</t>
  </si>
  <si>
    <t>AERIUS 5 MG</t>
  </si>
  <si>
    <t>POR TBL DIS 90X5MG</t>
  </si>
  <si>
    <t>Dexamethason a antiinfektiva</t>
  </si>
  <si>
    <t>OPH GTT SUS 1X5ML</t>
  </si>
  <si>
    <t>201992</t>
  </si>
  <si>
    <t>POR TBL FLM 120X500MG</t>
  </si>
  <si>
    <t>185435</t>
  </si>
  <si>
    <t>Doxycyklin</t>
  </si>
  <si>
    <t>12738</t>
  </si>
  <si>
    <t>POR TBL NOB 20X200MG</t>
  </si>
  <si>
    <t>Gliklazid</t>
  </si>
  <si>
    <t>147113</t>
  </si>
  <si>
    <t>GLICLAZID MYLAN 30 MG</t>
  </si>
  <si>
    <t>POR TBL RET 60X30MG</t>
  </si>
  <si>
    <t>12121</t>
  </si>
  <si>
    <t>GLIMEPIRID SANDOZ 3 MG TABLETY</t>
  </si>
  <si>
    <t>Glycerol-trinitrát</t>
  </si>
  <si>
    <t>85071</t>
  </si>
  <si>
    <t>NITROMINT</t>
  </si>
  <si>
    <t>ORM SPR SLG 10GM I</t>
  </si>
  <si>
    <t>Chinapril a diuretika</t>
  </si>
  <si>
    <t>64790</t>
  </si>
  <si>
    <t>ACCUZIDE 20</t>
  </si>
  <si>
    <t>POR TBL FLM 100</t>
  </si>
  <si>
    <t>Jiná oftalmologika</t>
  </si>
  <si>
    <t>56119</t>
  </si>
  <si>
    <t>JODID DRASELNÝ+SODNÝ 2% UNIM.PH</t>
  </si>
  <si>
    <t>OPH GTT SOL 10ML</t>
  </si>
  <si>
    <t>Klarithromycin</t>
  </si>
  <si>
    <t>53189</t>
  </si>
  <si>
    <t>KLACID SR</t>
  </si>
  <si>
    <t>POR TBL RET 7X500MG</t>
  </si>
  <si>
    <t>203854</t>
  </si>
  <si>
    <t>KLACID 500</t>
  </si>
  <si>
    <t>POR TBL FLM 14X500MG</t>
  </si>
  <si>
    <t>Léčiva k terapii onemocnění jater</t>
  </si>
  <si>
    <t>125753</t>
  </si>
  <si>
    <t>ESSENTIALE FORTE N</t>
  </si>
  <si>
    <t>POR CPS DUR 100</t>
  </si>
  <si>
    <t>Linagliptin</t>
  </si>
  <si>
    <t>168451</t>
  </si>
  <si>
    <t>13892</t>
  </si>
  <si>
    <t>POR TBL FLM 30X50MG I</t>
  </si>
  <si>
    <t>Losartan a diuretika</t>
  </si>
  <si>
    <t>15317</t>
  </si>
  <si>
    <t>LOZAP H</t>
  </si>
  <si>
    <t>164639</t>
  </si>
  <si>
    <t>GLUCOPHAGE 500 MG</t>
  </si>
  <si>
    <t>POR TBL FLM 50X500MG</t>
  </si>
  <si>
    <t>46980</t>
  </si>
  <si>
    <t>POR TBL PRO 100X200MG</t>
  </si>
  <si>
    <t>58038</t>
  </si>
  <si>
    <t>POR TBL PRO 100X50MG</t>
  </si>
  <si>
    <t>Moxonidin</t>
  </si>
  <si>
    <t>215166</t>
  </si>
  <si>
    <t>CYNT 0,4</t>
  </si>
  <si>
    <t>POR TBL FLM 98X0.4MG I</t>
  </si>
  <si>
    <t>59805</t>
  </si>
  <si>
    <t>SDR INJ SOL ISP 2X0.6MLX19000I</t>
  </si>
  <si>
    <t>112572</t>
  </si>
  <si>
    <t>NEBIVOLOL SANDOZ 5 MG</t>
  </si>
  <si>
    <t>119688</t>
  </si>
  <si>
    <t>47085</t>
  </si>
  <si>
    <t>PENTOMER RETARD 400 MG</t>
  </si>
  <si>
    <t>POR TBL PRO 100X400MG</t>
  </si>
  <si>
    <t>Perindopril a amlodipin</t>
  </si>
  <si>
    <t>124135</t>
  </si>
  <si>
    <t>POR TBL NOB 120</t>
  </si>
  <si>
    <t>56982</t>
  </si>
  <si>
    <t>POR TBL NOB 50X5MG</t>
  </si>
  <si>
    <t>56983</t>
  </si>
  <si>
    <t>Risperidon</t>
  </si>
  <si>
    <t>46965</t>
  </si>
  <si>
    <t>RISPERDAL 1 MG</t>
  </si>
  <si>
    <t>POR TBL FLM 60X1MG</t>
  </si>
  <si>
    <t>148070</t>
  </si>
  <si>
    <t>ROSUCARD 10 MG POTAHOVANÉ TABLETY</t>
  </si>
  <si>
    <t>148074</t>
  </si>
  <si>
    <t>POR TBL FLM 90X20MG</t>
  </si>
  <si>
    <t>Sildenafil</t>
  </si>
  <si>
    <t>149958</t>
  </si>
  <si>
    <t>SILDENAFIL ACTAVIS 100 MG</t>
  </si>
  <si>
    <t>POR TBL FLM 8X100MG</t>
  </si>
  <si>
    <t>143428</t>
  </si>
  <si>
    <t>SILDENAFIL SANDOZ 100 MG</t>
  </si>
  <si>
    <t>POR TBL NOB 8X100MG</t>
  </si>
  <si>
    <t>Silymarin</t>
  </si>
  <si>
    <t>1147</t>
  </si>
  <si>
    <t>SILYMARIN AL 50</t>
  </si>
  <si>
    <t>POR TBL OBD 100X50MG</t>
  </si>
  <si>
    <t>Sotalol</t>
  </si>
  <si>
    <t>49021</t>
  </si>
  <si>
    <t>SOTAHEXAL 160</t>
  </si>
  <si>
    <t>POR TBL NOB 100X160MG</t>
  </si>
  <si>
    <t>Sulfasalazin</t>
  </si>
  <si>
    <t>47712</t>
  </si>
  <si>
    <t>SALAZOPYRIN EN</t>
  </si>
  <si>
    <t>POR TBL ENT 100X500MG</t>
  </si>
  <si>
    <t>14498</t>
  </si>
  <si>
    <t>POR TBL PRO 100X0.4MG</t>
  </si>
  <si>
    <t>193884</t>
  </si>
  <si>
    <t>TOLUCOMBI 80 MG/12,5 MG</t>
  </si>
  <si>
    <t>Thiethylperazin</t>
  </si>
  <si>
    <t>RCT SUP 6X6.5MG</t>
  </si>
  <si>
    <t>Tizanidin</t>
  </si>
  <si>
    <t>16052</t>
  </si>
  <si>
    <t>SIRDALUD 4 MG</t>
  </si>
  <si>
    <t>Tramadol</t>
  </si>
  <si>
    <t>57793</t>
  </si>
  <si>
    <t>TRAMAL KAPKY 100 MG/1 ML</t>
  </si>
  <si>
    <t>POR GTT SOL 1X96ML</t>
  </si>
  <si>
    <t>Verapamil</t>
  </si>
  <si>
    <t>54032</t>
  </si>
  <si>
    <t>VERAPAMIL AL 240 RETARD</t>
  </si>
  <si>
    <t>POR TBL RET 50X240MG</t>
  </si>
  <si>
    <t>54034</t>
  </si>
  <si>
    <t>POR TBL RET 100X240MG</t>
  </si>
  <si>
    <t>71950</t>
  </si>
  <si>
    <t>ISOPTIN SR 240 MG</t>
  </si>
  <si>
    <t>POR TBL PRO 30X240MG</t>
  </si>
  <si>
    <t>Vildagliptin</t>
  </si>
  <si>
    <t>29199</t>
  </si>
  <si>
    <t>GALVUS 50 MG</t>
  </si>
  <si>
    <t>POR TBL NOB 56X50MG</t>
  </si>
  <si>
    <t>193741</t>
  </si>
  <si>
    <t>POR TBL FLM 168X2.5MG</t>
  </si>
  <si>
    <t>19580</t>
  </si>
  <si>
    <t>OBINADLO ELASTICKÉ UNIVERSÁLNÍ LENKELAST</t>
  </si>
  <si>
    <t>12X5M V NATAŽENÉM STAVU,STŘEDNÍ TAH,1KS</t>
  </si>
  <si>
    <t>Kompresní punčochy a návleky</t>
  </si>
  <si>
    <t>45387</t>
  </si>
  <si>
    <t>PUNČOCHY KOMPRESNÍ LÝTKOVÉ II.K.T.</t>
  </si>
  <si>
    <t>MAXIS COMFORT A-D</t>
  </si>
  <si>
    <t>155936</t>
  </si>
  <si>
    <t>HERPESIN 400</t>
  </si>
  <si>
    <t>POR TBL NOB 25X400MG</t>
  </si>
  <si>
    <t>155937</t>
  </si>
  <si>
    <t>POR TBL NOB 50X400MG</t>
  </si>
  <si>
    <t>Antibiotika v kombinaci s ostatními léčivy</t>
  </si>
  <si>
    <t>1077</t>
  </si>
  <si>
    <t>OPHTHALMO-FRAMYKOIN COMP.</t>
  </si>
  <si>
    <t>OPH UNG 1X5GM</t>
  </si>
  <si>
    <t>Mupirocin</t>
  </si>
  <si>
    <t>90778</t>
  </si>
  <si>
    <t>BACTROBAN</t>
  </si>
  <si>
    <t>DRM UNG 1X15GM</t>
  </si>
  <si>
    <t>Tramadol, kombinace</t>
  </si>
  <si>
    <t>17926</t>
  </si>
  <si>
    <t>ZALDIAR</t>
  </si>
  <si>
    <t>19595</t>
  </si>
  <si>
    <t>TORVACARD 40</t>
  </si>
  <si>
    <t>POR TBL FLM 90X40MG</t>
  </si>
  <si>
    <t>94164</t>
  </si>
  <si>
    <t>CONCOR 5</t>
  </si>
  <si>
    <t>Bisoprolol a thiazidy</t>
  </si>
  <si>
    <t>13603</t>
  </si>
  <si>
    <t>LODOZ 5 MG/6,25 MG</t>
  </si>
  <si>
    <t>168376</t>
  </si>
  <si>
    <t>POR CPS DUR 180(3X60X1)X110MG</t>
  </si>
  <si>
    <t>2547</t>
  </si>
  <si>
    <t>OPH UNG 1X3.5GM</t>
  </si>
  <si>
    <t>Eplerenon</t>
  </si>
  <si>
    <t>174346</t>
  </si>
  <si>
    <t>EPLERENON ACTAVIS 50 MG</t>
  </si>
  <si>
    <t>POR TBL FLM 100X50MG</t>
  </si>
  <si>
    <t>Kombinace různých antibiotik</t>
  </si>
  <si>
    <t>1076</t>
  </si>
  <si>
    <t>OPHTHALMO-FRAMYKOIN</t>
  </si>
  <si>
    <t>POR GRA SUS 30X100MG I</t>
  </si>
  <si>
    <t>Prednisolon</t>
  </si>
  <si>
    <t>92410</t>
  </si>
  <si>
    <t>ALPICORT F</t>
  </si>
  <si>
    <t>DRM SOL 1X100ML</t>
  </si>
  <si>
    <t>168899</t>
  </si>
  <si>
    <t>XARELTO 15 MG</t>
  </si>
  <si>
    <t>POR TBL FLM 98X15MG</t>
  </si>
  <si>
    <t>148078</t>
  </si>
  <si>
    <t>184457</t>
  </si>
  <si>
    <t>POR TBL FLM 90X1X20MG</t>
  </si>
  <si>
    <t>Rutosid, kombinace</t>
  </si>
  <si>
    <t>96303</t>
  </si>
  <si>
    <t>ASCORUTIN</t>
  </si>
  <si>
    <t>POR TBL FLM 50</t>
  </si>
  <si>
    <t>152959</t>
  </si>
  <si>
    <t>TEZEO 80 MG</t>
  </si>
  <si>
    <t>POR TBL NOB 90X80MG</t>
  </si>
  <si>
    <t>167863</t>
  </si>
  <si>
    <t>POR TBL NOB 98</t>
  </si>
  <si>
    <t>193882</t>
  </si>
  <si>
    <t>193748</t>
  </si>
  <si>
    <t>POR TBL FLM 200X5MG</t>
  </si>
  <si>
    <t>163149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</si>
  <si>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</si>
  <si>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</si>
  <si>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</si>
  <si>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</si>
  <si>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</si>
  <si>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C02AC05 - Moxonidin</t>
  </si>
  <si>
    <t>C08DA01 - Verapamil</t>
  </si>
  <si>
    <t>N02AX02 - Tramadol</t>
  </si>
  <si>
    <t>M01AX17 - Nimesulid</t>
  </si>
  <si>
    <t>C10AA07 - Rosuvastatin</t>
  </si>
  <si>
    <t>C10BX03 - Atorvastatin a amlodipin</t>
  </si>
  <si>
    <t>C07AG02 - Karvedilol</t>
  </si>
  <si>
    <t>G04CB01 - Finasterid</t>
  </si>
  <si>
    <t>C10AB05 - Fenofibrát</t>
  </si>
  <si>
    <t>C07BB07 - Bisoprolol a thiazidy</t>
  </si>
  <si>
    <t>C09AA04 - Perindopril</t>
  </si>
  <si>
    <t>C09DA01 - Losartan a diuretika</t>
  </si>
  <si>
    <t>C10AA01 - Simvastatin</t>
  </si>
  <si>
    <t>L02BB03 - Bikalutamid</t>
  </si>
  <si>
    <t>B01AF02 - Apixaban</t>
  </si>
  <si>
    <t>C09BA04 - Perindopril a diuretika</t>
  </si>
  <si>
    <t>C09BA06 - Chinapril a diuretika</t>
  </si>
  <si>
    <t>C09BB04 - Perindopril a amlodipin</t>
  </si>
  <si>
    <t>C09AA04</t>
  </si>
  <si>
    <t>C09BA04</t>
  </si>
  <si>
    <t>C10AA01</t>
  </si>
  <si>
    <t>C10BX03</t>
  </si>
  <si>
    <t>G04CA02</t>
  </si>
  <si>
    <t>B01AF02</t>
  </si>
  <si>
    <t>C07AG02</t>
  </si>
  <si>
    <t>C10AA07</t>
  </si>
  <si>
    <t>C10AB05</t>
  </si>
  <si>
    <t>L02BB03</t>
  </si>
  <si>
    <t>M01AX17</t>
  </si>
  <si>
    <t>C02AC05</t>
  </si>
  <si>
    <t>C08DA01</t>
  </si>
  <si>
    <t>C09BA06</t>
  </si>
  <si>
    <t>C09BB04</t>
  </si>
  <si>
    <t>C09DA01</t>
  </si>
  <si>
    <t>N02AX02</t>
  </si>
  <si>
    <t>G04CB01</t>
  </si>
  <si>
    <t>C07BB07</t>
  </si>
  <si>
    <t>Přehled plnění PL - Preskripce léčivých přípravků - orientační přehled</t>
  </si>
  <si>
    <t>50115001     kardiostimulátory (sk.Z517)</t>
  </si>
  <si>
    <t>50115073     ZPr - katetry PCI (Z536)</t>
  </si>
  <si>
    <t>5015</t>
  </si>
  <si>
    <t>lůžkové oddělení ECMO</t>
  </si>
  <si>
    <t>lůžkové oddělení ECMO Celkem</t>
  </si>
  <si>
    <t>ZA315</t>
  </si>
  <si>
    <t>Kompresa NT 5 x 5 cm/2 ks sterilní 26501</t>
  </si>
  <si>
    <t>ZA329</t>
  </si>
  <si>
    <t>Obinadlo fixa crep   6 cm x 4 m 1323100102</t>
  </si>
  <si>
    <t>ZA331</t>
  </si>
  <si>
    <t>Obinadlo fixa crep 10 cm x 4 m 1323100104</t>
  </si>
  <si>
    <t>ZA333</t>
  </si>
  <si>
    <t>Krytí aquacel Ag hydrofibre 10 x 10 cm á 10 ks 0081082 403708</t>
  </si>
  <si>
    <t>ZA459</t>
  </si>
  <si>
    <t>Kompresa AB 10 x 20 cm/1 ks sterilní NT savá 1230114021</t>
  </si>
  <si>
    <t>ZA464</t>
  </si>
  <si>
    <t>Kompresa NT 10 x 10 cm/2 ks sterilní 26520</t>
  </si>
  <si>
    <t>ZA466</t>
  </si>
  <si>
    <t>Tyčinka vatová sterilní 14 cm bal. á 200 ks 9679501</t>
  </si>
  <si>
    <t>ZA540</t>
  </si>
  <si>
    <t>Náplast omnifix E 15 cm x 10 m 9006513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</si>
  <si>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</si>
  <si>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</si>
  <si>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</si>
  <si>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</si>
  <si>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</si>
  <si>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bal. á 50 ks 9008054</t>
  </si>
  <si>
    <t>ZA563</t>
  </si>
  <si>
    <t>Kompresa AB 20 x 20 cm/1 ks sterilní NT savá 1230114041</t>
  </si>
  <si>
    <t>ZA593</t>
  </si>
  <si>
    <t>Tampon sterilní stáčený 20 x 20 cm / 5 ks 28003</t>
  </si>
  <si>
    <t>ZA643</t>
  </si>
  <si>
    <t>Kompresa vliwasoft 10 x 20 nesterilní á 100 ks 12070</t>
  </si>
  <si>
    <t>ZC845</t>
  </si>
  <si>
    <t>Kompresa NT 10 x 20 cm/5 ks sterilní 26621</t>
  </si>
  <si>
    <t>ZC854</t>
  </si>
  <si>
    <t>Kompresa NT 7,5 x 7,5 cm/2 ks sterilní 26510</t>
  </si>
  <si>
    <t>ZD104</t>
  </si>
  <si>
    <t>Náplast omniplast 10,0 cm x 10,0 m 9004472 (900535)</t>
  </si>
  <si>
    <t>ZF352</t>
  </si>
  <si>
    <t>Náplast transpore bílá 2,50 cm x 9,14 m bal. á 12 ks 1534-1</t>
  </si>
  <si>
    <t>ZI558</t>
  </si>
  <si>
    <t>Náplast curapor   7 x   5 cm 22120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</si>
  <si>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</si>
  <si>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</si>
  <si>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</si>
  <si>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</si>
  <si>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</si>
  <si>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</si>
  <si>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</si>
  <si>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</si>
  <si>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ZI974</t>
  </si>
  <si>
    <t>Pěna střední V.A.C M8275052</t>
  </si>
  <si>
    <t>ZK920</t>
  </si>
  <si>
    <t>Kanystr Info V.A.C. M8275063</t>
  </si>
  <si>
    <t>ZL667</t>
  </si>
  <si>
    <t>Náplast tegaderm i.v. advanced 6,5 cm x 7,0 cm bal. á 100 ks 1683</t>
  </si>
  <si>
    <t>ZL669</t>
  </si>
  <si>
    <t>Náplast tegaderm diamond 10,0 cm x 12,0 cm bal. á 50 ks 1686</t>
  </si>
  <si>
    <t>ZL976</t>
  </si>
  <si>
    <t>Kanystr renasys EZ 800 ml 66800912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</si>
  <si>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</si>
  <si>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</si>
  <si>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</si>
  <si>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</si>
  <si>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</si>
  <si>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</si>
  <si>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ZM325</t>
  </si>
  <si>
    <t>Hyiodine gel na chronické rány á 22 g HYIODINE22</t>
  </si>
  <si>
    <t>ZG701</t>
  </si>
  <si>
    <t>Pěna V.A.C GranuFoam velikost XL M8275065</t>
  </si>
  <si>
    <t>ZI975</t>
  </si>
  <si>
    <t>Pěna velká V.A.C M8275053</t>
  </si>
  <si>
    <t>ZN091</t>
  </si>
  <si>
    <t>Obvaz elastický síťový CareFix Tube k zajištění a ochraně fixace IV kanyl vel. M bal. á 15 ks 0151 M</t>
  </si>
  <si>
    <t>ZL978</t>
  </si>
  <si>
    <t>Kanystr renasys GO 300 ml 66800914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</si>
  <si>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</si>
  <si>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</si>
  <si>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</si>
  <si>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</si>
  <si>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</si>
  <si>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</si>
  <si>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</si>
  <si>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</si>
  <si>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</si>
  <si>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</si>
  <si>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</si>
  <si>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</si>
  <si>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</si>
  <si>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</si>
  <si>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</si>
  <si>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</si>
  <si>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</si>
  <si>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</si>
  <si>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</si>
  <si>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</si>
  <si>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</si>
  <si>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</si>
  <si>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ZB006</t>
  </si>
  <si>
    <t>Teploměr digitální thermoval basic 9250391</t>
  </si>
  <si>
    <t>ZB307</t>
  </si>
  <si>
    <t>Sáček náhradní 3,5 l Ureofix s posuvnou svorkou 4417543</t>
  </si>
  <si>
    <t>ZB424</t>
  </si>
  <si>
    <t>Elektroda EKG H34SG 31.1946.21</t>
  </si>
  <si>
    <t>ZB668</t>
  </si>
  <si>
    <t>Hadička spojovací tlaková unicath pr. 1,0 mm x   50 cm PB 3105 M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</si>
  <si>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</si>
  <si>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</si>
  <si>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</si>
  <si>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</si>
  <si>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</si>
  <si>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</si>
  <si>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</si>
  <si>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</si>
  <si>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ZB774</t>
  </si>
  <si>
    <t>Zkumavka červená 5 ml gel 456071</t>
  </si>
  <si>
    <t>ZB775</t>
  </si>
  <si>
    <t>Zkumavka koagulace 4 ml modrá 454329</t>
  </si>
  <si>
    <t>ZB798</t>
  </si>
  <si>
    <t>Stříkačka injekční 2-dílná 20 ml LL Inject Solo 4606736V</t>
  </si>
  <si>
    <t>ZB890</t>
  </si>
  <si>
    <t>Souprava pro měření CVP délka hadičky 150 cm MP 100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</si>
  <si>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</si>
  <si>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</si>
  <si>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</si>
  <si>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</si>
  <si>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</si>
  <si>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</si>
  <si>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ZC751</t>
  </si>
  <si>
    <t>Čepelka skalpelová 11 BB511</t>
  </si>
  <si>
    <t>ZC906</t>
  </si>
  <si>
    <t>Škrtidlo se sponou pro dospělé 25 x 500 mm KVS25500</t>
  </si>
  <si>
    <t>ZD808</t>
  </si>
  <si>
    <t>Kanyla vasofix 22G modrá safety 4269098S-01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</si>
  <si>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</si>
  <si>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</si>
  <si>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</si>
  <si>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</si>
  <si>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</si>
  <si>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</si>
  <si>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ZH491</t>
  </si>
  <si>
    <t>Stříkačka injekční 3-dílná 50 - 60 ml LL MRG00711</t>
  </si>
  <si>
    <t>ZK798</t>
  </si>
  <si>
    <t>Zátka combi modrá 4495152</t>
  </si>
  <si>
    <t>ZB340</t>
  </si>
  <si>
    <t>Hadička kyslíková bal. á 50 ks 41113</t>
  </si>
  <si>
    <t>ZB596</t>
  </si>
  <si>
    <t>Mikronebulizér MicroMist 22F 41892</t>
  </si>
  <si>
    <t>ZC748</t>
  </si>
  <si>
    <t>Brýle kyslíkové 210 cm, á 50 ks, 1104</t>
  </si>
  <si>
    <t>ZL717</t>
  </si>
  <si>
    <t>Kanyla introcan safety 3 modrá 22G bal. á 50 ks 4251128-01</t>
  </si>
  <si>
    <t>ZL718</t>
  </si>
  <si>
    <t>Kanyla introcan safety 3 růžová 20G bal. á 50 ks 4251130-01</t>
  </si>
  <si>
    <t>ZL688</t>
  </si>
  <si>
    <t>Proužky Accu-Check Inform IIStrip 50 EU1 á 50 ks 05942861</t>
  </si>
  <si>
    <t>ZL689</t>
  </si>
  <si>
    <t>Roztok Accu-Check Performa Int´l Controls 1+2 level 04861736</t>
  </si>
  <si>
    <t>ZB743</t>
  </si>
  <si>
    <t>Manžeta TK k tonometru dospělá dvouhadičková na suchý zip P00171</t>
  </si>
  <si>
    <t>ZC894</t>
  </si>
  <si>
    <t>Kryt průtokoměru plastový 100 162-087-902</t>
  </si>
  <si>
    <t>ZA706</t>
  </si>
  <si>
    <t>Katetr močový foley 18CH bal. á 12 ks 1394-02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</si>
  <si>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</si>
  <si>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</si>
  <si>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</si>
  <si>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</si>
  <si>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</si>
  <si>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</si>
  <si>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ZB963</t>
  </si>
  <si>
    <t>Pinzeta anatomická úzká 145 mm B397114920019</t>
  </si>
  <si>
    <t>ZF191</t>
  </si>
  <si>
    <t>Držák rampy univerzální SU 200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</si>
  <si>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</si>
  <si>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</si>
  <si>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</si>
  <si>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</si>
  <si>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</si>
  <si>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</si>
  <si>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</si>
  <si>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</si>
  <si>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</si>
  <si>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</si>
  <si>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</si>
  <si>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</si>
  <si>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</si>
  <si>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</si>
  <si>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</si>
  <si>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</si>
  <si>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ZK475</t>
  </si>
  <si>
    <t>Rukavice operační latexové s pudrem ansell medigrip plus vel. 7,0 303504EU (303364)</t>
  </si>
  <si>
    <t>ZK476</t>
  </si>
  <si>
    <t>Rukavice operační latexové s pudrem ansell medigrip plus vel. 7,5 303505EU (302925)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</si>
  <si>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</si>
  <si>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</si>
  <si>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</si>
  <si>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</si>
  <si>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</si>
  <si>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</si>
  <si>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</si>
  <si>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</si>
  <si>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</si>
  <si>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</si>
  <si>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DG388</t>
  </si>
  <si>
    <t>Játrový bujon (10ml)</t>
  </si>
  <si>
    <t>DG395</t>
  </si>
  <si>
    <t>Diagnostická souprava AB0 set monoklonální na 30</t>
  </si>
  <si>
    <t>ZA446</t>
  </si>
  <si>
    <t>Vata buničitá přířezy 20 x 30 cm 1230200129</t>
  </si>
  <si>
    <t>ZA526</t>
  </si>
  <si>
    <t>Krytí sorbalgon 10 x 10 cm bal. á 10 ks 999595</t>
  </si>
  <si>
    <t>ZA064</t>
  </si>
  <si>
    <t>Krytí sorbalgon 5 x  5 cm  bal. á 10  ks 999598</t>
  </si>
  <si>
    <t>ZB771</t>
  </si>
  <si>
    <t>Držák jehly základní 450201</t>
  </si>
  <si>
    <t>ZA317</t>
  </si>
  <si>
    <t>Krytí s mastí atrauman 5 x 5 cm bal. á 10 ks 499510</t>
  </si>
  <si>
    <t>ZA318</t>
  </si>
  <si>
    <t>Náplast transpore 1,25 cm x 9,14 m 1527-0</t>
  </si>
  <si>
    <t>ZA418</t>
  </si>
  <si>
    <t>Náplast metaline pod TS 8 x 9 cm 23094</t>
  </si>
  <si>
    <t>ZA476</t>
  </si>
  <si>
    <t>Krytí mepilex border lite 10 x 10 cm bal. á 5 ks 281300-00</t>
  </si>
  <si>
    <t>ZA507</t>
  </si>
  <si>
    <t>Náplast tegaderm 8,5 cm x 10,5 cm bal. á 50 ks s výřezem 1635</t>
  </si>
  <si>
    <t>ZA518</t>
  </si>
  <si>
    <t>Kompresa NT 7,5 x 7,5 cm nesterilní 06102</t>
  </si>
  <si>
    <t>ZA537</t>
  </si>
  <si>
    <t>Krytí mepilex heel 13 x 20 cm bal. á 5 ks 288100-01</t>
  </si>
  <si>
    <t>ZA589</t>
  </si>
  <si>
    <t>Tampon sterilní stáčený 30 x 30 cm / 5 ks karton á 1500 ks 28007</t>
  </si>
  <si>
    <t>ZA595</t>
  </si>
  <si>
    <t>Náplast tegaderm 6,0 cm x 7,0 cm bal. á 100 ks s výřezem 1623W</t>
  </si>
  <si>
    <t>ZA617</t>
  </si>
  <si>
    <t>Tampon TC-OC k ošetření dutiny ústní á 250 ks 12240</t>
  </si>
  <si>
    <t>ZA656</t>
  </si>
  <si>
    <t>Tampon nesterilní NT 20 x 20 cm 05500</t>
  </si>
  <si>
    <t>ZC100</t>
  </si>
  <si>
    <t>Vata buničitá dělená 2 role / 500 ks 40 x 50 mm 1230200310</t>
  </si>
  <si>
    <t>ZC506</t>
  </si>
  <si>
    <t>Kompresa NT 10 x 10 cm/5 ks sterilní 1325020275</t>
  </si>
  <si>
    <t>ZC885</t>
  </si>
  <si>
    <t>Náplast omnifix E 10 cm x 10 m 900650</t>
  </si>
  <si>
    <t>ZK759</t>
  </si>
  <si>
    <t>Náplast water resistant cosmos bal. á 20 ks (10+10) 5351233</t>
  </si>
  <si>
    <t>ZK087</t>
  </si>
  <si>
    <t>Krém cavilon ochranný bariérový á 28 g bal. á 12 ks 3391E</t>
  </si>
  <si>
    <t>ZD634</t>
  </si>
  <si>
    <t>Krytí mepilex border sacrum 23 x 23 cm bal. á 5 ks 282400-01</t>
  </si>
  <si>
    <t>ZA492</t>
  </si>
  <si>
    <t>Krytí suprasorb H 10 x 10 cm hydrokoloidní standard bal. á 10 ks 20403</t>
  </si>
  <si>
    <t>ZF423</t>
  </si>
  <si>
    <t>Krytí suprasorb F 10 x 10 cm role nesterilní foliový obvaz 20468</t>
  </si>
  <si>
    <t>ZA503</t>
  </si>
  <si>
    <t>Krytí suprasorb F 10 x 25 cm fóliové sterilní bal. á 10 ks 20464</t>
  </si>
  <si>
    <t>ZA532</t>
  </si>
  <si>
    <t>Krytí suprasorb F 15 cm x 10 m role nesterilní foliový obvaz 20469</t>
  </si>
  <si>
    <t>ZN477</t>
  </si>
  <si>
    <t>Obinadlo elastické universal 12 cm x 5 m 1323100314</t>
  </si>
  <si>
    <t>ZA585</t>
  </si>
  <si>
    <t>Krytí suprasorb F 10 x 12 cm sterilní bal. á 10 ks 20462</t>
  </si>
  <si>
    <t>ZA170</t>
  </si>
  <si>
    <t>Pásek k TS kanyle pěnový 520000</t>
  </si>
  <si>
    <t>ZA428</t>
  </si>
  <si>
    <t>Systém odsávací uzavřený 14F jednocestný 57 cm 72 hod. bal. á 20 ks Z110-14</t>
  </si>
  <si>
    <t>ZA727</t>
  </si>
  <si>
    <t>Kontejner 30 ml sterilní uchovávání pevných i kapalných vzorků FLME25175</t>
  </si>
  <si>
    <t>ZA884</t>
  </si>
  <si>
    <t>Rourka rektální CH22 délka 40 cm 19-22.100</t>
  </si>
  <si>
    <t>ZA967</t>
  </si>
  <si>
    <t>Flocare 800 Pack set Transition nový pro enter. vaky ( APA 3227171) 586511</t>
  </si>
  <si>
    <t>ZB102</t>
  </si>
  <si>
    <t>Láhev k odsávačce flovac 1l hadice 1,8 m á 45 ks 000-036-020</t>
  </si>
  <si>
    <t>ZB249</t>
  </si>
  <si>
    <t>Sáček močový s křížovou výpustí 2000 ml ZAR-TNU201601</t>
  </si>
  <si>
    <t>ZB295</t>
  </si>
  <si>
    <t>Filtr iso-gard hepa čistý bal. á 20 ks 28012</t>
  </si>
  <si>
    <t>ZB301</t>
  </si>
  <si>
    <t>Rampa 5 kohoutů bez PVC lipidorezistentní bal. á 20 ks RP 5000 M</t>
  </si>
  <si>
    <t>ZB302</t>
  </si>
  <si>
    <t>Rampa 3 kohouty, bal.á 20 ks, RP 3000 M</t>
  </si>
  <si>
    <t>ZB314</t>
  </si>
  <si>
    <t>Kanyla TS 8,0 s manžetou bal. á 2 ks 100/523/080</t>
  </si>
  <si>
    <t>ZB488</t>
  </si>
  <si>
    <t>Sprej cavilon 28 ml bal. á 12 ks 3346E</t>
  </si>
  <si>
    <t>ZB543</t>
  </si>
  <si>
    <t>Souprava odběrová tracheální G05206</t>
  </si>
  <si>
    <t>ZB777</t>
  </si>
  <si>
    <t>Zkumavka červená 4 ml gel 454071</t>
  </si>
  <si>
    <t>ZB796</t>
  </si>
  <si>
    <t>Stříkačka injekční 3-dílná 30 ml LL Omnifix Solo 4617304F</t>
  </si>
  <si>
    <t>ZB988</t>
  </si>
  <si>
    <t>System hrudní drenáže Pleur-evac bal. á 6 ks pro dospělé A-6000-08LF</t>
  </si>
  <si>
    <t>ZC166</t>
  </si>
  <si>
    <t>Manžeta přetlaková   500 ml 100 ZIT-500 (100 051-018-803)</t>
  </si>
  <si>
    <t>ZC586</t>
  </si>
  <si>
    <t>Filtr H-V kompaktní kombinovaný sterilní přímý á 25 ks 19401</t>
  </si>
  <si>
    <t>ZC777</t>
  </si>
  <si>
    <t>Filtr sací MSF 271-022-001</t>
  </si>
  <si>
    <t>ZD113</t>
  </si>
  <si>
    <t>Manžeta fixační Ute-Fix á 30 ks NKS:40-06</t>
  </si>
  <si>
    <t>ZD212</t>
  </si>
  <si>
    <t>Brýle kyslíkové pro dospělé 1,8 m standard 1161000/L</t>
  </si>
  <si>
    <t>ZD458</t>
  </si>
  <si>
    <t>Spojka vrapovaná roztaž.rovná 15F bal. á 50 ks 038-61-311</t>
  </si>
  <si>
    <t>ZD650</t>
  </si>
  <si>
    <t>Aquapak - sterilní voda 340 ml s adaptérem bal. á 20 ks 400340</t>
  </si>
  <si>
    <t>ZE018</t>
  </si>
  <si>
    <t>Kyveta k hemochron bal. 45 ks JACT-LR</t>
  </si>
  <si>
    <t>ZE146</t>
  </si>
  <si>
    <t>Souprava nebulizační uzavřená In-Line-Neb Tee Kit  bal. á 50 ks 41745</t>
  </si>
  <si>
    <t>ZF233</t>
  </si>
  <si>
    <t>Stříkačka injekční arteriální 3 ml bez jehly line draw L/S bal. á 200 ks 4043E</t>
  </si>
  <si>
    <t>ZG001</t>
  </si>
  <si>
    <t>Husí krk expandi-flex s dvojtou otočnou spojkou á 30 ks 22531</t>
  </si>
  <si>
    <t>ZH168</t>
  </si>
  <si>
    <t>Stříkačka injekční 3-dílná 1 ml L tuberculin s jehlou KD-JECT III 831786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</si>
  <si>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</si>
  <si>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</si>
  <si>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</si>
  <si>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</si>
  <si>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</si>
  <si>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</si>
  <si>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</si>
  <si>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</si>
  <si>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ZK884</t>
  </si>
  <si>
    <t>Kohout trojcestný discofix modrý 4095111</t>
  </si>
  <si>
    <t>ZK977</t>
  </si>
  <si>
    <t>Cévka odsávací CH14 s přerušovačem sání P01173a</t>
  </si>
  <si>
    <t>ZL174</t>
  </si>
  <si>
    <t>Systém odsávací uzavřený TS Comfortsoft CH 14 30 cm 72 hod. 02-011-05</t>
  </si>
  <si>
    <t>ZB303</t>
  </si>
  <si>
    <t>Spojka asymetrická 4 x 7 mm 60.21.00 (120 420)</t>
  </si>
  <si>
    <t>ZB648</t>
  </si>
  <si>
    <t>Páska fixační Hand-Fix 30 bal. á 2 ks NKS:60-65</t>
  </si>
  <si>
    <t>ZC351</t>
  </si>
  <si>
    <t>Systém odsávací uzavřený 14F jednocestný 30 cm 72 hod. bal. á 20 ks Z115-14</t>
  </si>
  <si>
    <t>ZD030</t>
  </si>
  <si>
    <t>Skalpel jednorázový cutfix sterilní bal. á 10 ks 5518040</t>
  </si>
  <si>
    <t>ZL216</t>
  </si>
  <si>
    <t>Senzor fore-sight dual large (dle domluvy p. Pecky na ks) 01-07-2007</t>
  </si>
  <si>
    <t>ZD254</t>
  </si>
  <si>
    <t>Souprava flexi seal FMS pro fekální inkont. Signál akce 2+1 418000</t>
  </si>
  <si>
    <t>ZK839</t>
  </si>
  <si>
    <t>System hrudní drenáže Sinapi 1000 ml dlouhá trubice kontrola sání XL1000S</t>
  </si>
  <si>
    <t>ZL215</t>
  </si>
  <si>
    <t>Senzor fore-sight dual medium (dle domluvy p. Pecky na ks) 01-07-2005</t>
  </si>
  <si>
    <t>ZF442</t>
  </si>
  <si>
    <t>Vak dýchací 2000 ml 2820</t>
  </si>
  <si>
    <t>ZA252</t>
  </si>
  <si>
    <t>Zavaděč perkutánní intro-flex 8,5F bal. á 10 ks I350BF85</t>
  </si>
  <si>
    <t>ZC039</t>
  </si>
  <si>
    <t>Kádinka vysoká sklo 250 ml (213-1064) KAVA632417012250</t>
  </si>
  <si>
    <t>ZC998</t>
  </si>
  <si>
    <t>Katetr CVC 1 lumen 16 GA x 30 cm CS-04400</t>
  </si>
  <si>
    <t>ZA804</t>
  </si>
  <si>
    <t>Sáček močový ureofix s hod.diurézou 500 ml klasik s výpustí a antiref. ventilem hadička 120 cm 4417930</t>
  </si>
  <si>
    <t>ZE420</t>
  </si>
  <si>
    <t>Set hadicový pro aquarius hemofiltr HF19 AQUASET19</t>
  </si>
  <si>
    <t>ZA833</t>
  </si>
  <si>
    <t>Jehla injekční 0,8 x 40 mm zelená 4657527</t>
  </si>
  <si>
    <t>ZN126</t>
  </si>
  <si>
    <t>Rukavice operační gammex ansell PF bez pudru 7,0 330048070</t>
  </si>
  <si>
    <t>DA002</t>
  </si>
  <si>
    <t>PROUZKY TETRAPHAN DIA  KATALOGO</t>
  </si>
  <si>
    <t>DD075</t>
  </si>
  <si>
    <t>MEMBRÁNOVÁ SOUPRAVA REF.</t>
  </si>
  <si>
    <t>DC515</t>
  </si>
  <si>
    <t>Čistící roztok k dekontaminaci 100 ml  (HYPOCHLORID.ROZTOK,S5362)</t>
  </si>
  <si>
    <t>DC320</t>
  </si>
  <si>
    <t>AUTOCHECK TM5+/LEVEL3/S7755</t>
  </si>
  <si>
    <t>DF171</t>
  </si>
  <si>
    <t>KALIBRAČNÍ ROZTOK 1  S1820 (ABL 825)</t>
  </si>
  <si>
    <t>DF169</t>
  </si>
  <si>
    <t>PROPLACHOVACÍ ROZTOK 600 ml S4980 (ABL 825)</t>
  </si>
  <si>
    <t>DC319</t>
  </si>
  <si>
    <t>AUTOCHECK TM5+/LEVEL1/S7735</t>
  </si>
  <si>
    <t>DC402</t>
  </si>
  <si>
    <t>AUTOCHECK TM5+/LEVEL2/S7745</t>
  </si>
  <si>
    <t>DF170</t>
  </si>
  <si>
    <t>NOVÝ ČISTÍCÍ ROZTOK s aditivem, S8375 (ABL 825)</t>
  </si>
  <si>
    <t>DF166</t>
  </si>
  <si>
    <t>KALIBRAČNÍ ROZTOK 2  S1830 (ABL 825)</t>
  </si>
  <si>
    <t>DF445</t>
  </si>
  <si>
    <t>Odpadni nadoba D512 600 ml</t>
  </si>
  <si>
    <t>DF504</t>
  </si>
  <si>
    <t>Zkumavka s heparinasou a 20 ks</t>
  </si>
  <si>
    <t>DC321</t>
  </si>
  <si>
    <t>AUTOCHECK TM5+/LEVEL4/,S7765</t>
  </si>
  <si>
    <t>DD268</t>
  </si>
  <si>
    <t>MEMBRÁNOVÁ SOUPRAVA Ca</t>
  </si>
  <si>
    <t>DD269</t>
  </si>
  <si>
    <t>MEMBRÁNOVÁ SOUPRAVA Cl</t>
  </si>
  <si>
    <t>DF593</t>
  </si>
  <si>
    <t>Zkumavka bez heparinasy a 20 ks</t>
  </si>
  <si>
    <t>DD354</t>
  </si>
  <si>
    <t>TEG Kaolin</t>
  </si>
  <si>
    <t>DG379</t>
  </si>
  <si>
    <t>Doprava 21%</t>
  </si>
  <si>
    <t>ZB751</t>
  </si>
  <si>
    <t>Hadice PVC 8/12 á 30 m P00468</t>
  </si>
  <si>
    <t>ZC366</t>
  </si>
  <si>
    <t>Převodník tlakový PX260 150 cm 1 linka bal. á 20 ks T100209A</t>
  </si>
  <si>
    <t>ZC772</t>
  </si>
  <si>
    <t>Maska aerosolová pro dospělé 13101</t>
  </si>
  <si>
    <t>ZD671</t>
  </si>
  <si>
    <t>Převodník tlakový PX2X2 dvojitý bal. á 8 ks T005074A</t>
  </si>
  <si>
    <t>ZL249</t>
  </si>
  <si>
    <t>Hadice vrapovaná bal. á 50 m 038-01-228</t>
  </si>
  <si>
    <t>ZF295</t>
  </si>
  <si>
    <t>Okruh dýchací anesteziologický 1,6 m s nízkou poddajností 038-01-130</t>
  </si>
  <si>
    <t>ZA319</t>
  </si>
  <si>
    <t>Náplast durapore 2,50 cm x 9,14 m bal. á 12 ks 1538-1</t>
  </si>
  <si>
    <t>ZA444</t>
  </si>
  <si>
    <t>Tampon nesterilní stáčený 20 x 19 cm bez RTG nití bal. á 100 ks 1320300404</t>
  </si>
  <si>
    <t>ZA465</t>
  </si>
  <si>
    <t>Fólie incizní raucodrape sterilní 45 x 50 cm 25445</t>
  </si>
  <si>
    <t>ZA502</t>
  </si>
  <si>
    <t>Tampon nesterilní stáčený 30 x 60 cm 1320300406</t>
  </si>
  <si>
    <t>ZA539</t>
  </si>
  <si>
    <t>Kompresa NT 10 x 10 cm nesterilní 06103</t>
  </si>
  <si>
    <t>ZF080</t>
  </si>
  <si>
    <t>Rouška břišní 17 nití s kroužkem na tkanici 12 x 47 cm karton á 300 ks 1230100311</t>
  </si>
  <si>
    <t>ZB049</t>
  </si>
  <si>
    <t>Krytí cellistyp 7 x 10 cm bal. á 15 ks (náhrada za okcel) 2080511</t>
  </si>
  <si>
    <t>ZA494</t>
  </si>
  <si>
    <t>Fólie incizní rucodrape ( opraflex ) 45 x 20 cm 25443</t>
  </si>
  <si>
    <t>ZE824</t>
  </si>
  <si>
    <t>Krytí ccellistyp 5 x 7 cm bal. á 15 ks (náhrada za okcel) 2080508</t>
  </si>
  <si>
    <t>ZM326</t>
  </si>
  <si>
    <t>Krytí nevstřebatelné textilní hemopatch kit. box medium 4,5 x 4,5 cm bal. á 3 ks 1503746</t>
  </si>
  <si>
    <t>ZB048</t>
  </si>
  <si>
    <t>Krytí cellistyp F (fibrilar) 2,5 x 5 cm bal. á 10 ks (náhrada za okcel) 2082025</t>
  </si>
  <si>
    <t>ZN465</t>
  </si>
  <si>
    <t>Krytí rudafix transparent (náhrada za hypaifix ) 10 cm x 10 m ZAR-NOB074110</t>
  </si>
  <si>
    <t>KG693</t>
  </si>
  <si>
    <t>oxygenátor medos hilite 7000 rheoparin LGTME6201C001</t>
  </si>
  <si>
    <t>KG694</t>
  </si>
  <si>
    <t>set hadicový medos reoparin coated LGTMEH1C1754</t>
  </si>
  <si>
    <t>KG695</t>
  </si>
  <si>
    <t>set kardioplegie LGTMEH32780</t>
  </si>
  <si>
    <t>KG779</t>
  </si>
  <si>
    <t>set hadicový medos reoparin coated LGTMEH2C1753</t>
  </si>
  <si>
    <t>KG780</t>
  </si>
  <si>
    <t>rezervoár venózní MVC4030 rheoparin LGTME62210100</t>
  </si>
  <si>
    <t>KH443</t>
  </si>
  <si>
    <t>Sonda-cryo surgical probe 60CM1</t>
  </si>
  <si>
    <t>KH584</t>
  </si>
  <si>
    <t>stabilizátor Octopus AS TS2500</t>
  </si>
  <si>
    <t>KH585</t>
  </si>
  <si>
    <t>set Octopus AS a Starfish EVO EASE</t>
  </si>
  <si>
    <t>KH587</t>
  </si>
  <si>
    <t>ofuk Blow mister 22150</t>
  </si>
  <si>
    <t>ZA161</t>
  </si>
  <si>
    <t>Zavaděč bal. á 10 ks CI09800</t>
  </si>
  <si>
    <t>ZA689</t>
  </si>
  <si>
    <t>Hadička spojovací tlaková unicath pr. 1,0 mm x 150 cm PB 3115 M</t>
  </si>
  <si>
    <t>ZA759</t>
  </si>
  <si>
    <t>Drén redon CH10 50 cm U2111000</t>
  </si>
  <si>
    <t>ZA932</t>
  </si>
  <si>
    <t>Elektroda neutrální ke koagulaci bal. á 50 ks E7509</t>
  </si>
  <si>
    <t>ZB074</t>
  </si>
  <si>
    <t>Kanyla venózní dvoustupňová 29/29/29Fr VAVD á 10 ks TF292902A</t>
  </si>
  <si>
    <t>ZB078</t>
  </si>
  <si>
    <t>Láhev redon drenofast 600 ml-kompletní á 30 ks 28 600</t>
  </si>
  <si>
    <t>ZB103</t>
  </si>
  <si>
    <t>Láhev k odsávačce flovac 2l hadice 1,8 m 000-036-021</t>
  </si>
  <si>
    <t>ZB164</t>
  </si>
  <si>
    <t>Kyveta k hemochron ACT+  bal. 45 ks JACT+</t>
  </si>
  <si>
    <t>ZB311</t>
  </si>
  <si>
    <t>Kanyla ET 8,5 s manžetou bal. á 20 ks 100/199/085</t>
  </si>
  <si>
    <t>ZB312</t>
  </si>
  <si>
    <t>Zavaděč trach. rourek pro TR střední 5.0 - 8.0 mm á 10 ks 100/120/200</t>
  </si>
  <si>
    <t>ZB450</t>
  </si>
  <si>
    <t>Vak na transfuzi bal. á 32 ks (TGR0592) PS111EA</t>
  </si>
  <si>
    <t>ZB493</t>
  </si>
  <si>
    <t>Kanyla aortální glide 24Fr á 10 ks EZC24TA</t>
  </si>
  <si>
    <t>ZB504</t>
  </si>
  <si>
    <t>Kanyla venózní perfuzní jednostupňová 28Fr TFM028L</t>
  </si>
  <si>
    <t>ZB532</t>
  </si>
  <si>
    <t>Senzor level 95133 SC-23-27-41</t>
  </si>
  <si>
    <t>ZB536</t>
  </si>
  <si>
    <t>Kanyla arteriální á 25 ks 682245</t>
  </si>
  <si>
    <t>ZB553</t>
  </si>
  <si>
    <t>Láhev redon hi-vac 400 ml-kompletní 05.000.22.803</t>
  </si>
  <si>
    <t>ZB670</t>
  </si>
  <si>
    <t>Hadička spojovací tlaková unicath pr. 3,0 mm x 200 cm PB 3320 M</t>
  </si>
  <si>
    <t>ZB780</t>
  </si>
  <si>
    <t>Kontejner 120 ml sterilní á 50 ks FLME25035</t>
  </si>
  <si>
    <t>ZB852</t>
  </si>
  <si>
    <t>Elektroda defibrilační pro dospělé adhezivní  bal. á 10 ks 130 x 100 mm 2059145-010</t>
  </si>
  <si>
    <t>ZB866</t>
  </si>
  <si>
    <t>Drát ocelový Steel 7 bal. á 12 ks M624G</t>
  </si>
  <si>
    <t>ZB964</t>
  </si>
  <si>
    <t>Výplň pro chir. svorky 86 mm, pár č.6 DSAFE86</t>
  </si>
  <si>
    <t>ZC655</t>
  </si>
  <si>
    <t>Kanyla venózní perfuzní jednostupňová 26Fr TFM026L</t>
  </si>
  <si>
    <t>ZC966</t>
  </si>
  <si>
    <t>Sada připojovacích hadic Set vavd bal. á 30 ks (st.k.č. 500050 JH10.2027) JP2027</t>
  </si>
  <si>
    <t>ZD945</t>
  </si>
  <si>
    <t>Filtr bakteriální a virový 1344000S</t>
  </si>
  <si>
    <t>ZD979</t>
  </si>
  <si>
    <t>Kanyla vasofix 17G bílá safety 4269152S-01</t>
  </si>
  <si>
    <t>ZE136</t>
  </si>
  <si>
    <t>Drát ocelový flexibilní 7/45 cm bal. á 48 ks KS1-745-4</t>
  </si>
  <si>
    <t>ZF018</t>
  </si>
  <si>
    <t>Kanyla vasofix 16G šedá safety 4269179S-01</t>
  </si>
  <si>
    <t>ZF090</t>
  </si>
  <si>
    <t>Stapler kožní 783100</t>
  </si>
  <si>
    <t>ZG132</t>
  </si>
  <si>
    <t>Katetr močový nelaton pro měření teploty CH16 bal. á 5 ks 179360-000160</t>
  </si>
  <si>
    <t>ZH816</t>
  </si>
  <si>
    <t>Katetr močový foley CH14 180605-000140</t>
  </si>
  <si>
    <t>ZI179</t>
  </si>
  <si>
    <t>Zkumavka s mediem+ flovakovaný tampon eSwab růžový 490CE.A</t>
  </si>
  <si>
    <t>ZI655</t>
  </si>
  <si>
    <t>Difuzér plynový pro mimotělní oběh P8020/00</t>
  </si>
  <si>
    <t>ZB324</t>
  </si>
  <si>
    <t>Plegie cílená á 20 ks (MEDPROGRESS) 30012</t>
  </si>
  <si>
    <t>ZB357</t>
  </si>
  <si>
    <t>Pásek adapter coronary perfusion typ Y 10004</t>
  </si>
  <si>
    <t>ZB531</t>
  </si>
  <si>
    <t>Hadička vysokotlaká combidyn 200 cm 5215035</t>
  </si>
  <si>
    <t>ZB952</t>
  </si>
  <si>
    <t>Plegie cílená á 20 ks (MEDPROGRESS) 30010</t>
  </si>
  <si>
    <t>ZC940</t>
  </si>
  <si>
    <t>Pumpa centrifugální 050-300-000</t>
  </si>
  <si>
    <t>ZD920</t>
  </si>
  <si>
    <t>Klip horizon S-WIDE 30 x 6 bal. á 180 ks červený HZ1201</t>
  </si>
  <si>
    <t>ZF186</t>
  </si>
  <si>
    <t>Stříkačka janett 2-dílná 150 ml vyplachovací balená 08151</t>
  </si>
  <si>
    <t>ZL464</t>
  </si>
  <si>
    <t>Popisovač sterilní se dvěma hroty Sandel 4-in-1Marker, bal. á 25 ks, S1041F</t>
  </si>
  <si>
    <t>ZL514</t>
  </si>
  <si>
    <t>Hadička k měření tlaku bal. á 20 ks (st.k.č. S2589 JH10.65874) 701065874</t>
  </si>
  <si>
    <t>ZE550</t>
  </si>
  <si>
    <t>Kanyla femorální arteriální s dilatátorem fem-flex 20Fr á 5 ks TFA02025</t>
  </si>
  <si>
    <t>ZA709</t>
  </si>
  <si>
    <t>Katetr močový foley 22CH bal. á 12 ks 1575-02</t>
  </si>
  <si>
    <t>KG696</t>
  </si>
  <si>
    <t>sada aplikační (2 ks odsávací kanyla MES 9570 + 1 ks kanyla do kořene aorty MER 2015 + 1 ks hadicový organizér) MEH - APSET LGTMEH123317</t>
  </si>
  <si>
    <t>ZB365</t>
  </si>
  <si>
    <t>Kanyla aortální glide 21Fr á 10 ks EZC21TA</t>
  </si>
  <si>
    <t>ZB309</t>
  </si>
  <si>
    <t>Kanyla ET 7,5 s manžetou bal. á 20 ks 100/199/075</t>
  </si>
  <si>
    <t>ZI016</t>
  </si>
  <si>
    <t>Lepidlo tkáňové 5 ml BioGlue BG3515-5-G</t>
  </si>
  <si>
    <t>KH172</t>
  </si>
  <si>
    <t>spojka Retroguard 3/8 x 3/8 718828200002</t>
  </si>
  <si>
    <t>ZL515</t>
  </si>
  <si>
    <t>Spojka Y 1/2-3/8-3/8 á 25 ks MEYK1H5440</t>
  </si>
  <si>
    <t>KC601</t>
  </si>
  <si>
    <t>acrobat SUV sada 87XO4-9000S</t>
  </si>
  <si>
    <t>ZF483</t>
  </si>
  <si>
    <t>Kanyla tracheoskopická VivaSight 37F DL DLVT37L</t>
  </si>
  <si>
    <t>ZM236</t>
  </si>
  <si>
    <t>Kanyla femorální venózní 23 Fr BE-PVL2355 JH10.47295</t>
  </si>
  <si>
    <t>ZM233</t>
  </si>
  <si>
    <t>Kanyla femorální arteriální 17 Fr BE-PAS1715 JH10.47281</t>
  </si>
  <si>
    <t>ZD405</t>
  </si>
  <si>
    <t>Výplň pro chir. svorky typ JAW pár č.6 DSAFE61</t>
  </si>
  <si>
    <t>KG691</t>
  </si>
  <si>
    <t>set pls ecmo dlouhodobé životní podpory JH10.27818</t>
  </si>
  <si>
    <t>ZM333</t>
  </si>
  <si>
    <t>Lepidlo tkáňové 4 ml coseal premix 934074</t>
  </si>
  <si>
    <t>ZM317</t>
  </si>
  <si>
    <t>Kanyla femorální arteriální OPTI18</t>
  </si>
  <si>
    <t>KC602</t>
  </si>
  <si>
    <t>axius blower/mister  á 5 ks CB-1000</t>
  </si>
  <si>
    <t>KI498</t>
  </si>
  <si>
    <t>retractor Inserts 28707 á 10 ks</t>
  </si>
  <si>
    <t>ZM232</t>
  </si>
  <si>
    <t>Kanyla femorální arteriální 15 Fr BE-PAS1515 JH104.7280</t>
  </si>
  <si>
    <t>KI533</t>
  </si>
  <si>
    <t>Set paerfuzní kardioplegický Myotherm XP( M423002A)  M423002B</t>
  </si>
  <si>
    <t>ZE554</t>
  </si>
  <si>
    <t>Kanyla venózní femorální 24Fr VFEM024</t>
  </si>
  <si>
    <t>ZM697</t>
  </si>
  <si>
    <t>Kanyla cvent - standart aortic root 7 Fr/14 cm  bal. á 20 ks 20014</t>
  </si>
  <si>
    <t>ZM696</t>
  </si>
  <si>
    <t>Kanyla left vent catether 18Fr/38 1 cm PVC bal. á 20 ks 12118</t>
  </si>
  <si>
    <t>KC599</t>
  </si>
  <si>
    <t>acrobat SUV OM-9000S</t>
  </si>
  <si>
    <t>ZM839</t>
  </si>
  <si>
    <t>Kanyla do safény Free flow bal. á 20 ks 30022</t>
  </si>
  <si>
    <t>ZE551</t>
  </si>
  <si>
    <t>Kanyla femorální arteriální s dilatátorem fem-flex 22Fr á 5 ks TFA02225</t>
  </si>
  <si>
    <t>ZG133</t>
  </si>
  <si>
    <t>Katetr močový pro měření teploty ch12 bal. á 5 ks 179360-000120</t>
  </si>
  <si>
    <t>ZB343</t>
  </si>
  <si>
    <t>List pilový pro pilu na sternum GB135R</t>
  </si>
  <si>
    <t>KI947</t>
  </si>
  <si>
    <t>oxygenátor terumo Capiox včetně hadicového setu CX-CZ091X</t>
  </si>
  <si>
    <t>ZG134</t>
  </si>
  <si>
    <t>Katetr močový nelaton CH14 pro měření teploty 179360-000140</t>
  </si>
  <si>
    <t>ZJ573</t>
  </si>
  <si>
    <t>Spojka symetrická 7 x 7 75103</t>
  </si>
  <si>
    <t>ZB296</t>
  </si>
  <si>
    <t>Mikroskalpel Stab Blade/Tip 22,5° Straig bal. á 6 ks 72-2202</t>
  </si>
  <si>
    <t>ZG263</t>
  </si>
  <si>
    <t>Rukojeť aktivní elektrody resterizovatelná 4,6 m kabel bal. á 10 ks E2100</t>
  </si>
  <si>
    <t>ZI123</t>
  </si>
  <si>
    <t>Lepidlo tkáňové 10 ml BioGlue BG3510-5-G</t>
  </si>
  <si>
    <t>ZA160</t>
  </si>
  <si>
    <t>Katetr multi lumen 9 Fr/10 cm SI-21142</t>
  </si>
  <si>
    <t>ZB514</t>
  </si>
  <si>
    <t>Surgisite tip cleaner bal. á 36 ks 4315</t>
  </si>
  <si>
    <t>ZC721</t>
  </si>
  <si>
    <t>Filtr prachový pro kanystr ADU bal. á 40 ks 427001400</t>
  </si>
  <si>
    <t>ZN401</t>
  </si>
  <si>
    <t>Punch aortální jednorázový 15 cm délka 4,0 mm bal. á 6 ks DP- 40K</t>
  </si>
  <si>
    <t>ZN403</t>
  </si>
  <si>
    <t>List pilový ke sternální pile HALL 50 5059-532</t>
  </si>
  <si>
    <t>ZB130</t>
  </si>
  <si>
    <t>Peán UH bal. á 50 ks RP88</t>
  </si>
  <si>
    <t>ZB853</t>
  </si>
  <si>
    <t>Kanyla venózní perfuzní jednostupňová 30Fr TFM030L</t>
  </si>
  <si>
    <t>ZN387</t>
  </si>
  <si>
    <t>Kanyla koronární přímá průměr 3,0 mm balon velikost 6 mm CP-21006</t>
  </si>
  <si>
    <t>ZG480</t>
  </si>
  <si>
    <t>Kauter F7234/1 pálení do protéz á 10 ks F7234/1</t>
  </si>
  <si>
    <t>ZM316</t>
  </si>
  <si>
    <t>Kanyla femorální arteriální OPTI16</t>
  </si>
  <si>
    <t>ZD032</t>
  </si>
  <si>
    <t>Kanyla aortální 24Fr á 10 ks APC024B</t>
  </si>
  <si>
    <t>ZL624</t>
  </si>
  <si>
    <t>Klipovač horizon open M 20 cm zahnutý HZ237081</t>
  </si>
  <si>
    <t>ZE745</t>
  </si>
  <si>
    <t>Hadice turbo SG19061 3/8 x 3/32 XS bal. á 25 m 05439</t>
  </si>
  <si>
    <t>ZE744</t>
  </si>
  <si>
    <t>Hadice turbo SG19060 1/4 x 3/16 XS bal. á 25 m 05444</t>
  </si>
  <si>
    <t>ZG264</t>
  </si>
  <si>
    <t>Plegie cílená pacičky (MEDPROGRESS) 30050</t>
  </si>
  <si>
    <t>ZN855</t>
  </si>
  <si>
    <t>Sada připojovacích hadic k mimotělnímu oběhu - set vavd bal. á 25 ks MEH7 4298-0</t>
  </si>
  <si>
    <t>ZN989</t>
  </si>
  <si>
    <t>Kanyla do safény vessel acorn 4 mm 40P 17L bal. á 40 ks 30005</t>
  </si>
  <si>
    <t>ZF670</t>
  </si>
  <si>
    <t>Kádinka nízká s výlevkou skol 150 ml KAVA632417010150_U</t>
  </si>
  <si>
    <t>ZF427</t>
  </si>
  <si>
    <t>Dlaha splint-fix 22 k znehybnění zápěstí a kotníku při kanylaci bal. á 2 ks NKS:60-11</t>
  </si>
  <si>
    <t>ZB325</t>
  </si>
  <si>
    <t>Shunt intrakoronární 1,50 mm á 5 ks (MEDPROGRESS) 31150</t>
  </si>
  <si>
    <t>ZB818</t>
  </si>
  <si>
    <t>Katetr CVC 3 lumen 7 Fr x 20 cm certofix protect trio V720 4163214P-S1+set rouškování pro CVC bal. á 10 ks 47561111</t>
  </si>
  <si>
    <t>ZC627</t>
  </si>
  <si>
    <t>Balón kontrapulzační 40CC/8 Fr IAB-05840-LWS</t>
  </si>
  <si>
    <t>ZC630</t>
  </si>
  <si>
    <t>Katetr CVC 3 lumen 8,5 Fr x 16 cm bal. á 5 ks NM-12853</t>
  </si>
  <si>
    <t>ZC637</t>
  </si>
  <si>
    <t>Arteriofix bal. á 20 ks 20G 5206324</t>
  </si>
  <si>
    <t>KG690</t>
  </si>
  <si>
    <t>katetr vasoview hemopro, ous C-VH-3000-W</t>
  </si>
  <si>
    <t>ZE312</t>
  </si>
  <si>
    <t>Shunt intrakoronární 1,25 mm á 5 ks (MEDPROGRESS) 31125</t>
  </si>
  <si>
    <t>ZA199</t>
  </si>
  <si>
    <t>Katetr CVC 3 lumen 7 Fr x 16 cm bal. á 5 ks NM-22703</t>
  </si>
  <si>
    <t>ZB485</t>
  </si>
  <si>
    <t>Katetr radioablační AT-OLL2</t>
  </si>
  <si>
    <t>ZA191</t>
  </si>
  <si>
    <t>Katetr CVC 3 lumen 7 Fr x 21 cm bal. á 5 ks ML-00703</t>
  </si>
  <si>
    <t>ZM842</t>
  </si>
  <si>
    <t>Katetr hrudní bez trokaru 24/8,0 bal. á 25 ks 21024</t>
  </si>
  <si>
    <t>ZB209</t>
  </si>
  <si>
    <t>Set transfúzní BLLP pro přetlakovou transfuzi bez vzdušného filtru hemomed 05123</t>
  </si>
  <si>
    <t>ZK337</t>
  </si>
  <si>
    <t>Set procedure TX175 04256</t>
  </si>
  <si>
    <t>ZM239</t>
  </si>
  <si>
    <t>Set zaváděcí perkutální venózní PIK150 JH10.47385</t>
  </si>
  <si>
    <t>ZK340</t>
  </si>
  <si>
    <t>Set collection TX cardio 04266</t>
  </si>
  <si>
    <t>ZA244</t>
  </si>
  <si>
    <t>Set hemofiltrační incl. BC 140 plus bal. á 10 ks P-0400 JH10.05142</t>
  </si>
  <si>
    <t>ZN522</t>
  </si>
  <si>
    <t>Set rouškovací kardio ICHS 97069730</t>
  </si>
  <si>
    <t>ZN523</t>
  </si>
  <si>
    <t>Set rouškovací revize + chlopeň 97069729</t>
  </si>
  <si>
    <t>ZK338</t>
  </si>
  <si>
    <t>Set sequestration X 04015</t>
  </si>
  <si>
    <t>ZB145</t>
  </si>
  <si>
    <t>Šití premicron zelený 3/0 (2) bal. á 36 ks C0026815</t>
  </si>
  <si>
    <t>ZB165</t>
  </si>
  <si>
    <t>Šití steelex elec elektroda 3/0 (2) á 36 ks C0992070</t>
  </si>
  <si>
    <t>ZB280</t>
  </si>
  <si>
    <t>Šití prolene bl 2-0 bal. á 12 ks W8937</t>
  </si>
  <si>
    <t>ZB537</t>
  </si>
  <si>
    <t>Šití prolene bl 7-0 bal. á 36 ks EH8020H</t>
  </si>
  <si>
    <t>ZB593</t>
  </si>
  <si>
    <t>Šití prolene bl 6-0 bal. á 36 ks 8711H</t>
  </si>
  <si>
    <t>ZB608</t>
  </si>
  <si>
    <t>Šití premicron zelený 2/0 (3) bal. á 36 ks C0026057</t>
  </si>
  <si>
    <t>ZB609</t>
  </si>
  <si>
    <t>Šití premicron zelený 2/0 (3) bal. á 36 ks C0026026</t>
  </si>
  <si>
    <t>ZB610</t>
  </si>
  <si>
    <t>Šití premicron zelený 3/0 (2) bal. á 36 ks C0026005</t>
  </si>
  <si>
    <t>ZF434</t>
  </si>
  <si>
    <t>Šití terylene 1USP 22006</t>
  </si>
  <si>
    <t>ZJ183</t>
  </si>
  <si>
    <t>Šití optime 0 kožní bal. á 36 ks 18S35F</t>
  </si>
  <si>
    <t>ZJ662</t>
  </si>
  <si>
    <t>Šití optime 3/0 18S20M</t>
  </si>
  <si>
    <t>ZA249</t>
  </si>
  <si>
    <t>Šití prolene bl 5-0 bal. á 12 ks W8556</t>
  </si>
  <si>
    <t>ZB150</t>
  </si>
  <si>
    <t>Šití premicron Z/B 2/0 bal. á 24 ks B0027711</t>
  </si>
  <si>
    <t>ZB617</t>
  </si>
  <si>
    <t>Šití prolene bl 4-0 bal. á 12 ks W8761</t>
  </si>
  <si>
    <t>ZI467</t>
  </si>
  <si>
    <t>Šití monoplus fialový 1 (4) bal. á 24 ks B0024091</t>
  </si>
  <si>
    <t>ZI869</t>
  </si>
  <si>
    <t>Šití cardioflon 2/0 bal. á 24 ks 19R30A</t>
  </si>
  <si>
    <t>ZJ181</t>
  </si>
  <si>
    <t>Šití optime 2/0 kožní bal. á 36 ks 18S30K</t>
  </si>
  <si>
    <t>ZA959</t>
  </si>
  <si>
    <t>Šití safil fialový 3/0 (2) bal. á 36 ks C1048241</t>
  </si>
  <si>
    <t>ZH325</t>
  </si>
  <si>
    <t>Šití cardioflon 0 19R35A</t>
  </si>
  <si>
    <t>ZB555</t>
  </si>
  <si>
    <t>Šití prolene bl 3-0 bal. á 12 ks W8522</t>
  </si>
  <si>
    <t>ZB287</t>
  </si>
  <si>
    <t>Šití prolene bl 8-0 bal. á 12 ks W2777</t>
  </si>
  <si>
    <t>ZB149</t>
  </si>
  <si>
    <t>Šití premicron Z/B 2/0 bal. á 24 ks B0027720</t>
  </si>
  <si>
    <t>ZM717</t>
  </si>
  <si>
    <t>Šití prolene bl 4-0 s 26j VISI Black bal. á 12 ks W8355</t>
  </si>
  <si>
    <t>ZM716</t>
  </si>
  <si>
    <t>Šití prolene bl 4-0 s 20j VISI Black bal. á 12 ks W8340</t>
  </si>
  <si>
    <t>ZD149</t>
  </si>
  <si>
    <t>Šití prolene bl 7-0 bal. á 12 ks W8702</t>
  </si>
  <si>
    <t>ZB981</t>
  </si>
  <si>
    <t>Šití premicron zelený 3/0 (2) bal. á 36 ks C0026905</t>
  </si>
  <si>
    <t>ZB146</t>
  </si>
  <si>
    <t>Šití premicron zelený 5/0 bal. á 36 ks C0026903</t>
  </si>
  <si>
    <t>ZH803</t>
  </si>
  <si>
    <t>Šití prolene bl 6-0 bal. á 12 ks W8597</t>
  </si>
  <si>
    <t>ZM720</t>
  </si>
  <si>
    <t>Šití premicron 2/0 (3) bal. á 36 ks C0026531</t>
  </si>
  <si>
    <t>ZH235</t>
  </si>
  <si>
    <t>Šití dafilon modrý 2/0 (3) bal. á 36 ks C0934801</t>
  </si>
  <si>
    <t>ZJ325</t>
  </si>
  <si>
    <t>Šití optime 2/0 bal. á 36 ks 18G30H</t>
  </si>
  <si>
    <t>ZK452</t>
  </si>
  <si>
    <t>Šití optime 3/0 18S20K</t>
  </si>
  <si>
    <t>ZA360</t>
  </si>
  <si>
    <t>Jehla sterican 0,5 x 25 mm oranžová 9186158</t>
  </si>
  <si>
    <t>ZF431</t>
  </si>
  <si>
    <t>Rukavice operační gammex PF sensitive vel. 7,5 353195</t>
  </si>
  <si>
    <t>ZJ718</t>
  </si>
  <si>
    <t>Rukavice operační gammex PF sensitive vel. 6,5 bal. á 25 párů 353193</t>
  </si>
  <si>
    <t>ZN041</t>
  </si>
  <si>
    <t>Rukavice operační gammex ansell PF bez pudru 6,5 330048065</t>
  </si>
  <si>
    <t>ZN108</t>
  </si>
  <si>
    <t>Rukavice operační gammex ansell PF bez pudru 8,0 330048080</t>
  </si>
  <si>
    <t>ZN125</t>
  </si>
  <si>
    <t>Rukavice operační gammex ansell PF bez pudru 7,5 330048075</t>
  </si>
  <si>
    <t>ZB153</t>
  </si>
  <si>
    <t>Vosk kostní Knochenwasch 2,5 G 1029754</t>
  </si>
  <si>
    <t>KC618</t>
  </si>
  <si>
    <t>záplata Biocor SJM B40-10 x 6 C0510</t>
  </si>
  <si>
    <t>ZD033</t>
  </si>
  <si>
    <t>Protéza cévní hemashield 28/15 (VS02.175128P0) M00202175128PO</t>
  </si>
  <si>
    <t>ZC839</t>
  </si>
  <si>
    <t>Protéza cévní hemashield 26/15 VS02.175126P0</t>
  </si>
  <si>
    <t>ZH165</t>
  </si>
  <si>
    <t>Protéza cévní InterGard knitted 6/20 IGK0006-20</t>
  </si>
  <si>
    <t>ZH839</t>
  </si>
  <si>
    <t>Protéza cévní hemashield gold 8/20 IGK0008-20</t>
  </si>
  <si>
    <t>ZI551</t>
  </si>
  <si>
    <t>Záplata křížková 5,1 x 5,1 cm 007943</t>
  </si>
  <si>
    <t>ZB916</t>
  </si>
  <si>
    <t>Okruh dýchací anesteziologický univerzální 1,6 m 2900</t>
  </si>
  <si>
    <t>ZH789</t>
  </si>
  <si>
    <t>Okruh dýchací anesteziologický 22 mm Compact II 2 l vak 2154000</t>
  </si>
  <si>
    <t>ZB398</t>
  </si>
  <si>
    <t>Maska supraglotická č. 4,0 8204000</t>
  </si>
  <si>
    <t>ZA992</t>
  </si>
  <si>
    <t>Maska supraglotická č. 5,0 8205000</t>
  </si>
  <si>
    <t>ZB171</t>
  </si>
  <si>
    <t>Maska kyslíková 1041</t>
  </si>
  <si>
    <t>ZC728</t>
  </si>
  <si>
    <t>Hadice silikon 1,5 x 3 m á 25 m 34.000.00.101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</si>
  <si>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</si>
  <si>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</si>
  <si>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</si>
  <si>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</si>
  <si>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</si>
  <si>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</si>
  <si>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</si>
  <si>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</si>
  <si>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</si>
  <si>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</si>
  <si>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</si>
  <si>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</si>
  <si>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50115040</t>
  </si>
  <si>
    <t>505 SZM laboratorní sklo a materiál (112 02 140)</t>
  </si>
  <si>
    <t>50115070</t>
  </si>
  <si>
    <t>513 SZM katetry (112 02 101)</t>
  </si>
  <si>
    <t>50115079</t>
  </si>
  <si>
    <t>542 SZM Intenzivní péče (112 02 100)</t>
  </si>
  <si>
    <t>50115004</t>
  </si>
  <si>
    <t>506 SZM umělé tělní náhrady kovové (112 02 030)</t>
  </si>
  <si>
    <t>50115064</t>
  </si>
  <si>
    <t>529 SZM šicí materiál (112 02 106)</t>
  </si>
  <si>
    <t>50115011</t>
  </si>
  <si>
    <t>515 SZM umělé tělní náhrady ostatní (112 02 030)</t>
  </si>
  <si>
    <t>lůžkové oddělení ECMO (nákladní pacienti)</t>
  </si>
  <si>
    <t>Spotřeba zdravotnického materiálu - orientační přehled</t>
  </si>
  <si>
    <t>ON Data</t>
  </si>
  <si>
    <t>107 - Pracoviště kardiologie</t>
  </si>
  <si>
    <t>505 - Pracoviště kardiochirurgie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</si>
  <si>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</si>
  <si>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</si>
  <si>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</si>
  <si>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</si>
  <si>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107</t>
  </si>
  <si>
    <t>V</t>
  </si>
  <si>
    <t>09511</t>
  </si>
  <si>
    <t>MINIMÁLNÍ KONTAKT LÉKAŘE S PACIENTEM</t>
  </si>
  <si>
    <t>17021</t>
  </si>
  <si>
    <t>KOMPLEXNÍ VYŠETŘENÍ KARDIOLOGEM</t>
  </si>
  <si>
    <t>17111</t>
  </si>
  <si>
    <t>EKG VYŠETŘENÍ SPECIALISTOU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</si>
  <si>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</si>
  <si>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</si>
  <si>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</si>
  <si>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</si>
  <si>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</si>
  <si>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</si>
  <si>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17266</t>
  </si>
  <si>
    <t>SPECIALIZOVANÁ ZÁTĚŽOVÁ ECHOKARDIOGRAFIE FARMAKOLO</t>
  </si>
  <si>
    <t>17520</t>
  </si>
  <si>
    <t>KARDIOVERSE ELEKTRICKÁ (NIKOLIV PŘI RESUSCITACI)</t>
  </si>
  <si>
    <t>89517</t>
  </si>
  <si>
    <t>UZ DUPLEXNÍ VYŠETŘENÍ DVOU A VÍCE CÉV, T. J. MORFO</t>
  </si>
  <si>
    <t>09543</t>
  </si>
  <si>
    <t>Signalni kod</t>
  </si>
  <si>
    <t>09119</t>
  </si>
  <si>
    <t xml:space="preserve">ODBĚR KRVE ZE ŽÍLY U DOSPĚLÉHO NEBO DÍTĚTE NAD 10 </t>
  </si>
  <si>
    <t>17264</t>
  </si>
  <si>
    <t>ZAVEDENÍ JÍCNOVÉ ECHOKARDIOGRAFICKÉ SONDY</t>
  </si>
  <si>
    <t>17022</t>
  </si>
  <si>
    <t>CÍLENÉ VYŠETŘENÍ KARDIOLOGEM</t>
  </si>
  <si>
    <t>09523</t>
  </si>
  <si>
    <t>EDUKAČNÍ POHOVOR LÉKAŘE S NEMOCNÝM ČI RODINOU</t>
  </si>
  <si>
    <t>17023</t>
  </si>
  <si>
    <t>KONTROLNÍ VYŠETŘENÍ KARDIOLOGEM</t>
  </si>
  <si>
    <t>09115</t>
  </si>
  <si>
    <t>ODBĚR BIOLOGICKÉHO MATERIÁLU JINÉHO NEŽ KREV NA KV</t>
  </si>
  <si>
    <t>17273</t>
  </si>
  <si>
    <t>VYSOCE SPECIALIZOVANÁ KONTRASTNÍ ECHOKARDIOGRAFIE</t>
  </si>
  <si>
    <t>17263</t>
  </si>
  <si>
    <t>SPECIALIZOVANÁ KONTRASTNÍ ECHOKARDIOGRAFIE</t>
  </si>
  <si>
    <t>505</t>
  </si>
  <si>
    <t>09237</t>
  </si>
  <si>
    <t>OŠETŘENÍ A PŘEVAZ RÁNY VČETNĚ OŠETŘENÍ KOŽNÍCH A P</t>
  </si>
  <si>
    <t>09241</t>
  </si>
  <si>
    <t>OŠETŘENÍ A PŘEVAZ RÁNY, KOŽNÍCH A PODKOŽNÍCH AFEKC</t>
  </si>
  <si>
    <t>55023</t>
  </si>
  <si>
    <t>KONTROLNÍ VYŠETŘENÍ KARDIOCHIRURGEM</t>
  </si>
  <si>
    <t>09233</t>
  </si>
  <si>
    <t>INJEKČNÍ OKRSKOVÁ ANESTÉZIE</t>
  </si>
  <si>
    <t>09545</t>
  </si>
  <si>
    <t>REGULAČNÍ POPLATEK ZA POHOTOVOSTNÍ SLUŽBU -- POPLA</t>
  </si>
  <si>
    <t>51825</t>
  </si>
  <si>
    <t>SEKUNDÁRNÍ SUTURA RÁNY</t>
  </si>
  <si>
    <t>09239</t>
  </si>
  <si>
    <t>SUTURA RÁNY A PODKOŽÍ DO 5 CM</t>
  </si>
  <si>
    <t>55021</t>
  </si>
  <si>
    <t>KOMPLEXNÍ VYŠETŘENÍ KARDIOCHIRURGEM</t>
  </si>
  <si>
    <t>55022</t>
  </si>
  <si>
    <t>CÍLENÉ VYŠETŘENÍ KARDIOCHIRURGEM</t>
  </si>
  <si>
    <t>Zdravotní výkony + ZUM + ZULP vykázané na pracovišti v rámci ambulantní péče - orientační přehled</t>
  </si>
  <si>
    <t>01 - I. interní klinika - kardiologická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</si>
  <si>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</si>
  <si>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</si>
  <si>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</si>
  <si>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</si>
  <si>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</si>
  <si>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16 - Klinika plicních nemocí a tuberkulózy</t>
  </si>
  <si>
    <t>26 - Oddělení rehabilitace</t>
  </si>
  <si>
    <t>31 - Traumatologické oddělení</t>
  </si>
  <si>
    <t>59 - Oddělení intenzivní péče chirurgických oborů</t>
  </si>
  <si>
    <t>01</t>
  </si>
  <si>
    <t>03</t>
  </si>
  <si>
    <t>04</t>
  </si>
  <si>
    <t>05</t>
  </si>
  <si>
    <t>06</t>
  </si>
  <si>
    <t>07</t>
  </si>
  <si>
    <t>16</t>
  </si>
  <si>
    <t>26</t>
  </si>
  <si>
    <t>31</t>
  </si>
  <si>
    <t>17233</t>
  </si>
  <si>
    <t>DOČASNÁ SRDEČNÍ STIMULACE</t>
  </si>
  <si>
    <t>17244</t>
  </si>
  <si>
    <t>24-HODINOVÉ TELEMETRICKÉ SLEDOVÁNÍ MIMO JIP</t>
  </si>
  <si>
    <t>17522</t>
  </si>
  <si>
    <t>TRANSVENÓZNÍ EXTRAKCE ELEKTROD PRO TRVALOU KARDIOS</t>
  </si>
  <si>
    <t>17303</t>
  </si>
  <si>
    <t>PRAVOSTRANNÁ KATETRIZACE SRDEČNÍ MIMO KATETRIZAČNÍ</t>
  </si>
  <si>
    <t>51811</t>
  </si>
  <si>
    <t>ABSCES NEBO HEMATOM SUBKUTANNÍ, PILONIDÁLNÍ, INTRA</t>
  </si>
  <si>
    <t>5F1</t>
  </si>
  <si>
    <t>07546</t>
  </si>
  <si>
    <t>(DRG) OTEVŘENÝ PŘÍSTUP</t>
  </si>
  <si>
    <t>07531</t>
  </si>
  <si>
    <t>(VZP) ARTERIOGRAFIE PEROPERAČNÍ</t>
  </si>
  <si>
    <t>07550</t>
  </si>
  <si>
    <t>(DRG) ENDOVASKULÁRNÍ PŘÍSTUP PERKUTÁNNÍ NEBO S?PRE</t>
  </si>
  <si>
    <t>07417</t>
  </si>
  <si>
    <t>(VZP) ENDARTERECTOMIE A. FEMORALIS A JEJÍCH VĚTVÍ</t>
  </si>
  <si>
    <t>07532</t>
  </si>
  <si>
    <t>(VZP) TRANSLUMINÁLNÍ ANGIOPLASTIKA PEROPERAČNÍ</t>
  </si>
  <si>
    <t>07543</t>
  </si>
  <si>
    <t>(DRG) PRIMOOPERACE</t>
  </si>
  <si>
    <t>54810</t>
  </si>
  <si>
    <t>PEROPERAČNÍ ANGIOGRAFIE</t>
  </si>
  <si>
    <t>54190</t>
  </si>
  <si>
    <t>OSTATNÍ REKONSTRUKCE TEPEN A BY-PASSY</t>
  </si>
  <si>
    <t>51850</t>
  </si>
  <si>
    <t>PŘEVAZ RÁNY METODOU V. A. C. (VACUUM ASISTED CLOSU</t>
  </si>
  <si>
    <t>07379</t>
  </si>
  <si>
    <t>(VZP) BYPASS NEBO NÁHRADA ILIKO - FEMORÁLNÍ PROTET</t>
  </si>
  <si>
    <t>54120</t>
  </si>
  <si>
    <t>ANEURYSMA BŘIŠNÍ AORTY (NÁHRADA BIFURKAČNÍ PROTÉZO</t>
  </si>
  <si>
    <t>07562</t>
  </si>
  <si>
    <t>(DRG) PLÁNOVANÁ OPERACE KVCH</t>
  </si>
  <si>
    <t>54320</t>
  </si>
  <si>
    <t xml:space="preserve">ENDARTEREKTOMIE KAROTICKÁ A OSTATNÍCH PERIFERNÍCH </t>
  </si>
  <si>
    <t>07552</t>
  </si>
  <si>
    <t>(DRG) OPERAČNÍ VÝKON BEZ MIMOTĚLNÍHO OBĚHU</t>
  </si>
  <si>
    <t>66851</t>
  </si>
  <si>
    <t>AMPUTACE DLOUHÉ KOSTI / EXARTIKULACE VELKÉHO KLOUB</t>
  </si>
  <si>
    <t>07563</t>
  </si>
  <si>
    <t>(DRG) URGENTNÍ OPERACE KVCH</t>
  </si>
  <si>
    <t>54510</t>
  </si>
  <si>
    <t>PEROPERAČNÍ TRANSLUMINÁLNÍ ANGIOPLASTIKA</t>
  </si>
  <si>
    <t>54340</t>
  </si>
  <si>
    <t>TEPENNÁ EMBOLEKTOMIE, TROMBEKTOMIE</t>
  </si>
  <si>
    <t>54310</t>
  </si>
  <si>
    <t>AORTOILICKÝ ÚSEK - ENDARTEREKTOMIE</t>
  </si>
  <si>
    <t>66915</t>
  </si>
  <si>
    <t>DEKOMPRESE FASCIÁLNÍHO LOŽE</t>
  </si>
  <si>
    <t>5F5</t>
  </si>
  <si>
    <t>1</t>
  </si>
  <si>
    <t>0003708</t>
  </si>
  <si>
    <t>ZYVOXID 2 MG/ML INFUZNÍ ROZTOK</t>
  </si>
  <si>
    <t>0008808</t>
  </si>
  <si>
    <t>DALACIN C</t>
  </si>
  <si>
    <t>0011706</t>
  </si>
  <si>
    <t>0014583</t>
  </si>
  <si>
    <t>0016600</t>
  </si>
  <si>
    <t>0026127</t>
  </si>
  <si>
    <t>0049193</t>
  </si>
  <si>
    <t>0053922</t>
  </si>
  <si>
    <t>CIPHIN PRO INFUSIONE 200 MG/100 ML</t>
  </si>
  <si>
    <t>0058092</t>
  </si>
  <si>
    <t>CEFAZOLIN SANDOZ 1 G</t>
  </si>
  <si>
    <t>0059830</t>
  </si>
  <si>
    <t>CIPRINOL 200 MG/100 ML</t>
  </si>
  <si>
    <t>0066020</t>
  </si>
  <si>
    <t>AUGMENTIN 1,2 G</t>
  </si>
  <si>
    <t>0068998</t>
  </si>
  <si>
    <t>AMPICILIN 1,0 BIOTIKA</t>
  </si>
  <si>
    <t>0072972</t>
  </si>
  <si>
    <t>0083417</t>
  </si>
  <si>
    <t>MERONEM 1 G</t>
  </si>
  <si>
    <t>0091148</t>
  </si>
  <si>
    <t>0092290</t>
  </si>
  <si>
    <t>EDICIN 1 G</t>
  </si>
  <si>
    <t>0096414</t>
  </si>
  <si>
    <t>0162180</t>
  </si>
  <si>
    <t>0162187</t>
  </si>
  <si>
    <t>0136083</t>
  </si>
  <si>
    <t>0092359</t>
  </si>
  <si>
    <t>0183926</t>
  </si>
  <si>
    <t>2</t>
  </si>
  <si>
    <t>0007955</t>
  </si>
  <si>
    <t>0107959</t>
  </si>
  <si>
    <t>0207921</t>
  </si>
  <si>
    <t>3</t>
  </si>
  <si>
    <t>0026096</t>
  </si>
  <si>
    <t>ROURKA ENDOBRONCHIÁLNÍ DOUBLE LUMEN LEVÝ BRONCHUS</t>
  </si>
  <si>
    <t>0043082</t>
  </si>
  <si>
    <t>CHLOPEŇ SRDEČNÍ BIOL. AORTÁLNÍ BOVINNÍ CARPENTIER-</t>
  </si>
  <si>
    <t>0043168</t>
  </si>
  <si>
    <t>CHLOPEŇ SRDEČNÍ BIOL. MITRÁLNÍ PRASEČÍ EPIC</t>
  </si>
  <si>
    <t>0043169</t>
  </si>
  <si>
    <t>CHLOPEŇ SRDEČNÍ BIOL. AORTÁLNÍ PRASEČÍ EPIC/EPIC S</t>
  </si>
  <si>
    <t>0043173</t>
  </si>
  <si>
    <t>CHLOPEŇ SRDEČNÍ BIOLOGICKÁ - PRASEČÍ + AORTÁLNÍ KO</t>
  </si>
  <si>
    <t>0046581</t>
  </si>
  <si>
    <t>OXYGENÁTOR MEMBRÁNOVÝ TERUMO CAPIOX RX-R</t>
  </si>
  <si>
    <t>0046582</t>
  </si>
  <si>
    <t>OXYGENÁTOR CX SX, RX, RX R, PŘÍSLUŠENSTVÍ PX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</si>
  <si>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</si>
  <si>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</si>
  <si>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</si>
  <si>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</si>
  <si>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</si>
  <si>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</si>
  <si>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</si>
  <si>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</si>
  <si>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</si>
  <si>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</si>
  <si>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</si>
  <si>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</si>
  <si>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</si>
  <si>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</si>
  <si>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0047646</t>
  </si>
  <si>
    <t>SYSTÉM ANULOPLASTICKÝ 4900</t>
  </si>
  <si>
    <t>0047759</t>
  </si>
  <si>
    <t>OXYGENÁTOR-KANYLA ŽILNÍ</t>
  </si>
  <si>
    <t>0047783</t>
  </si>
  <si>
    <t>PODPORA MECHANICKÁ SRDEČNÍ - BIO-PUMPA STOECKERT S</t>
  </si>
  <si>
    <t>0048601</t>
  </si>
  <si>
    <t xml:space="preserve">OBĚH MIMOTĚLNÍ - OXYGENÁTOR SADA - HEPARIN.KANYLA </t>
  </si>
  <si>
    <t>0048606</t>
  </si>
  <si>
    <t>SONDA ABLAČNÍ (KARDIOCHIR) - ATS CRYOMAZE; SE SVOR</t>
  </si>
  <si>
    <t>0049026</t>
  </si>
  <si>
    <t>SOUPRAVA DRENÁŽNÍ K PUNKCI PERIKARDU</t>
  </si>
  <si>
    <t>0049191</t>
  </si>
  <si>
    <t>KATETR CENTRÁLNÍ VENÓZNÍ ARROW GARD BLUE</t>
  </si>
  <si>
    <t>0049302</t>
  </si>
  <si>
    <t>KANYLA KARDIOPLEGICKÁ,RETROGRÁDNÍ, RSH-MR14S-L</t>
  </si>
  <si>
    <t>0049333</t>
  </si>
  <si>
    <t>SET PRO ENDOSKOPICKÝ ODBĚR ŽILNÍHO ŠTĚPU - VASOVIE</t>
  </si>
  <si>
    <t>0051889</t>
  </si>
  <si>
    <t>CHLOPEŇ SRDEČNÍ MECHANICKÁ SJM,SÉR.MASTERS</t>
  </si>
  <si>
    <t>0052279</t>
  </si>
  <si>
    <t>CHLOPEŇ SRDEČNÍ MECHANICKÁ SJM REGENT</t>
  </si>
  <si>
    <t>0053197</t>
  </si>
  <si>
    <t>SENSOR K MĚŘENÍ EXTRAKORP.PARC.TLAKU KYSLÍKU</t>
  </si>
  <si>
    <t>0056268</t>
  </si>
  <si>
    <t>KROUŽEK ANULOPLASTICKÝ 4450</t>
  </si>
  <si>
    <t>0056290</t>
  </si>
  <si>
    <t>KATETR BALONKOVÝ FOGARTY 120404F</t>
  </si>
  <si>
    <t>0056617</t>
  </si>
  <si>
    <t>ELEKTRODA STIMULAČNÍ CAPSURE EPI 4965,4968,4951,50</t>
  </si>
  <si>
    <t>0057985</t>
  </si>
  <si>
    <t>OXYGENÁTOR-SADA HEMOFILTRAČNÍ-KREVNÍ KONCENTRÁTOR</t>
  </si>
  <si>
    <t>0058109</t>
  </si>
  <si>
    <t>SADA STABILIZAČNÍ ULTIMA/AXIUS OM-2001SD..OM7100SD</t>
  </si>
  <si>
    <t>0058110</t>
  </si>
  <si>
    <t>SADA STABIL.AXIUS XO-2001SD..XO3-7100SD OM-6XXXS,D</t>
  </si>
  <si>
    <t>0058112</t>
  </si>
  <si>
    <t>SADA STABILIZAČNÍ MIDCAB CMS-161..CMS-171</t>
  </si>
  <si>
    <t>0059538</t>
  </si>
  <si>
    <t>OXYGENÁTOR-SADA:KANYLA DVOUSTUPŇOVÁ VENÓZNÍ RMI</t>
  </si>
  <si>
    <t>0059541</t>
  </si>
  <si>
    <t>OXYGENÁTOR-SADA:KANYLA AORTÁLNÍ RMI</t>
  </si>
  <si>
    <t>0059542</t>
  </si>
  <si>
    <t>OBĚH MIMOTĚLNÍ - OXYGENÁTOR SADA - KANYLA FEMOR.AR</t>
  </si>
  <si>
    <t>0059543</t>
  </si>
  <si>
    <t>OXYGENÁTOR-SADA:KANYLA FEMOR.ARTER./VENÓZNÍ RMI</t>
  </si>
  <si>
    <t>0059632</t>
  </si>
  <si>
    <t>MATERIÁL KOVOVÝ ŠICÍ STEH PRO STERNUM OCELOVÝ DRÁT</t>
  </si>
  <si>
    <t>0081997</t>
  </si>
  <si>
    <t>NPWT-V.A.C. ATS SBĚRNÁ NÁDOBA S GELEM</t>
  </si>
  <si>
    <t>0081998</t>
  </si>
  <si>
    <t>NPWT-V.A.C. FREEDOM SBĚRNÁ NÁDOBA S GELEM</t>
  </si>
  <si>
    <t>0082000</t>
  </si>
  <si>
    <t>NPWT-V.A.C. GRANUFOAM (PU PĚNA) VELIKOST M</t>
  </si>
  <si>
    <t>0082001</t>
  </si>
  <si>
    <t>NPWT-V.A.C. GRANUFOAM (PU PĚNA) VELIKOST L</t>
  </si>
  <si>
    <t>0082488</t>
  </si>
  <si>
    <t>SET AUTOTRANSFUZNÍ</t>
  </si>
  <si>
    <t>0082490</t>
  </si>
  <si>
    <t>SET AUTOTRANSFUZNÍ - SBĚR</t>
  </si>
  <si>
    <t>0083068</t>
  </si>
  <si>
    <t>DLAHA STERNÁLNÍ TITAN</t>
  </si>
  <si>
    <t>0092262</t>
  </si>
  <si>
    <t>KATETR CENTRÁLNÍ VENÓZNÍ KIT</t>
  </si>
  <si>
    <t>0094029</t>
  </si>
  <si>
    <t xml:space="preserve">ELEKTRODA STIMULAČNÍ EPIKARDIÁLNÍ MYOPORE; PRO KS </t>
  </si>
  <si>
    <t>0094544</t>
  </si>
  <si>
    <t>OXYGENÁTOR SADA, KANYLA JEDNOSTUPŇOVÁ VENÓZNÍ RMI</t>
  </si>
  <si>
    <t>0108767</t>
  </si>
  <si>
    <t>0108768</t>
  </si>
  <si>
    <t>ŠROUB SAMOVRTNÝ STERNÁLNÍ TITAN</t>
  </si>
  <si>
    <t>0112062</t>
  </si>
  <si>
    <t>CERKLÁŽ - SYSTÉM MODULÁRNÍ CERKLÁŽE PRO STERNUM (M</t>
  </si>
  <si>
    <t>0161533</t>
  </si>
  <si>
    <t>CHLOPEŇ SRDEČNÍ BIOL. AORTÁLNÍ Z BOVINNÍHO PERIKAR</t>
  </si>
  <si>
    <t>0192067</t>
  </si>
  <si>
    <t>KARDIOSTIMULÁTOR BIVENTRIKULÁRNÍ CONSULTA CRT-P</t>
  </si>
  <si>
    <t>0043156</t>
  </si>
  <si>
    <t xml:space="preserve">CHLOPEŇ SRDEČNÍ BIOL. AORTÁLNÍ BOVINNÍ MAGNA EASE </t>
  </si>
  <si>
    <t>0048652</t>
  </si>
  <si>
    <t>PROSTŘEDEK HEMOSTATICKÝ SURGICEL  1902GB, 1902EE</t>
  </si>
  <si>
    <t>0094715</t>
  </si>
  <si>
    <t>KATETR ABLAČNÍ CARDIOABLATE GEMINI</t>
  </si>
  <si>
    <t>0048337</t>
  </si>
  <si>
    <t>LEPIDLO BIOLOGICKÉ CRYOLIFE BG-3005</t>
  </si>
  <si>
    <t>0092972</t>
  </si>
  <si>
    <t>CHLOPEŇ AORTÁLNÍ - KONDUIT CHLOPENNÍ SJM, VAVGJ-51</t>
  </si>
  <si>
    <t>0051227</t>
  </si>
  <si>
    <t>KATETR ABLAČNÍ (KARDIOCHIR) - ATRICURE; BIPOLÁRNÍ</t>
  </si>
  <si>
    <t>0047498</t>
  </si>
  <si>
    <t>PROTÉZA CÉVNÍ TKANÁ TUBULÁRNÍ 175XXXP</t>
  </si>
  <si>
    <t>0057221</t>
  </si>
  <si>
    <t>KATETR TERMODIL.DIAG.AH-XXXXX..AH-XXXXX,X,XX</t>
  </si>
  <si>
    <t>0113357</t>
  </si>
  <si>
    <t>KARDIOSTIMULÁTOR DVOUDUTINOVÝ ENTOVIS DR-T KOMPLET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</si>
  <si>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</si>
  <si>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</si>
  <si>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</si>
  <si>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</si>
  <si>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</si>
  <si>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</si>
  <si>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0099262</t>
  </si>
  <si>
    <t>HŘEB TIBIÁLNÍ TX, OCEL</t>
  </si>
  <si>
    <t>0051944</t>
  </si>
  <si>
    <t>KROUŽEK ANULOPLASTICKÝ SÉGUIN SJM,SARP-XX</t>
  </si>
  <si>
    <t>0169484</t>
  </si>
  <si>
    <t>LEPIDLO TKÁŇOVÉ COSEAL SURGICAL SEALANT</t>
  </si>
  <si>
    <t>0059376</t>
  </si>
  <si>
    <t>SYSTÉM TKÁŇOVÝ STABILIZAČNÍ OCTOPUS</t>
  </si>
  <si>
    <t>0043153</t>
  </si>
  <si>
    <t>CHLOPEŇ SRDEČNÍ BIOL.MITRÁLNÍ Z BOVIN.PERIKARDU CA</t>
  </si>
  <si>
    <t>09227</t>
  </si>
  <si>
    <t>I. V. APLIKACE KRVE NEBO KREVNÍCH DERIVÁTŮ</t>
  </si>
  <si>
    <t>57233</t>
  </si>
  <si>
    <t>HRUDNÍ DRENÁŽ</t>
  </si>
  <si>
    <t>57243</t>
  </si>
  <si>
    <t>HRUDNÍ PUNKCE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</si>
  <si>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</si>
  <si>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</si>
  <si>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</si>
  <si>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</si>
  <si>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</si>
  <si>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</si>
  <si>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07561</t>
  </si>
  <si>
    <t>(DRG) REKUPERACE KRVE</t>
  </si>
  <si>
    <t>07086</t>
  </si>
  <si>
    <t>(DRG) UZÁVĚR DEFEKTU SEPTA SÍNÍ NEBO FORAMEN OVALE</t>
  </si>
  <si>
    <t>07001</t>
  </si>
  <si>
    <t xml:space="preserve">(DRG) AORTOKORONÁRNÍ BYPASS VÍCENÁSOBNÝ (2 A VÍCE </t>
  </si>
  <si>
    <t>07041</t>
  </si>
  <si>
    <t>(DRG) NÁHRADA MITRÁLNÍ CHLOPNĚ MECHANICKOU PROTÉZO</t>
  </si>
  <si>
    <t>07095</t>
  </si>
  <si>
    <t>(DRG) CHIRURGICKÁ ABLACE SÍŇOVÉ ARYTMIE S POMOCÍ R</t>
  </si>
  <si>
    <t>07565</t>
  </si>
  <si>
    <t>(DRG) KATASTROFICKÁ OPERACE KVCH</t>
  </si>
  <si>
    <t>07232</t>
  </si>
  <si>
    <t>(DRG) CHIRURGICKÁ IMPLANTACE TRVALÝCH EPIKARDIÁLNÍ</t>
  </si>
  <si>
    <t>07560</t>
  </si>
  <si>
    <t>(DRG) KREVNÍ KARDIOPLEGIE JAKO SOUČÁST JINÉHO KARD</t>
  </si>
  <si>
    <t>07000</t>
  </si>
  <si>
    <t>(DRG) AORTOKORONÁRNÍ BYPASS JEDNONÁSOBNÝ</t>
  </si>
  <si>
    <t>07087</t>
  </si>
  <si>
    <t>(DRG) UZÁVĚR DEFEKTU SEPTA SÍNÍ ZÁPLATOU Z AUTOLOG</t>
  </si>
  <si>
    <t>07571</t>
  </si>
  <si>
    <t>(DRG) POOPERAČNÍ REVIZE PRO KRVÁCENÍ, INFEKCI NEBO</t>
  </si>
  <si>
    <t>07042</t>
  </si>
  <si>
    <t>(DRG) NÁHRADA MITRÁLNÍ CHLOPNĚ BIOLOGICKOU PROTÉZO</t>
  </si>
  <si>
    <t>07002</t>
  </si>
  <si>
    <t>(DRG) AORTOKORONÁRNÍ BYPASS VÍCENÁSOBNÝ - (2 A VÍC</t>
  </si>
  <si>
    <t>07547</t>
  </si>
  <si>
    <t>(DRG) MINITORAKOTOMIE NEBO MINILAPAROTOMIE</t>
  </si>
  <si>
    <t>07017</t>
  </si>
  <si>
    <t xml:space="preserve">(DRG) NÁHRADA KOŘENE AORTY A PŘÍPADNĚ ASCENDENTNÍ </t>
  </si>
  <si>
    <t>07026</t>
  </si>
  <si>
    <t>(DRG) NÁHRADA AORTÁLNÍ CHLOPNĚ A KOŘENE AORTY A PŘ</t>
  </si>
  <si>
    <t>07156</t>
  </si>
  <si>
    <t>(DRG) NÁHRADA ASCENDENTNÍ AORTY PROTÉZOU PRO AKUTN</t>
  </si>
  <si>
    <t>07267</t>
  </si>
  <si>
    <t>(DRG) ODSTRANĚNÍ KRÁTKO AŽ STŘEDNĚDOBÉ PODPORY SRD</t>
  </si>
  <si>
    <t>07256</t>
  </si>
  <si>
    <t>(DRG) ZAVEDENÍ IABK v souvislosti kardiochirurgick</t>
  </si>
  <si>
    <t>07277</t>
  </si>
  <si>
    <t>(DRG) APLIKACE NEBO VÝMĚNA DPWT DO MEDIASTINA</t>
  </si>
  <si>
    <t>07061</t>
  </si>
  <si>
    <t>(DRG) EMBOLECTOMIE Z A. PULMONALIS</t>
  </si>
  <si>
    <t>07257</t>
  </si>
  <si>
    <t>(DRG) ZAVEDENÍ ECMO, CENTRÁLNÍ KANYLACE</t>
  </si>
  <si>
    <t>07110</t>
  </si>
  <si>
    <t>(DRG) PLASTIKA HORNÍ NEBO DOLNÍ DUTÉ ŽÍLY</t>
  </si>
  <si>
    <t>07117</t>
  </si>
  <si>
    <t>(DRG) OPERACE PRO PORANĚNÍ LEVÉ KOMORY SRDEČNÍ</t>
  </si>
  <si>
    <t>09225</t>
  </si>
  <si>
    <t>KANYLACE CENTRÁLNÍ ŽÍLY ZA KONTROLY CELKOVÉHO STAV</t>
  </si>
  <si>
    <t>54990</t>
  </si>
  <si>
    <t>ODBĚR ŽILNÍHO ŠTĚPU</t>
  </si>
  <si>
    <t>00602</t>
  </si>
  <si>
    <t>OD TYPU 02 - PRO NEMOCNICE TYPU 3, (KATEGORIE 6)</t>
  </si>
  <si>
    <t>99999</t>
  </si>
  <si>
    <t>Nespecifikovany vykon</t>
  </si>
  <si>
    <t>55230</t>
  </si>
  <si>
    <t>KOMBINOVANÝ CHIRURGICKÝ VÝKON NA SRDCI A HRUDNÍ AO</t>
  </si>
  <si>
    <t>55265</t>
  </si>
  <si>
    <t>ENDOSKOPICKÝ ODBĚR ŽILNÍHO ŠTĚPU (V. SAPHENA MAGNA</t>
  </si>
  <si>
    <t>07564</t>
  </si>
  <si>
    <t>(DRG) EMERGENTNÍ OPERACE KVCH</t>
  </si>
  <si>
    <t>55220</t>
  </si>
  <si>
    <t>JEDNODUCHÝ VÝKON NA SRDCI - PRIMOOPERACE</t>
  </si>
  <si>
    <t>55260</t>
  </si>
  <si>
    <t>KREVNÍ KARDIOPLEGIE</t>
  </si>
  <si>
    <t>07544</t>
  </si>
  <si>
    <t>(DRG) PRVNÍ REOPERACE</t>
  </si>
  <si>
    <t>99980</t>
  </si>
  <si>
    <t>(VZP) PACIENT S DIAGNOSTIKOVANÝM POLYTRAUMATEM S I</t>
  </si>
  <si>
    <t>07019</t>
  </si>
  <si>
    <t>(DRG) NÁHRADA AORTÁLNÍ CHLOPNĚ STENTOVANOU BIOLOGI</t>
  </si>
  <si>
    <t>55250</t>
  </si>
  <si>
    <t>STERNOTOMIE, TORAKOTOMIE</t>
  </si>
  <si>
    <t>07274</t>
  </si>
  <si>
    <t>(DRG) POOPERAČNÍ REVIZE PRO ZÁNĚT NEBO PORUCHU HOJ</t>
  </si>
  <si>
    <t>55210</t>
  </si>
  <si>
    <t>VÝKONY NA ZAVŘENÉM SRDCI</t>
  </si>
  <si>
    <t>55255</t>
  </si>
  <si>
    <t>KONTRAPULZACE</t>
  </si>
  <si>
    <t>07273</t>
  </si>
  <si>
    <t>(DRG) POOPERAČNÍ REVIZE PRO KRVÁCENÍ NEBO TAMPONÁD</t>
  </si>
  <si>
    <t>07553</t>
  </si>
  <si>
    <t>(DRG) OPERAČNÍ VÝKON S MIMOTĚLNÍM OBĚHEM, CENTRÁLN</t>
  </si>
  <si>
    <t>07094</t>
  </si>
  <si>
    <t>(DRG) CHIRURGICKÁ ABLACE SÍŇOVÉ ARYTMIE S POMOCÍ K</t>
  </si>
  <si>
    <t>07559</t>
  </si>
  <si>
    <t>(DRG) KRYSTALOIDNÍ KARDIOPLEGIE JAKO SOUČÁST JINÉH</t>
  </si>
  <si>
    <t>55215</t>
  </si>
  <si>
    <t>MECHANICKÁ SRDEČNÍ PODPORA</t>
  </si>
  <si>
    <t>07258</t>
  </si>
  <si>
    <t>(DRG) ZAVEDENÍ ECMO, PERIFERNÍ KANYLACE</t>
  </si>
  <si>
    <t>07018</t>
  </si>
  <si>
    <t>(DRG) NÁHRADA AORTÁLNÍ CHLOPNĚ MECHANICKOU PROTÉZO</t>
  </si>
  <si>
    <t>07514</t>
  </si>
  <si>
    <t>(VZP) ODBĚR A PŘÍPRAVA ŽILNÍHO ŠTĚPU Z POVRCHOVÝCH</t>
  </si>
  <si>
    <t>07548</t>
  </si>
  <si>
    <t>(DRG) LAPAROSKOPICKÝ NEBO TORAKOSKOPICKÝ PŘÍSTUP</t>
  </si>
  <si>
    <t>07515</t>
  </si>
  <si>
    <t>07554</t>
  </si>
  <si>
    <t>(DRG) OPERAČNÍ VÝKON S MIMOTĚLNÍM OBĚHEM, PERIFERN</t>
  </si>
  <si>
    <t>07164</t>
  </si>
  <si>
    <t>(DRG) NÁHRADA ASCENDENTNÍ AORTY PROTÉZOU</t>
  </si>
  <si>
    <t>55221</t>
  </si>
  <si>
    <t>JEDNODUCHÝ VÝKON NA SRDCI - REOPERACE</t>
  </si>
  <si>
    <t>07234</t>
  </si>
  <si>
    <t xml:space="preserve">(DRG) CHIRURGICKÁ IMPLANTACE NEBO VÝMĚNA TRVALÉHO </t>
  </si>
  <si>
    <t>07048</t>
  </si>
  <si>
    <t xml:space="preserve">(DRG) PLASTIKA TRIKUSPIDÁLNÍ CHLOPNĚ S IMPLANTACÍ </t>
  </si>
  <si>
    <t>55231</t>
  </si>
  <si>
    <t>07024</t>
  </si>
  <si>
    <t>07190</t>
  </si>
  <si>
    <t>(DRG) REVIZE VÝKONU NA DESCENDENTNÍ AORTĚ PRO KRVÁ</t>
  </si>
  <si>
    <t>07157</t>
  </si>
  <si>
    <t>(DRG) NÁHRADA ASCENDENTNÍ AORTY A OBLOUKU PROTÉZOU</t>
  </si>
  <si>
    <t>07013</t>
  </si>
  <si>
    <t>(DRG) PLASTIKA LÍSTKŮ AORTÁLNÍ CHLOPNĚ</t>
  </si>
  <si>
    <t>07098</t>
  </si>
  <si>
    <t>(DRG) RESEKCE NÁDORU SÍNÍ NEBO MEZISÍŇOVÉ PŘEPÁŽKY</t>
  </si>
  <si>
    <t>07040</t>
  </si>
  <si>
    <t>(DRG) PLASTIKA MITRÁLNÍ CHLOPNĚ S IMPLANTACÍ PRSTE</t>
  </si>
  <si>
    <t>07161</t>
  </si>
  <si>
    <t>(DRG) STENTING DESCENDENTNÍ AORTY PRO AKUTNÍ DISEK</t>
  </si>
  <si>
    <t>07558</t>
  </si>
  <si>
    <t>(DRG) HLUBOKÁ HYPOTERMIE A CIRKULAČNÍ ZÁSTAVA S AN</t>
  </si>
  <si>
    <t>07038</t>
  </si>
  <si>
    <t>07039</t>
  </si>
  <si>
    <t>07119</t>
  </si>
  <si>
    <t>(DRG) OPERACE PRO POINFARKTOVOU RUPTURU (VČETNĚ HR</t>
  </si>
  <si>
    <t>07572</t>
  </si>
  <si>
    <t>(DRG) DRUHÁ A DALŠÍ POOPERAČNÍ REVIZE PRO KRVÁCENÍ</t>
  </si>
  <si>
    <t>07282</t>
  </si>
  <si>
    <t>(DRG) OSTEOSYNTÉZA STERNA DLAHAMI KOMBINOVANÁ S PŘ</t>
  </si>
  <si>
    <t>07109</t>
  </si>
  <si>
    <t>(DRG) JINÝ ZÁKROK NA SRDEČNÍCH SÍNÍCH</t>
  </si>
  <si>
    <t>07281</t>
  </si>
  <si>
    <t xml:space="preserve">(DRG) OSTEOSYNTÉZA STERNA DLAHAMI JAKO SAMOSTATNÝ </t>
  </si>
  <si>
    <t>07178</t>
  </si>
  <si>
    <t>(DRG) NÁHRADA OBLOUKU AORTY PROTÉZOU - ČÁSTEČNÁ (H</t>
  </si>
  <si>
    <t>07020</t>
  </si>
  <si>
    <t>(DRG) NÁHRADA AORTÁLNÍ CHLOPNĚ BEZSTENTOVOU BIOLOG</t>
  </si>
  <si>
    <t>07272</t>
  </si>
  <si>
    <t>(DRG) TORAKOTOMIE JAKO SAMOSTATNÝ VÝKON JINÝ NEŽ P</t>
  </si>
  <si>
    <t>07216</t>
  </si>
  <si>
    <t>(DRG) ZAVEDENÍ STENTGRAFTU DO TORAKOABDOMINÁLNÍ AO</t>
  </si>
  <si>
    <t>07118</t>
  </si>
  <si>
    <t>(DRG) UZÁVĚR POINFARKTOVÉHO DEFEKTU MEZIKOMOROVÉ P</t>
  </si>
  <si>
    <t>07052</t>
  </si>
  <si>
    <t>(DRG) NÁHRADA TRIKUSPIDÁLNÍ CHLOPNĚ BIOLOGICKOU PR</t>
  </si>
  <si>
    <t>07271</t>
  </si>
  <si>
    <t>(DRG) STERNOTOMIE JAKO SAMOSTATNÝ VÝKON JINÝ NEŽ P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</si>
  <si>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</si>
  <si>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</si>
  <si>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</si>
  <si>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</si>
  <si>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</si>
  <si>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</si>
  <si>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</si>
  <si>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</si>
  <si>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</si>
  <si>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</si>
  <si>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</si>
  <si>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</si>
  <si>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</si>
  <si>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</si>
  <si>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</si>
  <si>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</si>
  <si>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</si>
  <si>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5T5</t>
  </si>
  <si>
    <t>0006480</t>
  </si>
  <si>
    <t>OCPLEX</t>
  </si>
  <si>
    <t>0008807</t>
  </si>
  <si>
    <t>0011592</t>
  </si>
  <si>
    <t>METRONIDAZOL B. BRAUN 5 MG/ML</t>
  </si>
  <si>
    <t>0045123</t>
  </si>
  <si>
    <t>VISIPAQUE 320 MG I/ML</t>
  </si>
  <si>
    <t>HAEMOCOMPLETTAN P</t>
  </si>
  <si>
    <t>0065989</t>
  </si>
  <si>
    <t>MYCOMAX INF</t>
  </si>
  <si>
    <t>0066137</t>
  </si>
  <si>
    <t>0075634</t>
  </si>
  <si>
    <t>PROTHROMPLEX TOTAL NF</t>
  </si>
  <si>
    <t>0076360</t>
  </si>
  <si>
    <t>ZINACEF 1,5 G</t>
  </si>
  <si>
    <t>0104051</t>
  </si>
  <si>
    <t>HUMAN ALBUMIN 200 G/L BAXTER</t>
  </si>
  <si>
    <t>0137484</t>
  </si>
  <si>
    <t>ANBINEX</t>
  </si>
  <si>
    <t>0137499</t>
  </si>
  <si>
    <t>0164350</t>
  </si>
  <si>
    <t>TAZOCIN 4 G/0,5 G</t>
  </si>
  <si>
    <t>0164401</t>
  </si>
  <si>
    <t>0192558</t>
  </si>
  <si>
    <t>ANTITHROMBIN III NF BAXTER</t>
  </si>
  <si>
    <t>0186672</t>
  </si>
  <si>
    <t>LINEZOLID SANDOZ 2 MG/ML INFUZNÍ ROZTOK</t>
  </si>
  <si>
    <t>0005606</t>
  </si>
  <si>
    <t>NÁVLEK NA OPMI, TYP 71                      306071</t>
  </si>
  <si>
    <t>0026139</t>
  </si>
  <si>
    <t>KANYLA TRACHEOSTOMICKÁ VOCALAID S NÍZKOTLAKOU MANŽ</t>
  </si>
  <si>
    <t>0037145</t>
  </si>
  <si>
    <t>PROTÉZA GORE-TEX CÉVNÍ - PRUŽNÁ TENKOSTĚNNÁ</t>
  </si>
  <si>
    <t>0046475</t>
  </si>
  <si>
    <t>PROTÉZA CÉVNÍ INTERVASCULAR TKANÁ</t>
  </si>
  <si>
    <t>0048302</t>
  </si>
  <si>
    <t>ZAVADĚČ STIMULAČNÍCH ELEKTROD DVOJITÝ 5212537</t>
  </si>
  <si>
    <t>0051947</t>
  </si>
  <si>
    <t>ZÁPLATA SRDEČNÍ PERIKARDIÁLNÍ SJM BIOCOR, B40-10X6</t>
  </si>
  <si>
    <t>0053801</t>
  </si>
  <si>
    <t>ECMO - OXYGENÁTOR,PLS-SYSTÉM DLOUHODOBÉ ŽIVOTNÍ PO</t>
  </si>
  <si>
    <t>0056292</t>
  </si>
  <si>
    <t>KATETR BALONKOVÝ FOGARTY 120805F</t>
  </si>
  <si>
    <t>0056303</t>
  </si>
  <si>
    <t>KATETR BALONKOVÝ FOGARTY TRU-LUMEN 12TLW807F</t>
  </si>
  <si>
    <t>0057243</t>
  </si>
  <si>
    <t>KATETR BALÓNKOVÝ INTRAARTER.KONTRAPULZAČNÍ</t>
  </si>
  <si>
    <t>0059424</t>
  </si>
  <si>
    <t xml:space="preserve">KATETR TERMODILUČNÍ 744HF75 746HF8 (ZMĚŘENÍ TLAKU </t>
  </si>
  <si>
    <t>0067891</t>
  </si>
  <si>
    <t>IMPLANTÁT SPINÁL.NÁHRADA MEZIOBRATLOVÁ FUSION    K</t>
  </si>
  <si>
    <t>0068667</t>
  </si>
  <si>
    <t>IMPLANTÁT SPINÁLNÍ SYSTÉM VECTRA                 K</t>
  </si>
  <si>
    <t>0068670</t>
  </si>
  <si>
    <t>0099752</t>
  </si>
  <si>
    <t>ŠROUB SAMOŘEZNÝ STERNÁLNÍ TITAN</t>
  </si>
  <si>
    <t>0108130</t>
  </si>
  <si>
    <t>DLAHA ROVNÁ STERNÁLNÍ TITAN</t>
  </si>
  <si>
    <t>0048338</t>
  </si>
  <si>
    <t>LEPIDLO BIOLOGICKÉ CRYOLIFE BG-3010</t>
  </si>
  <si>
    <t>0058516</t>
  </si>
  <si>
    <t>PROTÉZA CÉVNÍ</t>
  </si>
  <si>
    <t>0054443</t>
  </si>
  <si>
    <t>OBĚH MIMOTĚLNÍ - OXYGENÁTOR-SADA PŘÍSLUŠENSTVÍ,ECM</t>
  </si>
  <si>
    <t>0193662</t>
  </si>
  <si>
    <t>KARDIOSTIMULÁTOR DVOUDUTINOVÝ EOS DR</t>
  </si>
  <si>
    <t>00651</t>
  </si>
  <si>
    <t>OD TYPU 51 - PRO NEMOCNICE TYPU 3, (KATEGORIE 6) -</t>
  </si>
  <si>
    <t>00655</t>
  </si>
  <si>
    <t>OD TYPU 55 - PRO NEMOCNICE TYPU 3, (KATEGORIE 6) -</t>
  </si>
  <si>
    <t>78813</t>
  </si>
  <si>
    <t>CVVH - KONTINUÁLNÍ VENOVENÓZNÍ HEMOFILTRACE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</si>
  <si>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</si>
  <si>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</si>
  <si>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</si>
  <si>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</si>
  <si>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90903</t>
  </si>
  <si>
    <t>00653</t>
  </si>
  <si>
    <t>OD TYPU 53 - PRO NEMOCNICE TYPU 3, (KATEGORIE 6) -</t>
  </si>
  <si>
    <t>90904</t>
  </si>
  <si>
    <t>00652</t>
  </si>
  <si>
    <t>OD TYPU 52 - PRO NEMOCNICE TYPU 3, (KATEGORIE 6) -</t>
  </si>
  <si>
    <t>90905</t>
  </si>
  <si>
    <t>708</t>
  </si>
  <si>
    <t>78022</t>
  </si>
  <si>
    <t>CÍLENÉ VYŠETŘENÍ ANESTEZIOLOGEM</t>
  </si>
  <si>
    <t>78023</t>
  </si>
  <si>
    <t>KONTROLNÍ VYŠETŘENÍ ANESTEZIOLOGEM</t>
  </si>
  <si>
    <t>78812</t>
  </si>
  <si>
    <t>ISOVOLEMICKÁ HEMODILUCE</t>
  </si>
  <si>
    <t>78121</t>
  </si>
  <si>
    <t>KAPNOMETRIE PŘI ANESTEZII Á 20 MINUT</t>
  </si>
  <si>
    <t>78140</t>
  </si>
  <si>
    <t>ANESTÉZIE U PACIENTA S ASA 3E A VÍCE Á 20 MINUT, P</t>
  </si>
  <si>
    <t>78111</t>
  </si>
  <si>
    <t>ANESTÉZIE INTRAVENOZNÍ Á 20 MIN.</t>
  </si>
  <si>
    <t>78820</t>
  </si>
  <si>
    <t>ZAJIŠTĚNÍ DÝCHACÍCH CEST PŘI ANESTEZII</t>
  </si>
  <si>
    <t>78210</t>
  </si>
  <si>
    <t>ANALGOSEDACE INTRAVENÓZNÍ</t>
  </si>
  <si>
    <t>78810</t>
  </si>
  <si>
    <t>ZAVEDENÁ HYPOTENZE</t>
  </si>
  <si>
    <t>78116</t>
  </si>
  <si>
    <t>ANESTÉZIE S ŘÍZENOU VENTILACÍ Á 20 MIN.</t>
  </si>
  <si>
    <t>78117</t>
  </si>
  <si>
    <t>78816</t>
  </si>
  <si>
    <t>REKUPERACE KRVE</t>
  </si>
  <si>
    <t>59</t>
  </si>
  <si>
    <t>Zdravotní výkony vykázané na pracovišti pro pacienty hospitalizované ve FNOL - orientační přehled</t>
  </si>
  <si>
    <t>00100</t>
  </si>
  <si>
    <t>A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</si>
  <si>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</si>
  <si>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</si>
  <si>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                                            </t>
  </si>
  <si>
    <t>00123</t>
  </si>
  <si>
    <t>00133</t>
  </si>
  <si>
    <t xml:space="preserve">DLOUHODOBÁ MECHANICKÁ VENTILACE &gt; 96 HODIN (5-10 DNÍ) S                                             </t>
  </si>
  <si>
    <t>04012</t>
  </si>
  <si>
    <t xml:space="preserve">VELKÉ HRUDNÍ VÝKONY S CC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</si>
  <si>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</si>
  <si>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</si>
  <si>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</si>
  <si>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</si>
  <si>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05000</t>
  </si>
  <si>
    <t xml:space="preserve">ÚMRTÍ DO 5 DNÍ OD PŘÍJMU PŘI HLAVNÍ DIAGNÓZE OBĚHOVÉHO                                              </t>
  </si>
  <si>
    <t>05013</t>
  </si>
  <si>
    <t xml:space="preserve">SRDEČNÍ DEFIBRILÁTOR A IMPLANTÁT PRO PODPORU FUNKCE SRD      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</si>
  <si>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</si>
  <si>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</si>
  <si>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</si>
  <si>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</si>
  <si>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</si>
  <si>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</si>
  <si>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05041</t>
  </si>
  <si>
    <t xml:space="preserve">VÝKONY NA SRDEČNÍ CHLOPNI BEZ SRDEČNÍ KATETRIZACE BEZ C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</si>
  <si>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</si>
  <si>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</si>
  <si>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</si>
  <si>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</si>
  <si>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05051</t>
  </si>
  <si>
    <t xml:space="preserve">KORONÁRNÍ BYPASS SE SRDEČNÍ KATETRIZACÍ BEZ CC                                                      </t>
  </si>
  <si>
    <t>05052</t>
  </si>
  <si>
    <t xml:space="preserve">KORONÁRNÍ BYPASS SE SRDEČNÍ KATETRIZACÍ S CC                                                        </t>
  </si>
  <si>
    <t>05053</t>
  </si>
  <si>
    <t xml:space="preserve">KORONÁRNÍ BYPASS SE SRDEČNÍ KATETRIZACÍ S MCC                                                       </t>
  </si>
  <si>
    <t>05061</t>
  </si>
  <si>
    <t xml:space="preserve">KORONÁRNÍ BYPASS BEZ SRDEČNÍ KATETRIZACE BEZ CC                                                     </t>
  </si>
  <si>
    <t>05062</t>
  </si>
  <si>
    <t xml:space="preserve">KORONÁRNÍ BYPASS BEZ SRDEČNÍ KATETRIZACE S CC                                                       </t>
  </si>
  <si>
    <t>05063</t>
  </si>
  <si>
    <t xml:space="preserve">KORONÁRNÍ BYPASS BEZ SRDEČNÍ KATETRIZACE S MCC                                                      </t>
  </si>
  <si>
    <t>05091</t>
  </si>
  <si>
    <t xml:space="preserve">VELKÉ ABDOMINÁLNÍ VASKULÁRNÍ VÝKONY BEZ CC                                                          </t>
  </si>
  <si>
    <t>05112</t>
  </si>
  <si>
    <t xml:space="preserve">IMPLANTACE TRVALÉHO KARDIOSTIMULÁTORU BEZ AKUTNÍHO INFA                                             </t>
  </si>
  <si>
    <t>05121</t>
  </si>
  <si>
    <t xml:space="preserve">VELKÉ HRUDNÍ VASKULÁRNÍ VÝKONY BEZ CC                                                               </t>
  </si>
  <si>
    <t>05122</t>
  </si>
  <si>
    <t xml:space="preserve">VELKÉ HRUDNÍ VASKULÁRNÍ VÝKONY S CC                                                                 </t>
  </si>
  <si>
    <t>05123</t>
  </si>
  <si>
    <t xml:space="preserve">VELKÉ HRUDNÍ VASKULÁRNÍ VÝKONY S MCC                                                                </t>
  </si>
  <si>
    <t>05231</t>
  </si>
  <si>
    <t xml:space="preserve">PERKUTÁNNÍ KORONÁRNÍ ANGIOPLASTIKA, &lt;=2 POTAHOVANÉ STEN                                             </t>
  </si>
  <si>
    <t>05273</t>
  </si>
  <si>
    <t>05311</t>
  </si>
  <si>
    <t xml:space="preserve">SRDEČNÍ KATETRIZACE PŘI ISCHEMICKÉ CHOROBĚ SRDEČNÍ BEZ                                              </t>
  </si>
  <si>
    <t>05321</t>
  </si>
  <si>
    <t xml:space="preserve">SRDEČNÍ KATETRIZACE PŘI JINÝCH PORUCHÁCH OBĚHOVÉHO SYST                                             </t>
  </si>
  <si>
    <t>05382</t>
  </si>
  <si>
    <t xml:space="preserve">PERIFERNÍ A JINÉ VASKULÁRNÍ PORUCHY S CC                                                            </t>
  </si>
  <si>
    <t>05391</t>
  </si>
  <si>
    <t xml:space="preserve">ATEROSKLERÓZA BEZ CC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</si>
  <si>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</si>
  <si>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</si>
  <si>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05421</t>
  </si>
  <si>
    <t xml:space="preserve">SRDEČNÍ ARYTMIE A PORUCHY VEDENÍ BEZ CC                                                             </t>
  </si>
  <si>
    <t>05461</t>
  </si>
  <si>
    <t xml:space="preserve">SELHÁNÍ, REAKCE A KOMPLIKACE SRDEČNÍHO ČI VASKULÁRNÍHO                                              </t>
  </si>
  <si>
    <t>05471</t>
  </si>
  <si>
    <t xml:space="preserve">JINÉ PORUCHY OBĚHOVÉHO SYSTÉMU BEZ CC                                                               </t>
  </si>
  <si>
    <t>05501</t>
  </si>
  <si>
    <t xml:space="preserve">ANGIOPLASTIKA NEBO ZAVEDENÍ STENTU DO PERIFERNÍ CÉVY BE                                             </t>
  </si>
  <si>
    <t>08093</t>
  </si>
  <si>
    <t xml:space="preserve">TRANSPLANTACE KŮŽE NEBO TKÁNĚ PRO PORUCHY MUSKULOSKELET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</si>
  <si>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</si>
  <si>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</si>
  <si>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</si>
  <si>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</si>
  <si>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18321</t>
  </si>
  <si>
    <t xml:space="preserve">HOREČKA NEZNÁMÉHO PŮVODU BEZ CC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</si>
  <si>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</si>
  <si>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</si>
  <si>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21331</t>
  </si>
  <si>
    <t xml:space="preserve">KOMPLIKACE PŘI LÉČENÍ BEZ CC                                                                        </t>
  </si>
  <si>
    <t>88871</t>
  </si>
  <si>
    <t xml:space="preserve">ROZSÁHLÉ VÝKONY, KTERÉ SE NETÝKAJÍ HLAVNÍ DIAGNÓZY BEZ                                              </t>
  </si>
  <si>
    <t>Porovnání jednotlivých IR DRG skupin</t>
  </si>
  <si>
    <t>22 - Klinika nukleární medicíny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</si>
  <si>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</si>
  <si>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</si>
  <si>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</si>
  <si>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</si>
  <si>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</si>
  <si>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</si>
  <si>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22</t>
  </si>
  <si>
    <t>407</t>
  </si>
  <si>
    <t>0002027</t>
  </si>
  <si>
    <t>47269</t>
  </si>
  <si>
    <t>TOMOGRAFICKÁ SCINTIGRAFIE - SPECT</t>
  </si>
  <si>
    <t>47273</t>
  </si>
  <si>
    <t>KVANTIFIKACE DYNAMICKÝCH A TOMOGRAFICKÝCH SCINTIGR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</si>
  <si>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</si>
  <si>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</si>
  <si>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</si>
  <si>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</si>
  <si>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</si>
  <si>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</si>
  <si>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</si>
  <si>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</si>
  <si>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</si>
  <si>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</si>
  <si>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</si>
  <si>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</si>
  <si>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</si>
  <si>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</si>
  <si>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</si>
  <si>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</si>
  <si>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</si>
  <si>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</si>
  <si>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</si>
  <si>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</si>
  <si>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</si>
  <si>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</si>
  <si>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</si>
  <si>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</si>
  <si>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96863</t>
  </si>
  <si>
    <t>STANOVENÍ POČTU ERYTROBLASTŮ NA AUTOMATICKÉM ANALY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</si>
  <si>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</si>
  <si>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</si>
  <si>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</si>
  <si>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</si>
  <si>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</si>
  <si>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</si>
  <si>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</si>
  <si>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</si>
  <si>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</si>
  <si>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</si>
  <si>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</si>
  <si>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</si>
  <si>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</si>
  <si>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</si>
  <si>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</si>
  <si>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</si>
  <si>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</si>
  <si>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</si>
  <si>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</si>
  <si>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</si>
  <si>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</si>
  <si>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</si>
  <si>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</si>
  <si>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</si>
  <si>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</si>
  <si>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</si>
  <si>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</si>
  <si>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</si>
  <si>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</si>
  <si>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</si>
  <si>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</si>
  <si>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</si>
  <si>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81731</t>
  </si>
  <si>
    <t>STANOVENÍ NATRIURETICKÝCH PEPTIDŮ V SÉRU A V PLAZM</t>
  </si>
  <si>
    <t>91481</t>
  </si>
  <si>
    <t>STANOVENÍ KONCENTRACE PROCALCITONINU</t>
  </si>
  <si>
    <t>93171</t>
  </si>
  <si>
    <t>PARATHORMON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</si>
  <si>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</si>
  <si>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</si>
  <si>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</si>
  <si>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</si>
  <si>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</si>
  <si>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</si>
  <si>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</si>
  <si>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</si>
  <si>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</si>
  <si>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</si>
  <si>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</si>
  <si>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</si>
  <si>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</si>
  <si>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</si>
  <si>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</si>
  <si>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</si>
  <si>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</si>
  <si>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</si>
  <si>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</si>
  <si>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</si>
  <si>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</si>
  <si>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</si>
  <si>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</si>
  <si>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</si>
  <si>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</si>
  <si>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</si>
  <si>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</si>
  <si>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</si>
  <si>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</si>
  <si>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</si>
  <si>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</si>
  <si>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</si>
  <si>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</si>
  <si>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</si>
  <si>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</si>
  <si>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</si>
  <si>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</si>
  <si>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</si>
  <si>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</si>
  <si>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</si>
  <si>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</si>
  <si>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</si>
  <si>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</si>
  <si>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</si>
  <si>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</si>
  <si>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</si>
  <si>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</si>
  <si>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</si>
  <si>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</si>
  <si>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</si>
  <si>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</si>
  <si>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</si>
  <si>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</si>
  <si>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</si>
  <si>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</si>
  <si>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</si>
  <si>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</si>
  <si>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</si>
  <si>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81533</t>
  </si>
  <si>
    <t>LIPÁZA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</si>
  <si>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</si>
  <si>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</si>
  <si>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</si>
  <si>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</si>
  <si>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</si>
  <si>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</si>
  <si>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</si>
  <si>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</si>
  <si>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</si>
  <si>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</si>
  <si>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</si>
  <si>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</si>
  <si>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81675</t>
  </si>
  <si>
    <t>MIKROALBUMINURIE</t>
  </si>
  <si>
    <t>81123</t>
  </si>
  <si>
    <t>BILIRUBIN KONJUGOVANÝ STATIM</t>
  </si>
  <si>
    <t>81475</t>
  </si>
  <si>
    <t>CHOLINESTERÁZA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</si>
  <si>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</si>
  <si>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</si>
  <si>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</si>
  <si>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</si>
  <si>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</si>
  <si>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</si>
  <si>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81733</t>
  </si>
  <si>
    <t>KVANTITATIVNÍ STANOVENÍ KRVE VE STOLICI NA ANALYZÁ</t>
  </si>
  <si>
    <t>81159</t>
  </si>
  <si>
    <t>CHOLINESTERÁZA STATIM</t>
  </si>
  <si>
    <t>93179</t>
  </si>
  <si>
    <t>PLAZMATICKÁ RENINOVÁ AKTIVITA (PRA)</t>
  </si>
  <si>
    <t>81773</t>
  </si>
  <si>
    <t>KREATINKINÁZA IZOENZYMY CK-MB MASS</t>
  </si>
  <si>
    <t>81775</t>
  </si>
  <si>
    <t>KVANTITATIVNÍ ANALÝZA MOCE</t>
  </si>
  <si>
    <t>34</t>
  </si>
  <si>
    <t>809</t>
  </si>
  <si>
    <t>0003132</t>
  </si>
  <si>
    <t>GADOVIST 1,0 MMOL/ML</t>
  </si>
  <si>
    <t>0003134</t>
  </si>
  <si>
    <t>0017039</t>
  </si>
  <si>
    <t>0022075</t>
  </si>
  <si>
    <t>IOMERON 400</t>
  </si>
  <si>
    <t>0042433</t>
  </si>
  <si>
    <t>0077019</t>
  </si>
  <si>
    <t>ULTRAVIST 370</t>
  </si>
  <si>
    <t>0093626</t>
  </si>
  <si>
    <t>0095607</t>
  </si>
  <si>
    <t>MICROPAQUE</t>
  </si>
  <si>
    <t>0151208</t>
  </si>
  <si>
    <t>0037821</t>
  </si>
  <si>
    <t>VODIČ ANGIOGRAFICKÝ</t>
  </si>
  <si>
    <t>0038462</t>
  </si>
  <si>
    <t>DRÁT VODÍCÍ GUIDE WIRE M</t>
  </si>
  <si>
    <t>0038482</t>
  </si>
  <si>
    <t>0038483</t>
  </si>
  <si>
    <t>0038503</t>
  </si>
  <si>
    <t>SOUPRAVA ZAVÁDĚCÍ INTRODUCER</t>
  </si>
  <si>
    <t>0047480</t>
  </si>
  <si>
    <t>KATETR BALÓNKOVÝ PTCA</t>
  </si>
  <si>
    <t>0048307</t>
  </si>
  <si>
    <t>STENTGRAFT VASKULÁRNÍ FLUENCY,SAMOEXPANDIBILNÍ,NIT</t>
  </si>
  <si>
    <t>0048668</t>
  </si>
  <si>
    <t>DRÁT VODÍCÍ NITINOL</t>
  </si>
  <si>
    <t>0052140</t>
  </si>
  <si>
    <t>KATETR BALÓNKOVÝ PTA - WANDA; SMASH</t>
  </si>
  <si>
    <t>0053358</t>
  </si>
  <si>
    <t>KATETR ANGIOGRAFICKÝ SLIP-CATH HYDROFILNÍ</t>
  </si>
  <si>
    <t>0053563</t>
  </si>
  <si>
    <t>KATETR DIAGNOSTICKÝ TEMPO4F,5F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</si>
  <si>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</si>
  <si>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</si>
  <si>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</si>
  <si>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</si>
  <si>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</si>
  <si>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</si>
  <si>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</si>
  <si>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</si>
  <si>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</si>
  <si>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</si>
  <si>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</si>
  <si>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</si>
  <si>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</si>
  <si>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0058463</t>
  </si>
  <si>
    <t>VODIČ DRÁTĚNÝ LUNDERQUIST EXTRA STIFF</t>
  </si>
  <si>
    <t>0059345</t>
  </si>
  <si>
    <t>INDEFLÁTOR - ZAŘÍZENÍ INSUFLAČNÍ - INFLATION DEVIC</t>
  </si>
  <si>
    <t>0059795</t>
  </si>
  <si>
    <t>DRÁT VODÍCÍ ANGIODYN J3 FC-FS 150-0,35</t>
  </si>
  <si>
    <t>0092284</t>
  </si>
  <si>
    <t>STENT PERIFERNÍ VASKULÁRNÍ - ASTRON; SAMOEXPAND; N</t>
  </si>
  <si>
    <t>0092559</t>
  </si>
  <si>
    <t>SADA AG - SYSTÉM PRO UZAVÍRÁNÍ CÉV - FEMORÁLNÍ - S</t>
  </si>
  <si>
    <t>0094736</t>
  </si>
  <si>
    <t>STENT PERIFERNÍ VASKULÁRNÍ - EPIC; SAMOEXPANDIBILN</t>
  </si>
  <si>
    <t>0151038</t>
  </si>
  <si>
    <t>FILTR VENAKAVÁLNÍ</t>
  </si>
  <si>
    <t>0193339</t>
  </si>
  <si>
    <t>STENTGRAFT AORTÁLNÍ ZENITH-NOHA SPIRÁLNÍ</t>
  </si>
  <si>
    <t>0049441</t>
  </si>
  <si>
    <t>STENTGRAFT ZENITH TX2 ZTEG-2PT</t>
  </si>
  <si>
    <t>0151037</t>
  </si>
  <si>
    <t>EXTRAKTOR PRO FILTR VENAKAVÁLNÍ</t>
  </si>
  <si>
    <t>0054477</t>
  </si>
  <si>
    <t>STENTGRAFT AORTÁLNÍ ZENITH AAA AOUNI EMERGENCY,SAM</t>
  </si>
  <si>
    <t>0048344</t>
  </si>
  <si>
    <t>VODIČ SPIDER RX FX EMBOLIC PROTECTION SPD 030..070</t>
  </si>
  <si>
    <t>0038476</t>
  </si>
  <si>
    <t>89113</t>
  </si>
  <si>
    <t>RTG LEBKY, CÍLENÉ SNÍMKY</t>
  </si>
  <si>
    <t>89117</t>
  </si>
  <si>
    <t>RTG KRKU A KRČNÍ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</si>
  <si>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</si>
  <si>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</si>
  <si>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</si>
  <si>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</si>
  <si>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</si>
  <si>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</si>
  <si>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89313</t>
  </si>
  <si>
    <t xml:space="preserve">PERKUTÁNNÍ PUNKCE NEBO BIOPSIE ŘÍZENÁ RDG METODOU </t>
  </si>
  <si>
    <t>89319</t>
  </si>
  <si>
    <t>ZAVEDENÍ FILTRU DO DOLNÍ DUTÉ ŽÍLY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</si>
  <si>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</si>
  <si>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</si>
  <si>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</si>
  <si>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</si>
  <si>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</si>
  <si>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</si>
  <si>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</si>
  <si>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</si>
  <si>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</si>
  <si>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</si>
  <si>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</si>
  <si>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</si>
  <si>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</si>
  <si>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</si>
  <si>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</si>
  <si>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</si>
  <si>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</si>
  <si>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</si>
  <si>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</si>
  <si>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</si>
  <si>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</si>
  <si>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</si>
  <si>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</si>
  <si>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</si>
  <si>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</si>
  <si>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</si>
  <si>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</si>
  <si>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</si>
  <si>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</si>
  <si>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</si>
  <si>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</si>
  <si>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89421</t>
  </si>
  <si>
    <t>MĚŘENÍ TLAKU PŘI ANGIOGRAFII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</si>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</sst>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9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35" fillId="0" borderId="117" xfId="0" applyNumberFormat="1" applyFont="1" applyBorder="1"/>
    <xf numFmtId="166" fontId="35" fillId="0" borderId="117" xfId="0" applyNumberFormat="1" applyFont="1" applyBorder="1"/>
    <xf numFmtId="166" fontId="35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12" fillId="0" borderId="117" xfId="0" applyNumberFormat="1" applyFont="1" applyBorder="1" applyAlignment="1">
      <alignment horizontal="right"/>
    </xf>
    <xf numFmtId="166" fontId="12" fillId="0" borderId="117" xfId="0" applyNumberFormat="1" applyFont="1" applyBorder="1" applyAlignment="1">
      <alignment horizontal="right"/>
    </xf>
    <xf numFmtId="166" fontId="12" fillId="0" borderId="108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0.98700265259962727</c:v>
                </c:pt>
                <c:pt idx="1">
                  <c:v>1.2222415847522221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49904"/>
        <c:axId val="2937537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1.2093638342224013</c:v>
                </c:pt>
                <c:pt idx="1">
                  <c:v>1.2093638342224013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754256"/>
        <c:axId val="293747728"/>
      </c:scatterChart>
      <c:catAx>
        <c:axId val="29374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9375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37537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3749904"/>
        <c:crosses val="autoZero"/>
        <c:crossBetween val="between"/>
      </c:valAx>
      <c:valAx>
        <c:axId val="2937542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93747728"/>
        <c:crosses val="max"/>
        <c:crossBetween val="midCat"/>
      </c:valAx>
      <c:valAx>
        <c:axId val="2937477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937542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0.89473684210526316</c:v>
                </c:pt>
                <c:pt idx="1">
                  <c:v>0.92582025677603419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751536"/>
        <c:axId val="35461921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621392"/>
        <c:axId val="354618672"/>
      </c:scatterChart>
      <c:catAx>
        <c:axId val="293751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5461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461921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93751536"/>
        <c:crosses val="autoZero"/>
        <c:crossBetween val="between"/>
      </c:valAx>
      <c:valAx>
        <c:axId val="354621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54618672"/>
        <c:crosses val="max"/>
        <c:crossBetween val="midCat"/>
      </c:valAx>
      <c:valAx>
        <c:axId val="3546186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3546213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81" t="s">
        <v>132</v>
      </c>
      <c r="B1" s="481"/>
    </row>
    <row r="2" spans="1:3" ht="14.4" customHeight="1" thickBot="1" x14ac:dyDescent="0.35">
      <c r="A2" s="382" t="s">
        <v>312</v>
      </c>
      <c r="B2" s="50"/>
    </row>
    <row r="3" spans="1:3" ht="14.4" customHeight="1" thickBot="1" x14ac:dyDescent="0.35">
      <c r="A3" s="477" t="s">
        <v>182</v>
      </c>
      <c r="B3" s="47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314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9" t="s">
        <v>133</v>
      </c>
      <c r="B10" s="47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93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2116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3" t="s">
        <v>261</v>
      </c>
      <c r="C15" s="51" t="s">
        <v>271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2860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93" t="s">
        <v>2861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2900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3709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80" t="s">
        <v>134</v>
      </c>
      <c r="B25" s="478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3713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3716</v>
      </c>
      <c r="C27" s="51" t="s">
        <v>274</v>
      </c>
    </row>
    <row r="28" spans="1:3" ht="14.4" customHeight="1" x14ac:dyDescent="0.3">
      <c r="A28" s="273" t="str">
        <f t="shared" si="4"/>
        <v>ZV Vykáz.-A Detail</v>
      </c>
      <c r="B28" s="184" t="s">
        <v>3774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4311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4399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4786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81" t="s">
        <v>151</v>
      </c>
      <c r="B1" s="481"/>
      <c r="C1" s="482"/>
      <c r="D1" s="482"/>
      <c r="E1" s="482"/>
    </row>
    <row r="2" spans="1:5" ht="14.4" customHeight="1" thickBot="1" x14ac:dyDescent="0.35">
      <c r="A2" s="382" t="s">
        <v>312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24054.698988666965</v>
      </c>
      <c r="D4" s="287">
        <f ca="1">IF(ISERROR(VLOOKUP("Náklady celkem",INDIRECT("HI!$A:$G"),5,0)),0,VLOOKUP("Náklady celkem",INDIRECT("HI!$A:$G"),5,0))</f>
        <v>23489.469379999999</v>
      </c>
      <c r="E4" s="288">
        <f ca="1">IF(C4=0,0,D4/C4)</f>
        <v>0.97650232044336671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1355.66704036387</v>
      </c>
      <c r="D7" s="295">
        <f>IF(ISERROR(HI!E5),"",HI!E5)</f>
        <v>1249.9674399999999</v>
      </c>
      <c r="E7" s="292">
        <f t="shared" ref="E7:E15" si="0">IF(C7=0,0,D7/C7)</f>
        <v>0.92203129734901601</v>
      </c>
    </row>
    <row r="8" spans="1:5" ht="14.4" customHeight="1" x14ac:dyDescent="0.3">
      <c r="A8" s="466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0.93422237757151327</v>
      </c>
      <c r="E8" s="292">
        <f t="shared" si="0"/>
        <v>1.038024863968348</v>
      </c>
    </row>
    <row r="9" spans="1:5" ht="14.4" customHeight="1" x14ac:dyDescent="0.3">
      <c r="A9" s="466" t="str">
        <f>HYPERLINK("#'LŽ Statim'!A1","Podíl statimových žádanek (max. 30%)")</f>
        <v>Podíl statimových žádanek (max. 30%)</v>
      </c>
      <c r="B9" s="464" t="s">
        <v>271</v>
      </c>
      <c r="C9" s="465">
        <v>0.3</v>
      </c>
      <c r="D9" s="465">
        <f>IF('LŽ Statim'!G3="",0,'LŽ Statim'!G3)</f>
        <v>0.16241062308478038</v>
      </c>
      <c r="E9" s="292">
        <f>IF(C9=0,0,D9/C9)</f>
        <v>0.54136874361593468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6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0.42347113175633661</v>
      </c>
      <c r="E11" s="292">
        <f t="shared" si="0"/>
        <v>0.7057852195938944</v>
      </c>
    </row>
    <row r="12" spans="1:5" ht="14.4" customHeight="1" x14ac:dyDescent="0.3">
      <c r="A12" s="466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0.95937147041802329</v>
      </c>
      <c r="E12" s="292">
        <f t="shared" si="0"/>
        <v>1.1992143380225291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6113.5089457320537</v>
      </c>
      <c r="D15" s="295">
        <f>IF(ISERROR(HI!E6),"",HI!E6)</f>
        <v>5949.4555499999997</v>
      </c>
      <c r="E15" s="292">
        <f t="shared" si="0"/>
        <v>0.97316542804004846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11992.003305662925</v>
      </c>
      <c r="D16" s="291">
        <f ca="1">IF(ISERROR(VLOOKUP("Osobní náklady (Kč) *",INDIRECT("HI!$A:$G"),5,0)),0,VLOOKUP("Osobní náklady (Kč) *",INDIRECT("HI!$A:$G"),5,0))</f>
        <v>11679.240090000001</v>
      </c>
      <c r="E16" s="292">
        <f ca="1">IF(C16=0,0,D16/C16)</f>
        <v>0.97391901855837304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29090.883000000002</v>
      </c>
      <c r="D18" s="310">
        <f ca="1">IF(ISERROR(VLOOKUP("Výnosy celkem",INDIRECT("HI!$A:$G"),5,0)),0,VLOOKUP("Výnosy celkem",INDIRECT("HI!$A:$G"),5,0))</f>
        <v>28709.80631</v>
      </c>
      <c r="E18" s="311">
        <f t="shared" ref="E18:E28" ca="1" si="1">IF(C18=0,0,D18/C18)</f>
        <v>0.9869004770326153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191.43299999999999</v>
      </c>
      <c r="D19" s="291">
        <f ca="1">IF(ISERROR(VLOOKUP("Ambulance *",INDIRECT("HI!$A:$G"),5,0)),0,VLOOKUP("Ambulance *",INDIRECT("HI!$A:$G"),5,0))</f>
        <v>222.58630999999997</v>
      </c>
      <c r="E19" s="292">
        <f t="shared" ca="1" si="1"/>
        <v>1.1627374068211853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1.1627374068211853</v>
      </c>
      <c r="E20" s="292">
        <f t="shared" si="1"/>
        <v>1.1627374068211853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1.0988562563905535</v>
      </c>
      <c r="E21" s="292">
        <f t="shared" si="1"/>
        <v>1.2927720663418276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28899.45</v>
      </c>
      <c r="D22" s="291">
        <f ca="1">IF(ISERROR(VLOOKUP("Hospitalizace *",INDIRECT("HI!$A:$G"),5,0)),0,VLOOKUP("Hospitalizace *",INDIRECT("HI!$A:$G"),5,0))</f>
        <v>28487.22</v>
      </c>
      <c r="E22" s="292">
        <f ca="1">IF(C22=0,0,D22/C22)</f>
        <v>0.98573571469353227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0.98573571469353227</v>
      </c>
      <c r="E23" s="292">
        <f t="shared" si="1"/>
        <v>0.98573571469353227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1.0048434541610014</v>
      </c>
      <c r="E24" s="292">
        <f t="shared" si="1"/>
        <v>1.0048434541610014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0.19268443346276032</v>
      </c>
      <c r="E25" s="292">
        <f t="shared" si="1"/>
        <v>0.19268443346276032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0.963963963963964</v>
      </c>
      <c r="E26" s="292">
        <f t="shared" si="1"/>
        <v>1.0146989094357517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0.92582025677603419</v>
      </c>
      <c r="E27" s="292">
        <f t="shared" si="1"/>
        <v>0.92582025677603419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0.9214714293870645</v>
      </c>
      <c r="D28" s="296">
        <f>IF(ISERROR(VLOOKUP("Celkem:",'ZV Vyžád.'!$A:$M,7,0)),"",VLOOKUP("Celkem:",'ZV Vyžád.'!$A:$M,7,0))</f>
        <v>1.6459724004910188</v>
      </c>
      <c r="E28" s="292">
        <f t="shared" si="1"/>
        <v>1.7862435535151326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81" t="s">
        <v>175</v>
      </c>
      <c r="B1" s="481"/>
      <c r="C1" s="481"/>
      <c r="D1" s="481"/>
      <c r="E1" s="481"/>
      <c r="F1" s="481"/>
      <c r="G1" s="482"/>
      <c r="H1" s="482"/>
    </row>
    <row r="2" spans="1:8" ht="14.4" customHeight="1" thickBot="1" x14ac:dyDescent="0.35">
      <c r="A2" s="382" t="s">
        <v>312</v>
      </c>
      <c r="B2" s="224"/>
      <c r="C2" s="224"/>
      <c r="D2" s="224"/>
      <c r="E2" s="224"/>
      <c r="F2" s="224"/>
    </row>
    <row r="3" spans="1:8" ht="14.4" customHeight="1" x14ac:dyDescent="0.3">
      <c r="A3" s="483"/>
      <c r="B3" s="220">
        <v>2014</v>
      </c>
      <c r="C3" s="44">
        <v>2015</v>
      </c>
      <c r="D3" s="11"/>
      <c r="E3" s="487">
        <v>2016</v>
      </c>
      <c r="F3" s="488"/>
      <c r="G3" s="488"/>
      <c r="H3" s="489"/>
    </row>
    <row r="4" spans="1:8" ht="14.4" customHeight="1" thickBot="1" x14ac:dyDescent="0.35">
      <c r="A4" s="484"/>
      <c r="B4" s="485" t="s">
        <v>94</v>
      </c>
      <c r="C4" s="48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1253.7472200000029</v>
      </c>
      <c r="C5" s="33">
        <v>1327.5224400000011</v>
      </c>
      <c r="D5" s="12"/>
      <c r="E5" s="230">
        <v>1249.9674399999999</v>
      </c>
      <c r="F5" s="32">
        <v>1355.66704036387</v>
      </c>
      <c r="G5" s="229">
        <f>E5-F5</f>
        <v>-105.6996003638701</v>
      </c>
      <c r="H5" s="235">
        <f>IF(F5&lt;0.00000001,"",E5/F5)</f>
        <v>0.92203129734901601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5484.3644000000131</v>
      </c>
      <c r="C6" s="35">
        <v>6354.7412000000113</v>
      </c>
      <c r="D6" s="12"/>
      <c r="E6" s="231">
        <v>5949.4555499999997</v>
      </c>
      <c r="F6" s="34">
        <v>6113.5089457320537</v>
      </c>
      <c r="G6" s="232">
        <f>E6-F6</f>
        <v>-164.05339573205401</v>
      </c>
      <c r="H6" s="236">
        <f>IF(F6&lt;0.00000001,"",E6/F6)</f>
        <v>0.97316542804004846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10542.070720000032</v>
      </c>
      <c r="C7" s="35">
        <v>11117.727690000009</v>
      </c>
      <c r="D7" s="12"/>
      <c r="E7" s="231">
        <v>11679.240090000001</v>
      </c>
      <c r="F7" s="34">
        <v>11992.003305662925</v>
      </c>
      <c r="G7" s="232">
        <f>E7-F7</f>
        <v>-312.76321566292427</v>
      </c>
      <c r="H7" s="236">
        <f>IF(F7&lt;0.00000001,"",E7/F7)</f>
        <v>0.97391901855837304</v>
      </c>
    </row>
    <row r="8" spans="1:8" ht="14.4" customHeight="1" thickBot="1" x14ac:dyDescent="0.35">
      <c r="A8" s="1" t="s">
        <v>97</v>
      </c>
      <c r="B8" s="15">
        <v>5096.9067900000136</v>
      </c>
      <c r="C8" s="37">
        <v>4069.1801800000121</v>
      </c>
      <c r="D8" s="12"/>
      <c r="E8" s="233">
        <v>4610.8063000000011</v>
      </c>
      <c r="F8" s="36">
        <v>4593.5196969081153</v>
      </c>
      <c r="G8" s="234">
        <f>E8-F8</f>
        <v>17.286603091885809</v>
      </c>
      <c r="H8" s="237">
        <f>IF(F8&lt;0.00000001,"",E8/F8)</f>
        <v>1.0037632587280558</v>
      </c>
    </row>
    <row r="9" spans="1:8" ht="14.4" customHeight="1" thickBot="1" x14ac:dyDescent="0.35">
      <c r="A9" s="2" t="s">
        <v>98</v>
      </c>
      <c r="B9" s="3">
        <v>22377.089130000066</v>
      </c>
      <c r="C9" s="39">
        <v>22869.171510000029</v>
      </c>
      <c r="D9" s="12"/>
      <c r="E9" s="3">
        <v>23489.469379999999</v>
      </c>
      <c r="F9" s="38">
        <v>24054.698988666965</v>
      </c>
      <c r="G9" s="38">
        <f>E9-F9</f>
        <v>-565.22960866696667</v>
      </c>
      <c r="H9" s="238">
        <f>IF(F9&lt;0.00000001,"",E9/F9)</f>
        <v>0.97650232044336671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191.43299999999999</v>
      </c>
      <c r="C11" s="33">
        <f>IF(ISERROR(VLOOKUP("Celkem:",'ZV Vykáz.-A'!A:F,4,0)),0,VLOOKUP("Celkem:",'ZV Vykáz.-A'!A:F,4,0)/1000)</f>
        <v>234.32499999999999</v>
      </c>
      <c r="D11" s="12"/>
      <c r="E11" s="230">
        <f>IF(ISERROR(VLOOKUP("Celkem:",'ZV Vykáz.-A'!A:F,6,0)),0,VLOOKUP("Celkem:",'ZV Vykáz.-A'!A:F,6,0)/1000)</f>
        <v>222.58630999999997</v>
      </c>
      <c r="F11" s="32">
        <f>B11</f>
        <v>191.43299999999999</v>
      </c>
      <c r="G11" s="229">
        <f>E11-F11</f>
        <v>31.153309999999976</v>
      </c>
      <c r="H11" s="235">
        <f>IF(F11&lt;0.00000001,"",E11/F11)</f>
        <v>1.1627374068211853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28899.45</v>
      </c>
      <c r="C12" s="37">
        <f>IF(ISERROR(VLOOKUP("Celkem",CaseMix!A:D,3,0)),0,VLOOKUP("Celkem",CaseMix!A:D,3,0)*30)</f>
        <v>29816.82</v>
      </c>
      <c r="D12" s="12"/>
      <c r="E12" s="233">
        <f>IF(ISERROR(VLOOKUP("Celkem",CaseMix!A:D,4,0)),0,VLOOKUP("Celkem",CaseMix!A:D,4,0)*30)</f>
        <v>28487.22</v>
      </c>
      <c r="F12" s="36">
        <f>B12</f>
        <v>28899.45</v>
      </c>
      <c r="G12" s="234">
        <f>E12-F12</f>
        <v>-412.22999999999956</v>
      </c>
      <c r="H12" s="237">
        <f>IF(F12&lt;0.00000001,"",E12/F12)</f>
        <v>0.98573571469353227</v>
      </c>
    </row>
    <row r="13" spans="1:8" ht="14.4" customHeight="1" thickBot="1" x14ac:dyDescent="0.35">
      <c r="A13" s="4" t="s">
        <v>101</v>
      </c>
      <c r="B13" s="9">
        <f>SUM(B11:B12)</f>
        <v>29090.883000000002</v>
      </c>
      <c r="C13" s="41">
        <f>SUM(C11:C12)</f>
        <v>30051.145</v>
      </c>
      <c r="D13" s="12"/>
      <c r="E13" s="9">
        <f>SUM(E11:E12)</f>
        <v>28709.80631</v>
      </c>
      <c r="F13" s="40">
        <f>SUM(F11:F12)</f>
        <v>29090.883000000002</v>
      </c>
      <c r="G13" s="40">
        <f>E13-F13</f>
        <v>-381.07669000000169</v>
      </c>
      <c r="H13" s="239">
        <f>IF(F13&lt;0.00000001,"",E13/F13)</f>
        <v>0.9869004770326153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1.3000298131269907</v>
      </c>
      <c r="C15" s="43">
        <f>IF(C9=0,"",C13/C9)</f>
        <v>1.3140460723231491</v>
      </c>
      <c r="D15" s="12"/>
      <c r="E15" s="10">
        <f>IF(E9=0,"",E13/E9)</f>
        <v>1.2222415860293905</v>
      </c>
      <c r="F15" s="42">
        <f>IF(F9=0,"",F13/F9)</f>
        <v>1.2093638342224013</v>
      </c>
      <c r="G15" s="42">
        <f>IF(ISERROR(F15-E15),"",E15-F15)</f>
        <v>1.2877751806989135E-2</v>
      </c>
      <c r="H15" s="240">
        <f>IF(ISERROR(F15-E15),"",IF(F15&lt;0.00000001,"",E15/F15))</f>
        <v>1.0106483685410266</v>
      </c>
    </row>
    <row r="17" spans="1:8" ht="14.4" customHeight="1" x14ac:dyDescent="0.3">
      <c r="A17" s="226" t="s">
        <v>202</v>
      </c>
    </row>
    <row r="18" spans="1:8" ht="14.4" customHeight="1" x14ac:dyDescent="0.3">
      <c r="A18" s="437" t="s">
        <v>242</v>
      </c>
      <c r="B18" s="438"/>
      <c r="C18" s="438"/>
      <c r="D18" s="438"/>
      <c r="E18" s="438"/>
      <c r="F18" s="438"/>
      <c r="G18" s="438"/>
      <c r="H18" s="438"/>
    </row>
    <row r="19" spans="1:8" x14ac:dyDescent="0.3">
      <c r="A19" s="436" t="s">
        <v>241</v>
      </c>
      <c r="B19" s="438"/>
      <c r="C19" s="438"/>
      <c r="D19" s="438"/>
      <c r="E19" s="438"/>
      <c r="F19" s="438"/>
      <c r="G19" s="438"/>
      <c r="H19" s="438"/>
    </row>
    <row r="20" spans="1:8" ht="14.4" customHeight="1" x14ac:dyDescent="0.3">
      <c r="A20" s="227" t="s">
        <v>272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311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81" t="s">
        <v>128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x14ac:dyDescent="0.3">
      <c r="A2" s="382" t="s">
        <v>312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0.98700265259962727</v>
      </c>
      <c r="C4" s="330">
        <f t="shared" ref="C4:M4" si="0">(C10+C8)/C6</f>
        <v>1.2222415847522221</v>
      </c>
      <c r="D4" s="330">
        <f t="shared" si="0"/>
        <v>9.4760029015180762E-3</v>
      </c>
      <c r="E4" s="330">
        <f t="shared" si="0"/>
        <v>9.4760029015180762E-3</v>
      </c>
      <c r="F4" s="330">
        <f t="shared" si="0"/>
        <v>9.4760029015180762E-3</v>
      </c>
      <c r="G4" s="330">
        <f t="shared" si="0"/>
        <v>9.4760029015180762E-3</v>
      </c>
      <c r="H4" s="330">
        <f t="shared" si="0"/>
        <v>9.4760029015180762E-3</v>
      </c>
      <c r="I4" s="330">
        <f t="shared" si="0"/>
        <v>9.4760029015180762E-3</v>
      </c>
      <c r="J4" s="330">
        <f t="shared" si="0"/>
        <v>9.4760029015180762E-3</v>
      </c>
      <c r="K4" s="330">
        <f t="shared" si="0"/>
        <v>9.4760029015180762E-3</v>
      </c>
      <c r="L4" s="330">
        <f t="shared" si="0"/>
        <v>9.4760029015180762E-3</v>
      </c>
      <c r="M4" s="330">
        <f t="shared" si="0"/>
        <v>9.4760029015180762E-3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12375.459779999999</v>
      </c>
      <c r="C5" s="330">
        <f>IF(ISERROR(VLOOKUP($A5,'Man Tab'!$A:$Q,COLUMN()+2,0)),0,VLOOKUP($A5,'Man Tab'!$A:$Q,COLUMN()+2,0))</f>
        <v>11114.009599999999</v>
      </c>
      <c r="D5" s="330">
        <f>IF(ISERROR(VLOOKUP($A5,'Man Tab'!$A:$Q,COLUMN()+2,0)),0,VLOOKUP($A5,'Man Tab'!$A:$Q,COLUMN()+2,0))</f>
        <v>0</v>
      </c>
      <c r="E5" s="330">
        <f>IF(ISERROR(VLOOKUP($A5,'Man Tab'!$A:$Q,COLUMN()+2,0)),0,VLOOKUP($A5,'Man Tab'!$A:$Q,COLUMN()+2,0))</f>
        <v>0</v>
      </c>
      <c r="F5" s="330">
        <f>IF(ISERROR(VLOOKUP($A5,'Man Tab'!$A:$Q,COLUMN()+2,0)),0,VLOOKUP($A5,'Man Tab'!$A:$Q,COLUMN()+2,0))</f>
        <v>0</v>
      </c>
      <c r="G5" s="330">
        <f>IF(ISERROR(VLOOKUP($A5,'Man Tab'!$A:$Q,COLUMN()+2,0)),0,VLOOKUP($A5,'Man Tab'!$A:$Q,COLUMN()+2,0))</f>
        <v>0</v>
      </c>
      <c r="H5" s="330">
        <f>IF(ISERROR(VLOOKUP($A5,'Man Tab'!$A:$Q,COLUMN()+2,0)),0,VLOOKUP($A5,'Man Tab'!$A:$Q,COLUMN()+2,0))</f>
        <v>0</v>
      </c>
      <c r="I5" s="330">
        <f>IF(ISERROR(VLOOKUP($A5,'Man Tab'!$A:$Q,COLUMN()+2,0)),0,VLOOKUP($A5,'Man Tab'!$A:$Q,COLUMN()+2,0))</f>
        <v>0</v>
      </c>
      <c r="J5" s="330">
        <f>IF(ISERROR(VLOOKUP($A5,'Man Tab'!$A:$Q,COLUMN()+2,0)),0,VLOOKUP($A5,'Man Tab'!$A:$Q,COLUMN()+2,0))</f>
        <v>0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12375.459779999999</v>
      </c>
      <c r="C6" s="332">
        <f t="shared" ref="C6:M6" si="1">C5+B6</f>
        <v>23489.469379999999</v>
      </c>
      <c r="D6" s="332">
        <f t="shared" si="1"/>
        <v>23489.469379999999</v>
      </c>
      <c r="E6" s="332">
        <f t="shared" si="1"/>
        <v>23489.469379999999</v>
      </c>
      <c r="F6" s="332">
        <f t="shared" si="1"/>
        <v>23489.469379999999</v>
      </c>
      <c r="G6" s="332">
        <f t="shared" si="1"/>
        <v>23489.469379999999</v>
      </c>
      <c r="H6" s="332">
        <f t="shared" si="1"/>
        <v>23489.469379999999</v>
      </c>
      <c r="I6" s="332">
        <f t="shared" si="1"/>
        <v>23489.469379999999</v>
      </c>
      <c r="J6" s="332">
        <f t="shared" si="1"/>
        <v>23489.469379999999</v>
      </c>
      <c r="K6" s="332">
        <f t="shared" si="1"/>
        <v>23489.469379999999</v>
      </c>
      <c r="L6" s="332">
        <f t="shared" si="1"/>
        <v>23489.469379999999</v>
      </c>
      <c r="M6" s="332">
        <f t="shared" si="1"/>
        <v>23489.469379999999</v>
      </c>
    </row>
    <row r="7" spans="1:13" ht="14.4" customHeight="1" x14ac:dyDescent="0.3">
      <c r="A7" s="331" t="s">
        <v>126</v>
      </c>
      <c r="B7" s="331">
        <v>403.10599999999999</v>
      </c>
      <c r="C7" s="331">
        <v>949.57399999999996</v>
      </c>
      <c r="D7" s="331"/>
      <c r="E7" s="331"/>
      <c r="F7" s="331"/>
      <c r="G7" s="331"/>
      <c r="H7" s="331"/>
      <c r="I7" s="331"/>
      <c r="J7" s="331"/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12093.18</v>
      </c>
      <c r="C8" s="332">
        <f t="shared" ref="C8:M8" si="2">C7*30</f>
        <v>28487.219999999998</v>
      </c>
      <c r="D8" s="332">
        <f t="shared" si="2"/>
        <v>0</v>
      </c>
      <c r="E8" s="332">
        <f t="shared" si="2"/>
        <v>0</v>
      </c>
      <c r="F8" s="332">
        <f t="shared" si="2"/>
        <v>0</v>
      </c>
      <c r="G8" s="332">
        <f t="shared" si="2"/>
        <v>0</v>
      </c>
      <c r="H8" s="332">
        <f t="shared" si="2"/>
        <v>0</v>
      </c>
      <c r="I8" s="332">
        <f t="shared" si="2"/>
        <v>0</v>
      </c>
      <c r="J8" s="332">
        <f t="shared" si="2"/>
        <v>0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121431.63</v>
      </c>
      <c r="C9" s="331">
        <v>101154.65</v>
      </c>
      <c r="D9" s="331">
        <v>0</v>
      </c>
      <c r="E9" s="331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121.43163</v>
      </c>
      <c r="C10" s="332">
        <f t="shared" ref="C10:M10" si="3">C9/1000+B10</f>
        <v>222.58627999999999</v>
      </c>
      <c r="D10" s="332">
        <f t="shared" si="3"/>
        <v>222.58627999999999</v>
      </c>
      <c r="E10" s="332">
        <f t="shared" si="3"/>
        <v>222.58627999999999</v>
      </c>
      <c r="F10" s="332">
        <f t="shared" si="3"/>
        <v>222.58627999999999</v>
      </c>
      <c r="G10" s="332">
        <f t="shared" si="3"/>
        <v>222.58627999999999</v>
      </c>
      <c r="H10" s="332">
        <f t="shared" si="3"/>
        <v>222.58627999999999</v>
      </c>
      <c r="I10" s="332">
        <f t="shared" si="3"/>
        <v>222.58627999999999</v>
      </c>
      <c r="J10" s="332">
        <f t="shared" si="3"/>
        <v>222.58627999999999</v>
      </c>
      <c r="K10" s="332">
        <f t="shared" si="3"/>
        <v>222.58627999999999</v>
      </c>
      <c r="L10" s="332">
        <f t="shared" si="3"/>
        <v>222.58627999999999</v>
      </c>
      <c r="M10" s="332">
        <f t="shared" si="3"/>
        <v>222.58627999999999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2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1.2093638342224013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1.2093638342224013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90" t="s">
        <v>314</v>
      </c>
      <c r="B1" s="490"/>
      <c r="C1" s="490"/>
      <c r="D1" s="490"/>
      <c r="E1" s="490"/>
      <c r="F1" s="490"/>
      <c r="G1" s="490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s="333" customFormat="1" ht="14.4" customHeight="1" thickBot="1" x14ac:dyDescent="0.3">
      <c r="A2" s="382" t="s">
        <v>312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91" t="s">
        <v>29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492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287</v>
      </c>
      <c r="E4" s="242" t="s">
        <v>288</v>
      </c>
      <c r="F4" s="242" t="s">
        <v>289</v>
      </c>
      <c r="G4" s="242" t="s">
        <v>290</v>
      </c>
      <c r="H4" s="242" t="s">
        <v>291</v>
      </c>
      <c r="I4" s="242" t="s">
        <v>292</v>
      </c>
      <c r="J4" s="242" t="s">
        <v>293</v>
      </c>
      <c r="K4" s="242" t="s">
        <v>294</v>
      </c>
      <c r="L4" s="242" t="s">
        <v>295</v>
      </c>
      <c r="M4" s="242" t="s">
        <v>296</v>
      </c>
      <c r="N4" s="242" t="s">
        <v>297</v>
      </c>
      <c r="O4" s="242" t="s">
        <v>298</v>
      </c>
      <c r="P4" s="493" t="s">
        <v>3</v>
      </c>
      <c r="Q4" s="49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6817.47143016678</v>
      </c>
      <c r="C6" s="53">
        <v>568.12261918056504</v>
      </c>
      <c r="D6" s="53">
        <v>699.91200000000003</v>
      </c>
      <c r="E6" s="53">
        <v>564.84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1264.752</v>
      </c>
      <c r="Q6" s="188">
        <v>1.1130977339220001</v>
      </c>
    </row>
    <row r="7" spans="1:17" ht="14.4" customHeight="1" x14ac:dyDescent="0.3">
      <c r="A7" s="19" t="s">
        <v>35</v>
      </c>
      <c r="B7" s="55">
        <v>8134.00224218323</v>
      </c>
      <c r="C7" s="56">
        <v>677.83352018193602</v>
      </c>
      <c r="D7" s="56">
        <v>796.53386999999998</v>
      </c>
      <c r="E7" s="56">
        <v>453.43356999999997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1249.9674399999999</v>
      </c>
      <c r="Q7" s="189">
        <v>0.92203129734900002</v>
      </c>
    </row>
    <row r="8" spans="1:17" ht="14.4" customHeight="1" x14ac:dyDescent="0.3">
      <c r="A8" s="19" t="s">
        <v>36</v>
      </c>
      <c r="B8" s="55">
        <v>4099.9641607514995</v>
      </c>
      <c r="C8" s="56">
        <v>341.66368006262502</v>
      </c>
      <c r="D8" s="56">
        <v>344.16899999999998</v>
      </c>
      <c r="E8" s="56">
        <v>153.32499999999999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497.49400000000003</v>
      </c>
      <c r="Q8" s="189">
        <v>0.72804636405699996</v>
      </c>
    </row>
    <row r="9" spans="1:17" ht="14.4" customHeight="1" x14ac:dyDescent="0.3">
      <c r="A9" s="19" t="s">
        <v>37</v>
      </c>
      <c r="B9" s="55">
        <v>36681.0536743923</v>
      </c>
      <c r="C9" s="56">
        <v>3056.75447286603</v>
      </c>
      <c r="D9" s="56">
        <v>3202.4440199999999</v>
      </c>
      <c r="E9" s="56">
        <v>2747.0115300000002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5949.4555499999997</v>
      </c>
      <c r="Q9" s="189">
        <v>0.97316542803999995</v>
      </c>
    </row>
    <row r="10" spans="1:17" ht="14.4" customHeight="1" x14ac:dyDescent="0.3">
      <c r="A10" s="19" t="s">
        <v>38</v>
      </c>
      <c r="B10" s="55">
        <v>636.54791663002402</v>
      </c>
      <c r="C10" s="56">
        <v>53.045659719168</v>
      </c>
      <c r="D10" s="56">
        <v>54.134439999999998</v>
      </c>
      <c r="E10" s="56">
        <v>48.565390000000001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102.69983000000001</v>
      </c>
      <c r="Q10" s="189">
        <v>0.96803235687599998</v>
      </c>
    </row>
    <row r="11" spans="1:17" ht="14.4" customHeight="1" x14ac:dyDescent="0.3">
      <c r="A11" s="19" t="s">
        <v>39</v>
      </c>
      <c r="B11" s="55">
        <v>782.15989903381501</v>
      </c>
      <c r="C11" s="56">
        <v>65.179991586151004</v>
      </c>
      <c r="D11" s="56">
        <v>65.491039999999998</v>
      </c>
      <c r="E11" s="56">
        <v>56.195459999999997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121.6865</v>
      </c>
      <c r="Q11" s="189">
        <v>0.93346514044200002</v>
      </c>
    </row>
    <row r="12" spans="1:17" ht="14.4" customHeight="1" x14ac:dyDescent="0.3">
      <c r="A12" s="19" t="s">
        <v>40</v>
      </c>
      <c r="B12" s="55">
        <v>383.46570429416198</v>
      </c>
      <c r="C12" s="56">
        <v>31.955475357846002</v>
      </c>
      <c r="D12" s="56">
        <v>20.05538</v>
      </c>
      <c r="E12" s="56">
        <v>11.58981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31.645189999999999</v>
      </c>
      <c r="Q12" s="189">
        <v>0.49514503610999999</v>
      </c>
    </row>
    <row r="13" spans="1:17" ht="14.4" customHeight="1" x14ac:dyDescent="0.3">
      <c r="A13" s="19" t="s">
        <v>41</v>
      </c>
      <c r="B13" s="55">
        <v>572.00015767504499</v>
      </c>
      <c r="C13" s="56">
        <v>47.666679806253001</v>
      </c>
      <c r="D13" s="56">
        <v>51.936340000000001</v>
      </c>
      <c r="E13" s="56">
        <v>52.637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104.57334</v>
      </c>
      <c r="Q13" s="189">
        <v>1.0969228444800001</v>
      </c>
    </row>
    <row r="14" spans="1:17" ht="14.4" customHeight="1" x14ac:dyDescent="0.3">
      <c r="A14" s="19" t="s">
        <v>42</v>
      </c>
      <c r="B14" s="55">
        <v>2109.6413691975599</v>
      </c>
      <c r="C14" s="56">
        <v>175.80344743313</v>
      </c>
      <c r="D14" s="56">
        <v>258.41000000000003</v>
      </c>
      <c r="E14" s="56">
        <v>197.672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456.08199999999999</v>
      </c>
      <c r="Q14" s="189">
        <v>1.297136110409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313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313</v>
      </c>
    </row>
    <row r="17" spans="1:17" ht="14.4" customHeight="1" x14ac:dyDescent="0.3">
      <c r="A17" s="19" t="s">
        <v>45</v>
      </c>
      <c r="B17" s="55">
        <v>1141.4228781678701</v>
      </c>
      <c r="C17" s="56">
        <v>95.118573180655005</v>
      </c>
      <c r="D17" s="56">
        <v>28.822320000000001</v>
      </c>
      <c r="E17" s="56">
        <v>190.69779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219.52010999999999</v>
      </c>
      <c r="Q17" s="189">
        <v>1.1539287368360001</v>
      </c>
    </row>
    <row r="18" spans="1:17" ht="14.4" customHeight="1" x14ac:dyDescent="0.3">
      <c r="A18" s="19" t="s">
        <v>46</v>
      </c>
      <c r="B18" s="55">
        <v>30.146876316880999</v>
      </c>
      <c r="C18" s="56">
        <v>2.512239693073</v>
      </c>
      <c r="D18" s="56">
        <v>4.0659999999999998</v>
      </c>
      <c r="E18" s="56">
        <v>4.5759999999999996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8.6419999999999995</v>
      </c>
      <c r="Q18" s="189">
        <v>1.719979193033</v>
      </c>
    </row>
    <row r="19" spans="1:17" ht="14.4" customHeight="1" x14ac:dyDescent="0.3">
      <c r="A19" s="19" t="s">
        <v>47</v>
      </c>
      <c r="B19" s="55">
        <v>3794.7715105359798</v>
      </c>
      <c r="C19" s="56">
        <v>316.23095921133199</v>
      </c>
      <c r="D19" s="56">
        <v>315.75778000000003</v>
      </c>
      <c r="E19" s="56">
        <v>276.43389999999999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592.19168000000002</v>
      </c>
      <c r="Q19" s="189">
        <v>0.93632780528000004</v>
      </c>
    </row>
    <row r="20" spans="1:17" ht="14.4" customHeight="1" x14ac:dyDescent="0.3">
      <c r="A20" s="19" t="s">
        <v>48</v>
      </c>
      <c r="B20" s="55">
        <v>71952.019833977494</v>
      </c>
      <c r="C20" s="56">
        <v>5996.00165283146</v>
      </c>
      <c r="D20" s="56">
        <v>5927.5474199999999</v>
      </c>
      <c r="E20" s="56">
        <v>5751.6926700000004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11679.240089999999</v>
      </c>
      <c r="Q20" s="189">
        <v>0.973919018558</v>
      </c>
    </row>
    <row r="21" spans="1:17" ht="14.4" customHeight="1" x14ac:dyDescent="0.3">
      <c r="A21" s="20" t="s">
        <v>49</v>
      </c>
      <c r="B21" s="55">
        <v>7004.0174724323097</v>
      </c>
      <c r="C21" s="56">
        <v>583.66812270269202</v>
      </c>
      <c r="D21" s="56">
        <v>593.83600000000001</v>
      </c>
      <c r="E21" s="56">
        <v>593.47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1187.306</v>
      </c>
      <c r="Q21" s="189">
        <v>1.0171071143149999</v>
      </c>
    </row>
    <row r="22" spans="1:17" ht="14.4" customHeight="1" x14ac:dyDescent="0.3">
      <c r="A22" s="19" t="s">
        <v>50</v>
      </c>
      <c r="B22" s="55">
        <v>25.057177038110002</v>
      </c>
      <c r="C22" s="56">
        <v>2.088098086509</v>
      </c>
      <c r="D22" s="56">
        <v>0</v>
      </c>
      <c r="E22" s="56">
        <v>6.57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6.57</v>
      </c>
      <c r="Q22" s="189">
        <v>1.5732019588649999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313</v>
      </c>
    </row>
    <row r="24" spans="1:17" ht="14.4" customHeight="1" x14ac:dyDescent="0.3">
      <c r="A24" s="20" t="s">
        <v>52</v>
      </c>
      <c r="B24" s="55">
        <v>143.45162920872099</v>
      </c>
      <c r="C24" s="56">
        <v>11.954302434060001</v>
      </c>
      <c r="D24" s="56">
        <v>12.344169999998</v>
      </c>
      <c r="E24" s="56">
        <v>5.2994800000010001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17.643650000000001</v>
      </c>
      <c r="Q24" s="189">
        <v>0.73796234022499996</v>
      </c>
    </row>
    <row r="25" spans="1:17" ht="14.4" customHeight="1" x14ac:dyDescent="0.3">
      <c r="A25" s="21" t="s">
        <v>53</v>
      </c>
      <c r="B25" s="58">
        <v>144307.193932002</v>
      </c>
      <c r="C25" s="59">
        <v>12025.599494333501</v>
      </c>
      <c r="D25" s="59">
        <v>12375.459779999999</v>
      </c>
      <c r="E25" s="59">
        <v>11114.009599999999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23489.469379999999</v>
      </c>
      <c r="Q25" s="190">
        <v>0.97664442388299999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955.57330000000002</v>
      </c>
      <c r="E26" s="56">
        <v>757.37923999999998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1712.95254</v>
      </c>
      <c r="Q26" s="189" t="s">
        <v>313</v>
      </c>
    </row>
    <row r="27" spans="1:17" ht="14.4" customHeight="1" x14ac:dyDescent="0.3">
      <c r="A27" s="22" t="s">
        <v>55</v>
      </c>
      <c r="B27" s="58">
        <v>144307.193932002</v>
      </c>
      <c r="C27" s="59">
        <v>12025.599494333501</v>
      </c>
      <c r="D27" s="59">
        <v>13331.033079999999</v>
      </c>
      <c r="E27" s="59">
        <v>11871.38884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25202.421920000001</v>
      </c>
      <c r="Q27" s="190">
        <v>1.0478655110649999</v>
      </c>
    </row>
    <row r="28" spans="1:17" ht="14.4" customHeight="1" x14ac:dyDescent="0.3">
      <c r="A28" s="20" t="s">
        <v>56</v>
      </c>
      <c r="B28" s="55">
        <v>0.30296716341300001</v>
      </c>
      <c r="C28" s="56">
        <v>2.5247263616999999E-2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9">
        <v>0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313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313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299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90" t="s">
        <v>61</v>
      </c>
      <c r="B1" s="490"/>
      <c r="C1" s="490"/>
      <c r="D1" s="490"/>
      <c r="E1" s="490"/>
      <c r="F1" s="490"/>
      <c r="G1" s="490"/>
      <c r="H1" s="495"/>
      <c r="I1" s="495"/>
      <c r="J1" s="495"/>
      <c r="K1" s="495"/>
    </row>
    <row r="2" spans="1:11" s="64" customFormat="1" ht="14.4" customHeight="1" thickBot="1" x14ac:dyDescent="0.35">
      <c r="A2" s="382" t="s">
        <v>312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91" t="s">
        <v>62</v>
      </c>
      <c r="C3" s="492"/>
      <c r="D3" s="492"/>
      <c r="E3" s="492"/>
      <c r="F3" s="498" t="s">
        <v>63</v>
      </c>
      <c r="G3" s="492"/>
      <c r="H3" s="492"/>
      <c r="I3" s="492"/>
      <c r="J3" s="492"/>
      <c r="K3" s="499"/>
    </row>
    <row r="4" spans="1:11" ht="14.4" customHeight="1" x14ac:dyDescent="0.3">
      <c r="A4" s="102"/>
      <c r="B4" s="496"/>
      <c r="C4" s="497"/>
      <c r="D4" s="497"/>
      <c r="E4" s="497"/>
      <c r="F4" s="500" t="s">
        <v>304</v>
      </c>
      <c r="G4" s="502" t="s">
        <v>64</v>
      </c>
      <c r="H4" s="266" t="s">
        <v>183</v>
      </c>
      <c r="I4" s="500" t="s">
        <v>65</v>
      </c>
      <c r="J4" s="502" t="s">
        <v>275</v>
      </c>
      <c r="K4" s="503" t="s">
        <v>306</v>
      </c>
    </row>
    <row r="5" spans="1:11" ht="42" thickBot="1" x14ac:dyDescent="0.35">
      <c r="A5" s="103"/>
      <c r="B5" s="28" t="s">
        <v>300</v>
      </c>
      <c r="C5" s="29" t="s">
        <v>301</v>
      </c>
      <c r="D5" s="30" t="s">
        <v>302</v>
      </c>
      <c r="E5" s="30" t="s">
        <v>303</v>
      </c>
      <c r="F5" s="501"/>
      <c r="G5" s="501"/>
      <c r="H5" s="29" t="s">
        <v>305</v>
      </c>
      <c r="I5" s="501"/>
      <c r="J5" s="501"/>
      <c r="K5" s="504"/>
    </row>
    <row r="6" spans="1:11" ht="14.4" customHeight="1" thickBot="1" x14ac:dyDescent="0.35">
      <c r="A6" s="637" t="s">
        <v>315</v>
      </c>
      <c r="B6" s="619">
        <v>143262.54716249299</v>
      </c>
      <c r="C6" s="619">
        <v>144937.11316000001</v>
      </c>
      <c r="D6" s="620">
        <v>1674.56599750696</v>
      </c>
      <c r="E6" s="621">
        <v>1.0116887911779999</v>
      </c>
      <c r="F6" s="619">
        <v>144307.193932002</v>
      </c>
      <c r="G6" s="620">
        <v>24051.198988667002</v>
      </c>
      <c r="H6" s="622">
        <v>11114.009599999999</v>
      </c>
      <c r="I6" s="619">
        <v>23489.469379999999</v>
      </c>
      <c r="J6" s="620">
        <v>-561.72960866696701</v>
      </c>
      <c r="K6" s="623">
        <v>0.162774070647</v>
      </c>
    </row>
    <row r="7" spans="1:11" ht="14.4" customHeight="1" thickBot="1" x14ac:dyDescent="0.35">
      <c r="A7" s="638" t="s">
        <v>316</v>
      </c>
      <c r="B7" s="619">
        <v>60099.113800053703</v>
      </c>
      <c r="C7" s="619">
        <v>61360.562610000001</v>
      </c>
      <c r="D7" s="620">
        <v>1261.4488099463499</v>
      </c>
      <c r="E7" s="621">
        <v>1.020989474389</v>
      </c>
      <c r="F7" s="619">
        <v>60216.306554324401</v>
      </c>
      <c r="G7" s="620">
        <v>10036.051092387401</v>
      </c>
      <c r="H7" s="622">
        <v>4285.2692399999996</v>
      </c>
      <c r="I7" s="619">
        <v>9778.3554999999997</v>
      </c>
      <c r="J7" s="620">
        <v>-257.69559238740101</v>
      </c>
      <c r="K7" s="623">
        <v>0.16238716818599999</v>
      </c>
    </row>
    <row r="8" spans="1:11" ht="14.4" customHeight="1" thickBot="1" x14ac:dyDescent="0.35">
      <c r="A8" s="639" t="s">
        <v>317</v>
      </c>
      <c r="B8" s="619">
        <v>57996.176121537697</v>
      </c>
      <c r="C8" s="619">
        <v>59414.391609999999</v>
      </c>
      <c r="D8" s="620">
        <v>1418.2154884623201</v>
      </c>
      <c r="E8" s="621">
        <v>1.02445360338</v>
      </c>
      <c r="F8" s="619">
        <v>58106.665185126803</v>
      </c>
      <c r="G8" s="620">
        <v>9684.4441975211394</v>
      </c>
      <c r="H8" s="622">
        <v>4087.5972400000001</v>
      </c>
      <c r="I8" s="619">
        <v>9322.2734999999993</v>
      </c>
      <c r="J8" s="620">
        <v>-362.17069752114003</v>
      </c>
      <c r="K8" s="623">
        <v>0.16043380686700001</v>
      </c>
    </row>
    <row r="9" spans="1:11" ht="14.4" customHeight="1" thickBot="1" x14ac:dyDescent="0.35">
      <c r="A9" s="640" t="s">
        <v>318</v>
      </c>
      <c r="B9" s="624">
        <v>0</v>
      </c>
      <c r="C9" s="624">
        <v>5.94E-3</v>
      </c>
      <c r="D9" s="625">
        <v>5.94E-3</v>
      </c>
      <c r="E9" s="626" t="s">
        <v>313</v>
      </c>
      <c r="F9" s="624">
        <v>0</v>
      </c>
      <c r="G9" s="625">
        <v>0</v>
      </c>
      <c r="H9" s="627">
        <v>-5.1999999999999995E-4</v>
      </c>
      <c r="I9" s="624">
        <v>-3.5E-4</v>
      </c>
      <c r="J9" s="625">
        <v>-3.5E-4</v>
      </c>
      <c r="K9" s="628" t="s">
        <v>313</v>
      </c>
    </row>
    <row r="10" spans="1:11" ht="14.4" customHeight="1" thickBot="1" x14ac:dyDescent="0.35">
      <c r="A10" s="641" t="s">
        <v>319</v>
      </c>
      <c r="B10" s="619">
        <v>0</v>
      </c>
      <c r="C10" s="619">
        <v>5.94E-3</v>
      </c>
      <c r="D10" s="620">
        <v>5.94E-3</v>
      </c>
      <c r="E10" s="629" t="s">
        <v>313</v>
      </c>
      <c r="F10" s="619">
        <v>0</v>
      </c>
      <c r="G10" s="620">
        <v>0</v>
      </c>
      <c r="H10" s="622">
        <v>-5.1999999999999995E-4</v>
      </c>
      <c r="I10" s="619">
        <v>-3.5E-4</v>
      </c>
      <c r="J10" s="620">
        <v>-3.5E-4</v>
      </c>
      <c r="K10" s="630" t="s">
        <v>313</v>
      </c>
    </row>
    <row r="11" spans="1:11" ht="14.4" customHeight="1" thickBot="1" x14ac:dyDescent="0.35">
      <c r="A11" s="640" t="s">
        <v>320</v>
      </c>
      <c r="B11" s="624">
        <v>7359.6081514218604</v>
      </c>
      <c r="C11" s="624">
        <v>6640.0686999999998</v>
      </c>
      <c r="D11" s="625">
        <v>-719.53945142186103</v>
      </c>
      <c r="E11" s="631">
        <v>0.90223128234299999</v>
      </c>
      <c r="F11" s="624">
        <v>6817.47143016678</v>
      </c>
      <c r="G11" s="625">
        <v>1136.2452383611301</v>
      </c>
      <c r="H11" s="627">
        <v>564.84</v>
      </c>
      <c r="I11" s="624">
        <v>1264.752</v>
      </c>
      <c r="J11" s="625">
        <v>128.50676163886999</v>
      </c>
      <c r="K11" s="632">
        <v>0.18551628898700001</v>
      </c>
    </row>
    <row r="12" spans="1:11" ht="14.4" customHeight="1" thickBot="1" x14ac:dyDescent="0.35">
      <c r="A12" s="641" t="s">
        <v>321</v>
      </c>
      <c r="B12" s="619">
        <v>7359.6081514218604</v>
      </c>
      <c r="C12" s="619">
        <v>6640.0686999999998</v>
      </c>
      <c r="D12" s="620">
        <v>-719.53945142186103</v>
      </c>
      <c r="E12" s="621">
        <v>0.90223128234299999</v>
      </c>
      <c r="F12" s="619">
        <v>6817.47143016678</v>
      </c>
      <c r="G12" s="620">
        <v>1136.2452383611301</v>
      </c>
      <c r="H12" s="622">
        <v>564.84</v>
      </c>
      <c r="I12" s="619">
        <v>1264.752</v>
      </c>
      <c r="J12" s="620">
        <v>128.50676163886999</v>
      </c>
      <c r="K12" s="623">
        <v>0.18551628898700001</v>
      </c>
    </row>
    <row r="13" spans="1:11" ht="14.4" customHeight="1" thickBot="1" x14ac:dyDescent="0.35">
      <c r="A13" s="640" t="s">
        <v>322</v>
      </c>
      <c r="B13" s="624">
        <v>7733.9023882869496</v>
      </c>
      <c r="C13" s="624">
        <v>8076.3449799999999</v>
      </c>
      <c r="D13" s="625">
        <v>342.44259171304702</v>
      </c>
      <c r="E13" s="631">
        <v>1.044278111426</v>
      </c>
      <c r="F13" s="624">
        <v>8134.00224218323</v>
      </c>
      <c r="G13" s="625">
        <v>1355.66704036387</v>
      </c>
      <c r="H13" s="627">
        <v>453.43356999999997</v>
      </c>
      <c r="I13" s="624">
        <v>1249.9674399999999</v>
      </c>
      <c r="J13" s="625">
        <v>-105.69960036387199</v>
      </c>
      <c r="K13" s="632">
        <v>0.15367188289100001</v>
      </c>
    </row>
    <row r="14" spans="1:11" ht="14.4" customHeight="1" thickBot="1" x14ac:dyDescent="0.35">
      <c r="A14" s="641" t="s">
        <v>323</v>
      </c>
      <c r="B14" s="619">
        <v>5665.9541324746897</v>
      </c>
      <c r="C14" s="619">
        <v>5716.7019799999998</v>
      </c>
      <c r="D14" s="620">
        <v>50.747847525311002</v>
      </c>
      <c r="E14" s="621">
        <v>1.008956628722</v>
      </c>
      <c r="F14" s="619">
        <v>5820.0016043160103</v>
      </c>
      <c r="G14" s="620">
        <v>970.00026738600104</v>
      </c>
      <c r="H14" s="622">
        <v>340.96642000000003</v>
      </c>
      <c r="I14" s="619">
        <v>910.37384999999995</v>
      </c>
      <c r="J14" s="620">
        <v>-59.626417386001002</v>
      </c>
      <c r="K14" s="623">
        <v>0.15642158059200001</v>
      </c>
    </row>
    <row r="15" spans="1:11" ht="14.4" customHeight="1" thickBot="1" x14ac:dyDescent="0.35">
      <c r="A15" s="641" t="s">
        <v>324</v>
      </c>
      <c r="B15" s="619">
        <v>358</v>
      </c>
      <c r="C15" s="619">
        <v>412.54469</v>
      </c>
      <c r="D15" s="620">
        <v>54.544690000000003</v>
      </c>
      <c r="E15" s="621">
        <v>1.1523594692729999</v>
      </c>
      <c r="F15" s="619">
        <v>442.00012183980698</v>
      </c>
      <c r="G15" s="620">
        <v>73.666686973300997</v>
      </c>
      <c r="H15" s="622">
        <v>15.7287</v>
      </c>
      <c r="I15" s="619">
        <v>94.330410000000001</v>
      </c>
      <c r="J15" s="620">
        <v>20.663723026698001</v>
      </c>
      <c r="K15" s="623">
        <v>0.21341715836399999</v>
      </c>
    </row>
    <row r="16" spans="1:11" ht="14.4" customHeight="1" thickBot="1" x14ac:dyDescent="0.35">
      <c r="A16" s="641" t="s">
        <v>325</v>
      </c>
      <c r="B16" s="619">
        <v>199</v>
      </c>
      <c r="C16" s="619">
        <v>117.53554</v>
      </c>
      <c r="D16" s="620">
        <v>-81.464459999998994</v>
      </c>
      <c r="E16" s="621">
        <v>0.59063085427100004</v>
      </c>
      <c r="F16" s="619">
        <v>127.00003500827</v>
      </c>
      <c r="G16" s="620">
        <v>21.166672501377999</v>
      </c>
      <c r="H16" s="622">
        <v>5.4920900000000001</v>
      </c>
      <c r="I16" s="619">
        <v>16.343440000000001</v>
      </c>
      <c r="J16" s="620">
        <v>-4.8232325013780004</v>
      </c>
      <c r="K16" s="623">
        <v>0.128688468463</v>
      </c>
    </row>
    <row r="17" spans="1:11" ht="14.4" customHeight="1" thickBot="1" x14ac:dyDescent="0.35">
      <c r="A17" s="641" t="s">
        <v>326</v>
      </c>
      <c r="B17" s="619">
        <v>632.25792305893003</v>
      </c>
      <c r="C17" s="619">
        <v>922.73585000000003</v>
      </c>
      <c r="D17" s="620">
        <v>290.47792694107</v>
      </c>
      <c r="E17" s="621">
        <v>1.4594294770330001</v>
      </c>
      <c r="F17" s="619">
        <v>862.00023761518901</v>
      </c>
      <c r="G17" s="620">
        <v>143.66670626919799</v>
      </c>
      <c r="H17" s="622">
        <v>37.436300000000003</v>
      </c>
      <c r="I17" s="619">
        <v>126.8113</v>
      </c>
      <c r="J17" s="620">
        <v>-16.855406269197999</v>
      </c>
      <c r="K17" s="623">
        <v>0.14711283647699999</v>
      </c>
    </row>
    <row r="18" spans="1:11" ht="14.4" customHeight="1" thickBot="1" x14ac:dyDescent="0.35">
      <c r="A18" s="641" t="s">
        <v>327</v>
      </c>
      <c r="B18" s="619">
        <v>21.999999307052999</v>
      </c>
      <c r="C18" s="619">
        <v>43.291759999999996</v>
      </c>
      <c r="D18" s="620">
        <v>21.291760692945999</v>
      </c>
      <c r="E18" s="621">
        <v>1.9678073347080001</v>
      </c>
      <c r="F18" s="619">
        <v>58.000015988027997</v>
      </c>
      <c r="G18" s="620">
        <v>9.6666693313379994</v>
      </c>
      <c r="H18" s="622">
        <v>0</v>
      </c>
      <c r="I18" s="619">
        <v>0</v>
      </c>
      <c r="J18" s="620">
        <v>-9.6666693313379994</v>
      </c>
      <c r="K18" s="623">
        <v>0</v>
      </c>
    </row>
    <row r="19" spans="1:11" ht="14.4" customHeight="1" thickBot="1" x14ac:dyDescent="0.35">
      <c r="A19" s="641" t="s">
        <v>328</v>
      </c>
      <c r="B19" s="619">
        <v>549.02742880913001</v>
      </c>
      <c r="C19" s="619">
        <v>511.21973000000003</v>
      </c>
      <c r="D19" s="620">
        <v>-37.807698809129</v>
      </c>
      <c r="E19" s="621">
        <v>0.93113695814499997</v>
      </c>
      <c r="F19" s="619">
        <v>500.000137827836</v>
      </c>
      <c r="G19" s="620">
        <v>83.333356304638997</v>
      </c>
      <c r="H19" s="622">
        <v>18.764589999999998</v>
      </c>
      <c r="I19" s="619">
        <v>47.830950000000001</v>
      </c>
      <c r="J19" s="620">
        <v>-35.502406304639003</v>
      </c>
      <c r="K19" s="623">
        <v>9.5661873630000005E-2</v>
      </c>
    </row>
    <row r="20" spans="1:11" ht="14.4" customHeight="1" thickBot="1" x14ac:dyDescent="0.35">
      <c r="A20" s="641" t="s">
        <v>329</v>
      </c>
      <c r="B20" s="619">
        <v>30.608747726594</v>
      </c>
      <c r="C20" s="619">
        <v>56.105350000000001</v>
      </c>
      <c r="D20" s="620">
        <v>25.496602273404999</v>
      </c>
      <c r="E20" s="621">
        <v>1.8329841684849999</v>
      </c>
      <c r="F20" s="619">
        <v>65.000017917617996</v>
      </c>
      <c r="G20" s="620">
        <v>10.833336319602999</v>
      </c>
      <c r="H20" s="622">
        <v>0.38279999999999997</v>
      </c>
      <c r="I20" s="619">
        <v>0.97197999999999996</v>
      </c>
      <c r="J20" s="620">
        <v>-9.8613563196030007</v>
      </c>
      <c r="K20" s="623">
        <v>1.4953534338999999E-2</v>
      </c>
    </row>
    <row r="21" spans="1:11" ht="14.4" customHeight="1" thickBot="1" x14ac:dyDescent="0.35">
      <c r="A21" s="641" t="s">
        <v>330</v>
      </c>
      <c r="B21" s="619">
        <v>277.054156910556</v>
      </c>
      <c r="C21" s="619">
        <v>296.21008</v>
      </c>
      <c r="D21" s="620">
        <v>19.155923089443</v>
      </c>
      <c r="E21" s="621">
        <v>1.0691414389980001</v>
      </c>
      <c r="F21" s="619">
        <v>260.00007167047499</v>
      </c>
      <c r="G21" s="620">
        <v>43.333345278411997</v>
      </c>
      <c r="H21" s="622">
        <v>34.662669999999999</v>
      </c>
      <c r="I21" s="619">
        <v>53.305509999999998</v>
      </c>
      <c r="J21" s="620">
        <v>9.9721647215869993</v>
      </c>
      <c r="K21" s="623">
        <v>0.20502113579199999</v>
      </c>
    </row>
    <row r="22" spans="1:11" ht="14.4" customHeight="1" thickBot="1" x14ac:dyDescent="0.35">
      <c r="A22" s="640" t="s">
        <v>331</v>
      </c>
      <c r="B22" s="624">
        <v>3365.5794619579901</v>
      </c>
      <c r="C22" s="624">
        <v>4392.8184499999998</v>
      </c>
      <c r="D22" s="625">
        <v>1027.2389880420101</v>
      </c>
      <c r="E22" s="631">
        <v>1.3052190565249999</v>
      </c>
      <c r="F22" s="624">
        <v>4099.9641607514995</v>
      </c>
      <c r="G22" s="625">
        <v>683.32736012525004</v>
      </c>
      <c r="H22" s="627">
        <v>153.32499999999999</v>
      </c>
      <c r="I22" s="624">
        <v>497.49400000000003</v>
      </c>
      <c r="J22" s="625">
        <v>-185.83336012525001</v>
      </c>
      <c r="K22" s="632">
        <v>0.12134106067600001</v>
      </c>
    </row>
    <row r="23" spans="1:11" ht="14.4" customHeight="1" thickBot="1" x14ac:dyDescent="0.35">
      <c r="A23" s="641" t="s">
        <v>332</v>
      </c>
      <c r="B23" s="619">
        <v>2938.2211252181801</v>
      </c>
      <c r="C23" s="619">
        <v>3814.0704500000002</v>
      </c>
      <c r="D23" s="620">
        <v>875.849324781821</v>
      </c>
      <c r="E23" s="621">
        <v>1.2980882947379999</v>
      </c>
      <c r="F23" s="619">
        <v>3586.9001978731999</v>
      </c>
      <c r="G23" s="620">
        <v>597.81669964553396</v>
      </c>
      <c r="H23" s="622">
        <v>138.625</v>
      </c>
      <c r="I23" s="619">
        <v>442.69</v>
      </c>
      <c r="J23" s="620">
        <v>-155.12669964553399</v>
      </c>
      <c r="K23" s="623">
        <v>0.123418544029</v>
      </c>
    </row>
    <row r="24" spans="1:11" ht="14.4" customHeight="1" thickBot="1" x14ac:dyDescent="0.35">
      <c r="A24" s="641" t="s">
        <v>333</v>
      </c>
      <c r="B24" s="619">
        <v>427.35833673981199</v>
      </c>
      <c r="C24" s="619">
        <v>578.74800000000005</v>
      </c>
      <c r="D24" s="620">
        <v>151.389663260188</v>
      </c>
      <c r="E24" s="621">
        <v>1.3542452556669999</v>
      </c>
      <c r="F24" s="619">
        <v>513.0639628783</v>
      </c>
      <c r="G24" s="620">
        <v>85.510660479715995</v>
      </c>
      <c r="H24" s="622">
        <v>14.7</v>
      </c>
      <c r="I24" s="619">
        <v>54.804000000000002</v>
      </c>
      <c r="J24" s="620">
        <v>-30.706660479716</v>
      </c>
      <c r="K24" s="623">
        <v>0.106817090977</v>
      </c>
    </row>
    <row r="25" spans="1:11" ht="14.4" customHeight="1" thickBot="1" x14ac:dyDescent="0.35">
      <c r="A25" s="640" t="s">
        <v>334</v>
      </c>
      <c r="B25" s="624">
        <v>36545.997387097297</v>
      </c>
      <c r="C25" s="624">
        <v>37902.190600000002</v>
      </c>
      <c r="D25" s="625">
        <v>1356.19321290268</v>
      </c>
      <c r="E25" s="631">
        <v>1.037109213316</v>
      </c>
      <c r="F25" s="624">
        <v>36681.0536743923</v>
      </c>
      <c r="G25" s="625">
        <v>6113.5089457320501</v>
      </c>
      <c r="H25" s="627">
        <v>2747.0115300000002</v>
      </c>
      <c r="I25" s="624">
        <v>5949.4555499999997</v>
      </c>
      <c r="J25" s="625">
        <v>-164.05339573205001</v>
      </c>
      <c r="K25" s="632">
        <v>0.162194238006</v>
      </c>
    </row>
    <row r="26" spans="1:11" ht="14.4" customHeight="1" thickBot="1" x14ac:dyDescent="0.35">
      <c r="A26" s="641" t="s">
        <v>335</v>
      </c>
      <c r="B26" s="619">
        <v>3628.9998856952998</v>
      </c>
      <c r="C26" s="619">
        <v>3048.5957199999998</v>
      </c>
      <c r="D26" s="620">
        <v>-580.40416569529498</v>
      </c>
      <c r="E26" s="621">
        <v>0.840064980992</v>
      </c>
      <c r="F26" s="619">
        <v>3400.0009372292802</v>
      </c>
      <c r="G26" s="620">
        <v>566.66682287154697</v>
      </c>
      <c r="H26" s="622">
        <v>349.71748000000002</v>
      </c>
      <c r="I26" s="619">
        <v>665.54075999999998</v>
      </c>
      <c r="J26" s="620">
        <v>98.873937128452994</v>
      </c>
      <c r="K26" s="623">
        <v>0.19574722839399999</v>
      </c>
    </row>
    <row r="27" spans="1:11" ht="14.4" customHeight="1" thickBot="1" x14ac:dyDescent="0.35">
      <c r="A27" s="641" t="s">
        <v>336</v>
      </c>
      <c r="B27" s="619">
        <v>654.99997936908699</v>
      </c>
      <c r="C27" s="619">
        <v>1304.7335399999999</v>
      </c>
      <c r="D27" s="620">
        <v>649.73356063091398</v>
      </c>
      <c r="E27" s="621">
        <v>1.9919596657950001</v>
      </c>
      <c r="F27" s="619">
        <v>655.00018055446503</v>
      </c>
      <c r="G27" s="620">
        <v>109.166696759077</v>
      </c>
      <c r="H27" s="622">
        <v>13.1752</v>
      </c>
      <c r="I27" s="619">
        <v>81.673770000000005</v>
      </c>
      <c r="J27" s="620">
        <v>-27.492926759077001</v>
      </c>
      <c r="K27" s="623">
        <v>0.124692744253</v>
      </c>
    </row>
    <row r="28" spans="1:11" ht="14.4" customHeight="1" thickBot="1" x14ac:dyDescent="0.35">
      <c r="A28" s="641" t="s">
        <v>337</v>
      </c>
      <c r="B28" s="619">
        <v>1117.9999647857101</v>
      </c>
      <c r="C28" s="619">
        <v>965.40517999999997</v>
      </c>
      <c r="D28" s="620">
        <v>-152.59478478570901</v>
      </c>
      <c r="E28" s="621">
        <v>0.86351092165200005</v>
      </c>
      <c r="F28" s="619">
        <v>1000.00027565567</v>
      </c>
      <c r="G28" s="620">
        <v>166.66671260927899</v>
      </c>
      <c r="H28" s="622">
        <v>34.834249999999997</v>
      </c>
      <c r="I28" s="619">
        <v>187.62465</v>
      </c>
      <c r="J28" s="620">
        <v>20.957937390721</v>
      </c>
      <c r="K28" s="623">
        <v>0.18762459828</v>
      </c>
    </row>
    <row r="29" spans="1:11" ht="14.4" customHeight="1" thickBot="1" x14ac:dyDescent="0.35">
      <c r="A29" s="641" t="s">
        <v>338</v>
      </c>
      <c r="B29" s="619">
        <v>0</v>
      </c>
      <c r="C29" s="619">
        <v>21.146000000000001</v>
      </c>
      <c r="D29" s="620">
        <v>21.146000000000001</v>
      </c>
      <c r="E29" s="629" t="s">
        <v>339</v>
      </c>
      <c r="F29" s="619">
        <v>0</v>
      </c>
      <c r="G29" s="620">
        <v>0</v>
      </c>
      <c r="H29" s="622">
        <v>0</v>
      </c>
      <c r="I29" s="619">
        <v>0</v>
      </c>
      <c r="J29" s="620">
        <v>0</v>
      </c>
      <c r="K29" s="630" t="s">
        <v>313</v>
      </c>
    </row>
    <row r="30" spans="1:11" ht="14.4" customHeight="1" thickBot="1" x14ac:dyDescent="0.35">
      <c r="A30" s="641" t="s">
        <v>340</v>
      </c>
      <c r="B30" s="619">
        <v>1.999999937004</v>
      </c>
      <c r="C30" s="619">
        <v>0.88504000000000005</v>
      </c>
      <c r="D30" s="620">
        <v>-1.114959937004</v>
      </c>
      <c r="E30" s="621">
        <v>0.442520013938</v>
      </c>
      <c r="F30" s="619">
        <v>1.0000002756549999</v>
      </c>
      <c r="G30" s="620">
        <v>0.16666671260900001</v>
      </c>
      <c r="H30" s="622">
        <v>0.15487999999999999</v>
      </c>
      <c r="I30" s="619">
        <v>0.27588000000000001</v>
      </c>
      <c r="J30" s="620">
        <v>0.10921328739</v>
      </c>
      <c r="K30" s="623">
        <v>0.27587992395200001</v>
      </c>
    </row>
    <row r="31" spans="1:11" ht="14.4" customHeight="1" thickBot="1" x14ac:dyDescent="0.35">
      <c r="A31" s="641" t="s">
        <v>341</v>
      </c>
      <c r="B31" s="619">
        <v>1021.99996780948</v>
      </c>
      <c r="C31" s="619">
        <v>1061.37788</v>
      </c>
      <c r="D31" s="620">
        <v>39.377912190522999</v>
      </c>
      <c r="E31" s="621">
        <v>1.038530247975</v>
      </c>
      <c r="F31" s="619">
        <v>1020.00028116878</v>
      </c>
      <c r="G31" s="620">
        <v>170.000046861464</v>
      </c>
      <c r="H31" s="622">
        <v>60.697130000000001</v>
      </c>
      <c r="I31" s="619">
        <v>193.96982</v>
      </c>
      <c r="J31" s="620">
        <v>23.969773138535</v>
      </c>
      <c r="K31" s="623">
        <v>0.190166437775</v>
      </c>
    </row>
    <row r="32" spans="1:11" ht="14.4" customHeight="1" thickBot="1" x14ac:dyDescent="0.35">
      <c r="A32" s="641" t="s">
        <v>342</v>
      </c>
      <c r="B32" s="619">
        <v>23168.999330078001</v>
      </c>
      <c r="C32" s="619">
        <v>23601.310399999998</v>
      </c>
      <c r="D32" s="620">
        <v>432.31106992196902</v>
      </c>
      <c r="E32" s="621">
        <v>1.0186590307050001</v>
      </c>
      <c r="F32" s="619">
        <v>22119.379062106</v>
      </c>
      <c r="G32" s="620">
        <v>3686.5631770176601</v>
      </c>
      <c r="H32" s="622">
        <v>1826.6531199999999</v>
      </c>
      <c r="I32" s="619">
        <v>3608.60052</v>
      </c>
      <c r="J32" s="620">
        <v>-77.962657017661996</v>
      </c>
      <c r="K32" s="623">
        <v>0.16314203530999999</v>
      </c>
    </row>
    <row r="33" spans="1:11" ht="14.4" customHeight="1" thickBot="1" x14ac:dyDescent="0.35">
      <c r="A33" s="641" t="s">
        <v>343</v>
      </c>
      <c r="B33" s="619">
        <v>1176.9999672425199</v>
      </c>
      <c r="C33" s="619">
        <v>1413.41428</v>
      </c>
      <c r="D33" s="620">
        <v>236.41431275747999</v>
      </c>
      <c r="E33" s="621">
        <v>1.200861783633</v>
      </c>
      <c r="F33" s="619">
        <v>2048.6711630069099</v>
      </c>
      <c r="G33" s="620">
        <v>341.445193834485</v>
      </c>
      <c r="H33" s="622">
        <v>124.01204</v>
      </c>
      <c r="I33" s="619">
        <v>305.63592</v>
      </c>
      <c r="J33" s="620">
        <v>-35.809273834484998</v>
      </c>
      <c r="K33" s="623">
        <v>0.14918739791800001</v>
      </c>
    </row>
    <row r="34" spans="1:11" ht="14.4" customHeight="1" thickBot="1" x14ac:dyDescent="0.35">
      <c r="A34" s="641" t="s">
        <v>344</v>
      </c>
      <c r="B34" s="619">
        <v>1929.99993920968</v>
      </c>
      <c r="C34" s="619">
        <v>1992.1488400000001</v>
      </c>
      <c r="D34" s="620">
        <v>62.148900790322003</v>
      </c>
      <c r="E34" s="621">
        <v>1.032201504014</v>
      </c>
      <c r="F34" s="619">
        <v>1900.0005237457799</v>
      </c>
      <c r="G34" s="620">
        <v>316.666753957629</v>
      </c>
      <c r="H34" s="622">
        <v>173.94140999999999</v>
      </c>
      <c r="I34" s="619">
        <v>309.20614999999998</v>
      </c>
      <c r="J34" s="620">
        <v>-7.460603957629</v>
      </c>
      <c r="K34" s="623">
        <v>0.162740034087</v>
      </c>
    </row>
    <row r="35" spans="1:11" ht="14.4" customHeight="1" thickBot="1" x14ac:dyDescent="0.35">
      <c r="A35" s="641" t="s">
        <v>345</v>
      </c>
      <c r="B35" s="619">
        <v>250.99999209410799</v>
      </c>
      <c r="C35" s="619">
        <v>60.333359999999999</v>
      </c>
      <c r="D35" s="620">
        <v>-190.666632094108</v>
      </c>
      <c r="E35" s="621">
        <v>0.24037195976199999</v>
      </c>
      <c r="F35" s="619">
        <v>200.00005513113399</v>
      </c>
      <c r="G35" s="620">
        <v>33.333342521855002</v>
      </c>
      <c r="H35" s="622">
        <v>3.0129999999999999</v>
      </c>
      <c r="I35" s="619">
        <v>5.6920000000000002</v>
      </c>
      <c r="J35" s="620">
        <v>-27.641342521855002</v>
      </c>
      <c r="K35" s="623">
        <v>2.8459992154E-2</v>
      </c>
    </row>
    <row r="36" spans="1:11" ht="14.4" customHeight="1" thickBot="1" x14ac:dyDescent="0.35">
      <c r="A36" s="641" t="s">
        <v>346</v>
      </c>
      <c r="B36" s="619">
        <v>267.99999155864998</v>
      </c>
      <c r="C36" s="619">
        <v>260.49745999999999</v>
      </c>
      <c r="D36" s="620">
        <v>-7.5025315586490002</v>
      </c>
      <c r="E36" s="621">
        <v>0.97200547837700002</v>
      </c>
      <c r="F36" s="619">
        <v>265.00007304875299</v>
      </c>
      <c r="G36" s="620">
        <v>44.166678841458001</v>
      </c>
      <c r="H36" s="622">
        <v>22.293849999999999</v>
      </c>
      <c r="I36" s="619">
        <v>43.080190000000002</v>
      </c>
      <c r="J36" s="620">
        <v>-1.0864888414580001</v>
      </c>
      <c r="K36" s="623">
        <v>0.16256670990399999</v>
      </c>
    </row>
    <row r="37" spans="1:11" ht="14.4" customHeight="1" thickBot="1" x14ac:dyDescent="0.35">
      <c r="A37" s="641" t="s">
        <v>347</v>
      </c>
      <c r="B37" s="619">
        <v>3131.9999119642698</v>
      </c>
      <c r="C37" s="619">
        <v>3254.8244399999999</v>
      </c>
      <c r="D37" s="620">
        <v>122.82452803573</v>
      </c>
      <c r="E37" s="621">
        <v>1.0392160062219999</v>
      </c>
      <c r="F37" s="619">
        <v>3132.0008633535599</v>
      </c>
      <c r="G37" s="620">
        <v>522.00014389225998</v>
      </c>
      <c r="H37" s="622">
        <v>197.87941000000001</v>
      </c>
      <c r="I37" s="619">
        <v>405.56628999999998</v>
      </c>
      <c r="J37" s="620">
        <v>-116.43385389226</v>
      </c>
      <c r="K37" s="623">
        <v>0.129491116923</v>
      </c>
    </row>
    <row r="38" spans="1:11" ht="14.4" customHeight="1" thickBot="1" x14ac:dyDescent="0.35">
      <c r="A38" s="641" t="s">
        <v>348</v>
      </c>
      <c r="B38" s="619">
        <v>0</v>
      </c>
      <c r="C38" s="619">
        <v>847.13692000000003</v>
      </c>
      <c r="D38" s="620">
        <v>847.13692000000003</v>
      </c>
      <c r="E38" s="629" t="s">
        <v>339</v>
      </c>
      <c r="F38" s="619">
        <v>878.00024202567897</v>
      </c>
      <c r="G38" s="620">
        <v>146.333373670947</v>
      </c>
      <c r="H38" s="622">
        <v>56.558909999999997</v>
      </c>
      <c r="I38" s="619">
        <v>134.25874999999999</v>
      </c>
      <c r="J38" s="620">
        <v>-12.074623670946</v>
      </c>
      <c r="K38" s="623">
        <v>0.15291425169699999</v>
      </c>
    </row>
    <row r="39" spans="1:11" ht="14.4" customHeight="1" thickBot="1" x14ac:dyDescent="0.35">
      <c r="A39" s="641" t="s">
        <v>349</v>
      </c>
      <c r="B39" s="619">
        <v>192.99845735349101</v>
      </c>
      <c r="C39" s="619">
        <v>70.381540000000001</v>
      </c>
      <c r="D39" s="620">
        <v>-122.61691735349</v>
      </c>
      <c r="E39" s="621">
        <v>0.36467410654499999</v>
      </c>
      <c r="F39" s="619">
        <v>62.000017090650999</v>
      </c>
      <c r="G39" s="620">
        <v>10.333336181775</v>
      </c>
      <c r="H39" s="622">
        <v>8.3308499999999999</v>
      </c>
      <c r="I39" s="619">
        <v>8.3308499999999999</v>
      </c>
      <c r="J39" s="620">
        <v>-2.0024861817750002</v>
      </c>
      <c r="K39" s="623">
        <v>0.13436851134700001</v>
      </c>
    </row>
    <row r="40" spans="1:11" ht="14.4" customHeight="1" thickBot="1" x14ac:dyDescent="0.35">
      <c r="A40" s="640" t="s">
        <v>350</v>
      </c>
      <c r="B40" s="624">
        <v>520.99998358976302</v>
      </c>
      <c r="C40" s="624">
        <v>636.63724999999999</v>
      </c>
      <c r="D40" s="625">
        <v>115.637266410238</v>
      </c>
      <c r="E40" s="631">
        <v>1.2219525336899999</v>
      </c>
      <c r="F40" s="624">
        <v>636.54791663002402</v>
      </c>
      <c r="G40" s="625">
        <v>106.091319438337</v>
      </c>
      <c r="H40" s="627">
        <v>48.565390000000001</v>
      </c>
      <c r="I40" s="624">
        <v>102.69983000000001</v>
      </c>
      <c r="J40" s="625">
        <v>-3.391489438337</v>
      </c>
      <c r="K40" s="632">
        <v>0.16133872614600001</v>
      </c>
    </row>
    <row r="41" spans="1:11" ht="14.4" customHeight="1" thickBot="1" x14ac:dyDescent="0.35">
      <c r="A41" s="641" t="s">
        <v>351</v>
      </c>
      <c r="B41" s="619">
        <v>446.99998592058301</v>
      </c>
      <c r="C41" s="619">
        <v>507.60723999999999</v>
      </c>
      <c r="D41" s="620">
        <v>60.607254079416002</v>
      </c>
      <c r="E41" s="621">
        <v>1.1355867024340001</v>
      </c>
      <c r="F41" s="619">
        <v>547.69772188542197</v>
      </c>
      <c r="G41" s="620">
        <v>91.282953647569997</v>
      </c>
      <c r="H41" s="622">
        <v>38.20185</v>
      </c>
      <c r="I41" s="619">
        <v>80.402680000000004</v>
      </c>
      <c r="J41" s="620">
        <v>-10.88027364757</v>
      </c>
      <c r="K41" s="623">
        <v>0.14680119486900001</v>
      </c>
    </row>
    <row r="42" spans="1:11" ht="14.4" customHeight="1" thickBot="1" x14ac:dyDescent="0.35">
      <c r="A42" s="641" t="s">
        <v>352</v>
      </c>
      <c r="B42" s="619">
        <v>73.999997669178995</v>
      </c>
      <c r="C42" s="619">
        <v>129.03001</v>
      </c>
      <c r="D42" s="620">
        <v>55.03001233082</v>
      </c>
      <c r="E42" s="621">
        <v>1.7436488387039999</v>
      </c>
      <c r="F42" s="619">
        <v>88.850194744602007</v>
      </c>
      <c r="G42" s="620">
        <v>14.808365790767001</v>
      </c>
      <c r="H42" s="622">
        <v>10.36354</v>
      </c>
      <c r="I42" s="619">
        <v>22.297149999999998</v>
      </c>
      <c r="J42" s="620">
        <v>7.4887842092319996</v>
      </c>
      <c r="K42" s="623">
        <v>0.25095217927300001</v>
      </c>
    </row>
    <row r="43" spans="1:11" ht="14.4" customHeight="1" thickBot="1" x14ac:dyDescent="0.35">
      <c r="A43" s="640" t="s">
        <v>353</v>
      </c>
      <c r="B43" s="624">
        <v>837.197771093406</v>
      </c>
      <c r="C43" s="624">
        <v>792.11960999999997</v>
      </c>
      <c r="D43" s="625">
        <v>-45.078161093405001</v>
      </c>
      <c r="E43" s="631">
        <v>0.94615589929900001</v>
      </c>
      <c r="F43" s="624">
        <v>782.15989903381501</v>
      </c>
      <c r="G43" s="625">
        <v>130.35998317230201</v>
      </c>
      <c r="H43" s="627">
        <v>56.195459999999997</v>
      </c>
      <c r="I43" s="624">
        <v>121.6865</v>
      </c>
      <c r="J43" s="625">
        <v>-8.6734831723019994</v>
      </c>
      <c r="K43" s="632">
        <v>0.15557752340700001</v>
      </c>
    </row>
    <row r="44" spans="1:11" ht="14.4" customHeight="1" thickBot="1" x14ac:dyDescent="0.35">
      <c r="A44" s="641" t="s">
        <v>354</v>
      </c>
      <c r="B44" s="619">
        <v>8.6016335494940002</v>
      </c>
      <c r="C44" s="619">
        <v>10.4259</v>
      </c>
      <c r="D44" s="620">
        <v>1.8242664505049999</v>
      </c>
      <c r="E44" s="621">
        <v>1.212083721075</v>
      </c>
      <c r="F44" s="619">
        <v>9.6767266850699993</v>
      </c>
      <c r="G44" s="620">
        <v>1.612787780845</v>
      </c>
      <c r="H44" s="622">
        <v>0</v>
      </c>
      <c r="I44" s="619">
        <v>2.1779999999999999</v>
      </c>
      <c r="J44" s="620">
        <v>0.565212219154</v>
      </c>
      <c r="K44" s="623">
        <v>0.22507611001899999</v>
      </c>
    </row>
    <row r="45" spans="1:11" ht="14.4" customHeight="1" thickBot="1" x14ac:dyDescent="0.35">
      <c r="A45" s="641" t="s">
        <v>355</v>
      </c>
      <c r="B45" s="619">
        <v>14.999999527536</v>
      </c>
      <c r="C45" s="619">
        <v>13.301220000000001</v>
      </c>
      <c r="D45" s="620">
        <v>-1.698779527536</v>
      </c>
      <c r="E45" s="621">
        <v>0.88674802792999996</v>
      </c>
      <c r="F45" s="619">
        <v>15.546053014124</v>
      </c>
      <c r="G45" s="620">
        <v>2.591008835687</v>
      </c>
      <c r="H45" s="622">
        <v>0.98236999999999997</v>
      </c>
      <c r="I45" s="619">
        <v>1.6941299999999999</v>
      </c>
      <c r="J45" s="620">
        <v>-0.896878835687</v>
      </c>
      <c r="K45" s="623">
        <v>0.108974927491</v>
      </c>
    </row>
    <row r="46" spans="1:11" ht="14.4" customHeight="1" thickBot="1" x14ac:dyDescent="0.35">
      <c r="A46" s="641" t="s">
        <v>356</v>
      </c>
      <c r="B46" s="619">
        <v>526.23560011891595</v>
      </c>
      <c r="C46" s="619">
        <v>506.18135999999998</v>
      </c>
      <c r="D46" s="620">
        <v>-20.054240118915999</v>
      </c>
      <c r="E46" s="621">
        <v>0.96189113751599997</v>
      </c>
      <c r="F46" s="619">
        <v>510.37143368760502</v>
      </c>
      <c r="G46" s="620">
        <v>85.061905614599993</v>
      </c>
      <c r="H46" s="622">
        <v>28.789390000000001</v>
      </c>
      <c r="I46" s="619">
        <v>69.211550000000003</v>
      </c>
      <c r="J46" s="620">
        <v>-15.8503556146</v>
      </c>
      <c r="K46" s="623">
        <v>0.13561015650800001</v>
      </c>
    </row>
    <row r="47" spans="1:11" ht="14.4" customHeight="1" thickBot="1" x14ac:dyDescent="0.35">
      <c r="A47" s="641" t="s">
        <v>357</v>
      </c>
      <c r="B47" s="619">
        <v>57.99999817314</v>
      </c>
      <c r="C47" s="619">
        <v>52.34346</v>
      </c>
      <c r="D47" s="620">
        <v>-5.6565381731400004</v>
      </c>
      <c r="E47" s="621">
        <v>0.90247347670099998</v>
      </c>
      <c r="F47" s="619">
        <v>51.034778318230003</v>
      </c>
      <c r="G47" s="620">
        <v>8.5057963863709993</v>
      </c>
      <c r="H47" s="622">
        <v>3.31073</v>
      </c>
      <c r="I47" s="619">
        <v>7.4621399999999998</v>
      </c>
      <c r="J47" s="620">
        <v>-1.043656386371</v>
      </c>
      <c r="K47" s="623">
        <v>0.14621676131200001</v>
      </c>
    </row>
    <row r="48" spans="1:11" ht="14.4" customHeight="1" thickBot="1" x14ac:dyDescent="0.35">
      <c r="A48" s="641" t="s">
        <v>358</v>
      </c>
      <c r="B48" s="619">
        <v>11.999999622029</v>
      </c>
      <c r="C48" s="619">
        <v>10.89231</v>
      </c>
      <c r="D48" s="620">
        <v>-1.107689622029</v>
      </c>
      <c r="E48" s="621">
        <v>0.90769252859000005</v>
      </c>
      <c r="F48" s="619">
        <v>13.193225548924</v>
      </c>
      <c r="G48" s="620">
        <v>2.19887092482</v>
      </c>
      <c r="H48" s="622">
        <v>0</v>
      </c>
      <c r="I48" s="619">
        <v>0.52170000000000005</v>
      </c>
      <c r="J48" s="620">
        <v>-1.67717092482</v>
      </c>
      <c r="K48" s="623">
        <v>3.9543021382999997E-2</v>
      </c>
    </row>
    <row r="49" spans="1:11" ht="14.4" customHeight="1" thickBot="1" x14ac:dyDescent="0.35">
      <c r="A49" s="641" t="s">
        <v>359</v>
      </c>
      <c r="B49" s="619">
        <v>10.558989987722001</v>
      </c>
      <c r="C49" s="619">
        <v>7.6879799999999996</v>
      </c>
      <c r="D49" s="620">
        <v>-2.8710099877220001</v>
      </c>
      <c r="E49" s="621">
        <v>0.72809804810199996</v>
      </c>
      <c r="F49" s="619">
        <v>0</v>
      </c>
      <c r="G49" s="620">
        <v>0</v>
      </c>
      <c r="H49" s="622">
        <v>1.0042</v>
      </c>
      <c r="I49" s="619">
        <v>1.401</v>
      </c>
      <c r="J49" s="620">
        <v>1.401</v>
      </c>
      <c r="K49" s="630" t="s">
        <v>313</v>
      </c>
    </row>
    <row r="50" spans="1:11" ht="14.4" customHeight="1" thickBot="1" x14ac:dyDescent="0.35">
      <c r="A50" s="641" t="s">
        <v>360</v>
      </c>
      <c r="B50" s="619">
        <v>52.638907255578999</v>
      </c>
      <c r="C50" s="619">
        <v>49.008740000000003</v>
      </c>
      <c r="D50" s="620">
        <v>-3.6301672555789999</v>
      </c>
      <c r="E50" s="621">
        <v>0.93103642448400004</v>
      </c>
      <c r="F50" s="619">
        <v>47.355084029015998</v>
      </c>
      <c r="G50" s="620">
        <v>7.8925140048350002</v>
      </c>
      <c r="H50" s="622">
        <v>3.3717899999999998</v>
      </c>
      <c r="I50" s="619">
        <v>7.1332100000000001</v>
      </c>
      <c r="J50" s="620">
        <v>-0.75930400483500005</v>
      </c>
      <c r="K50" s="623">
        <v>0.15063240085499999</v>
      </c>
    </row>
    <row r="51" spans="1:11" ht="14.4" customHeight="1" thickBot="1" x14ac:dyDescent="0.35">
      <c r="A51" s="641" t="s">
        <v>361</v>
      </c>
      <c r="B51" s="619">
        <v>11.999999622029</v>
      </c>
      <c r="C51" s="619">
        <v>11.95261</v>
      </c>
      <c r="D51" s="620">
        <v>-4.7389622029000003E-2</v>
      </c>
      <c r="E51" s="621">
        <v>0.99605086470600002</v>
      </c>
      <c r="F51" s="619">
        <v>13.151540533542001</v>
      </c>
      <c r="G51" s="620">
        <v>2.1919234222570001</v>
      </c>
      <c r="H51" s="622">
        <v>1.27776</v>
      </c>
      <c r="I51" s="619">
        <v>2.55552</v>
      </c>
      <c r="J51" s="620">
        <v>0.36359657774199999</v>
      </c>
      <c r="K51" s="623">
        <v>0.19431335769899999</v>
      </c>
    </row>
    <row r="52" spans="1:11" ht="14.4" customHeight="1" thickBot="1" x14ac:dyDescent="0.35">
      <c r="A52" s="641" t="s">
        <v>362</v>
      </c>
      <c r="B52" s="619">
        <v>59.162645662270002</v>
      </c>
      <c r="C52" s="619">
        <v>31.74709</v>
      </c>
      <c r="D52" s="620">
        <v>-27.415555662269998</v>
      </c>
      <c r="E52" s="621">
        <v>0.536607003365</v>
      </c>
      <c r="F52" s="619">
        <v>42.617529493261003</v>
      </c>
      <c r="G52" s="620">
        <v>7.1029215822099996</v>
      </c>
      <c r="H52" s="622">
        <v>7.2054200000000002</v>
      </c>
      <c r="I52" s="619">
        <v>10.08455</v>
      </c>
      <c r="J52" s="620">
        <v>2.981628417789</v>
      </c>
      <c r="K52" s="623">
        <v>0.23662915518300001</v>
      </c>
    </row>
    <row r="53" spans="1:11" ht="14.4" customHeight="1" thickBot="1" x14ac:dyDescent="0.35">
      <c r="A53" s="641" t="s">
        <v>363</v>
      </c>
      <c r="B53" s="619">
        <v>82.999997574686006</v>
      </c>
      <c r="C53" s="619">
        <v>98.578940000000003</v>
      </c>
      <c r="D53" s="620">
        <v>15.578942425313</v>
      </c>
      <c r="E53" s="621">
        <v>1.187698106994</v>
      </c>
      <c r="F53" s="619">
        <v>79.213527724038997</v>
      </c>
      <c r="G53" s="620">
        <v>13.202254620672999</v>
      </c>
      <c r="H53" s="622">
        <v>10.2538</v>
      </c>
      <c r="I53" s="619">
        <v>19.444700000000001</v>
      </c>
      <c r="J53" s="620">
        <v>6.242445379326</v>
      </c>
      <c r="K53" s="623">
        <v>0.245471961149</v>
      </c>
    </row>
    <row r="54" spans="1:11" ht="14.4" customHeight="1" thickBot="1" x14ac:dyDescent="0.35">
      <c r="A54" s="640" t="s">
        <v>364</v>
      </c>
      <c r="B54" s="624">
        <v>1014.8909975559</v>
      </c>
      <c r="C54" s="624">
        <v>371.45702</v>
      </c>
      <c r="D54" s="625">
        <v>-643.43397755590297</v>
      </c>
      <c r="E54" s="631">
        <v>0.36600681343500002</v>
      </c>
      <c r="F54" s="624">
        <v>383.46570429416198</v>
      </c>
      <c r="G54" s="625">
        <v>63.910950715692998</v>
      </c>
      <c r="H54" s="627">
        <v>11.58981</v>
      </c>
      <c r="I54" s="624">
        <v>31.645189999999999</v>
      </c>
      <c r="J54" s="625">
        <v>-32.265760715692998</v>
      </c>
      <c r="K54" s="632">
        <v>8.2524172684999994E-2</v>
      </c>
    </row>
    <row r="55" spans="1:11" ht="14.4" customHeight="1" thickBot="1" x14ac:dyDescent="0.35">
      <c r="A55" s="641" t="s">
        <v>365</v>
      </c>
      <c r="B55" s="619">
        <v>0</v>
      </c>
      <c r="C55" s="619">
        <v>0.155</v>
      </c>
      <c r="D55" s="620">
        <v>0.155</v>
      </c>
      <c r="E55" s="629" t="s">
        <v>339</v>
      </c>
      <c r="F55" s="619">
        <v>0.187290271477</v>
      </c>
      <c r="G55" s="620">
        <v>3.1215045245999998E-2</v>
      </c>
      <c r="H55" s="622">
        <v>0</v>
      </c>
      <c r="I55" s="619">
        <v>0</v>
      </c>
      <c r="J55" s="620">
        <v>-3.1215045245999998E-2</v>
      </c>
      <c r="K55" s="623">
        <v>0</v>
      </c>
    </row>
    <row r="56" spans="1:11" ht="14.4" customHeight="1" thickBot="1" x14ac:dyDescent="0.35">
      <c r="A56" s="641" t="s">
        <v>366</v>
      </c>
      <c r="B56" s="619">
        <v>0</v>
      </c>
      <c r="C56" s="619">
        <v>3.1839</v>
      </c>
      <c r="D56" s="620">
        <v>3.1839</v>
      </c>
      <c r="E56" s="629" t="s">
        <v>313</v>
      </c>
      <c r="F56" s="619">
        <v>3.5579031425799998</v>
      </c>
      <c r="G56" s="620">
        <v>0.59298385709599999</v>
      </c>
      <c r="H56" s="622">
        <v>2.461E-2</v>
      </c>
      <c r="I56" s="619">
        <v>1.1862200000000001</v>
      </c>
      <c r="J56" s="620">
        <v>0.59323614290299997</v>
      </c>
      <c r="K56" s="623">
        <v>0.333404241898</v>
      </c>
    </row>
    <row r="57" spans="1:11" ht="14.4" customHeight="1" thickBot="1" x14ac:dyDescent="0.35">
      <c r="A57" s="641" t="s">
        <v>367</v>
      </c>
      <c r="B57" s="619">
        <v>1008.89099774489</v>
      </c>
      <c r="C57" s="619">
        <v>353.92430999999999</v>
      </c>
      <c r="D57" s="620">
        <v>-654.96668774488796</v>
      </c>
      <c r="E57" s="621">
        <v>0.35080530086099998</v>
      </c>
      <c r="F57" s="619">
        <v>362.97997898557901</v>
      </c>
      <c r="G57" s="620">
        <v>60.496663164262998</v>
      </c>
      <c r="H57" s="622">
        <v>11.5411</v>
      </c>
      <c r="I57" s="619">
        <v>30.153199999999998</v>
      </c>
      <c r="J57" s="620">
        <v>-30.343463164262999</v>
      </c>
      <c r="K57" s="623">
        <v>8.3071248404E-2</v>
      </c>
    </row>
    <row r="58" spans="1:11" ht="14.4" customHeight="1" thickBot="1" x14ac:dyDescent="0.35">
      <c r="A58" s="641" t="s">
        <v>368</v>
      </c>
      <c r="B58" s="619">
        <v>0</v>
      </c>
      <c r="C58" s="619">
        <v>1.2946</v>
      </c>
      <c r="D58" s="620">
        <v>1.2946</v>
      </c>
      <c r="E58" s="629" t="s">
        <v>313</v>
      </c>
      <c r="F58" s="619">
        <v>0</v>
      </c>
      <c r="G58" s="620">
        <v>0</v>
      </c>
      <c r="H58" s="622">
        <v>0</v>
      </c>
      <c r="I58" s="619">
        <v>0</v>
      </c>
      <c r="J58" s="620">
        <v>0</v>
      </c>
      <c r="K58" s="623">
        <v>2</v>
      </c>
    </row>
    <row r="59" spans="1:11" ht="14.4" customHeight="1" thickBot="1" x14ac:dyDescent="0.35">
      <c r="A59" s="641" t="s">
        <v>369</v>
      </c>
      <c r="B59" s="619">
        <v>5.9999998110139998</v>
      </c>
      <c r="C59" s="619">
        <v>12.89921</v>
      </c>
      <c r="D59" s="620">
        <v>6.8992101889850002</v>
      </c>
      <c r="E59" s="621">
        <v>2.1498684010479998</v>
      </c>
      <c r="F59" s="619">
        <v>16.740531894524</v>
      </c>
      <c r="G59" s="620">
        <v>2.7900886490870001</v>
      </c>
      <c r="H59" s="622">
        <v>2.41E-2</v>
      </c>
      <c r="I59" s="619">
        <v>0.30576999999999999</v>
      </c>
      <c r="J59" s="620">
        <v>-2.4843186490870002</v>
      </c>
      <c r="K59" s="623">
        <v>1.8265249987999999E-2</v>
      </c>
    </row>
    <row r="60" spans="1:11" ht="14.4" customHeight="1" thickBot="1" x14ac:dyDescent="0.35">
      <c r="A60" s="640" t="s">
        <v>370</v>
      </c>
      <c r="B60" s="624">
        <v>617.99998053449701</v>
      </c>
      <c r="C60" s="624">
        <v>597.40585999999996</v>
      </c>
      <c r="D60" s="625">
        <v>-20.594120534497002</v>
      </c>
      <c r="E60" s="631">
        <v>0.96667617931500005</v>
      </c>
      <c r="F60" s="624">
        <v>572.00015767504499</v>
      </c>
      <c r="G60" s="625">
        <v>95.333359612506996</v>
      </c>
      <c r="H60" s="627">
        <v>52.637</v>
      </c>
      <c r="I60" s="624">
        <v>104.57334</v>
      </c>
      <c r="J60" s="625">
        <v>9.2399803874920003</v>
      </c>
      <c r="K60" s="632">
        <v>0.18282047407999999</v>
      </c>
    </row>
    <row r="61" spans="1:11" ht="14.4" customHeight="1" thickBot="1" x14ac:dyDescent="0.35">
      <c r="A61" s="641" t="s">
        <v>371</v>
      </c>
      <c r="B61" s="619">
        <v>30.999999023573999</v>
      </c>
      <c r="C61" s="619">
        <v>18.521409999999999</v>
      </c>
      <c r="D61" s="620">
        <v>-12.478589023573999</v>
      </c>
      <c r="E61" s="621">
        <v>0.59746485752800005</v>
      </c>
      <c r="F61" s="619">
        <v>0</v>
      </c>
      <c r="G61" s="620">
        <v>0</v>
      </c>
      <c r="H61" s="622">
        <v>2.68499</v>
      </c>
      <c r="I61" s="619">
        <v>2.3897900000000001</v>
      </c>
      <c r="J61" s="620">
        <v>2.3897900000000001</v>
      </c>
      <c r="K61" s="630" t="s">
        <v>313</v>
      </c>
    </row>
    <row r="62" spans="1:11" ht="14.4" customHeight="1" thickBot="1" x14ac:dyDescent="0.35">
      <c r="A62" s="641" t="s">
        <v>372</v>
      </c>
      <c r="B62" s="619">
        <v>2.9999999055069999</v>
      </c>
      <c r="C62" s="619">
        <v>0</v>
      </c>
      <c r="D62" s="620">
        <v>-2.9999999055069999</v>
      </c>
      <c r="E62" s="621">
        <v>0</v>
      </c>
      <c r="F62" s="619">
        <v>0</v>
      </c>
      <c r="G62" s="620">
        <v>0</v>
      </c>
      <c r="H62" s="622">
        <v>0</v>
      </c>
      <c r="I62" s="619">
        <v>0</v>
      </c>
      <c r="J62" s="620">
        <v>0</v>
      </c>
      <c r="K62" s="623">
        <v>2</v>
      </c>
    </row>
    <row r="63" spans="1:11" ht="14.4" customHeight="1" thickBot="1" x14ac:dyDescent="0.35">
      <c r="A63" s="641" t="s">
        <v>373</v>
      </c>
      <c r="B63" s="619">
        <v>2.9999999055069999</v>
      </c>
      <c r="C63" s="619">
        <v>1.6696599999999999</v>
      </c>
      <c r="D63" s="620">
        <v>-1.330339905507</v>
      </c>
      <c r="E63" s="621">
        <v>0.55655335086299995</v>
      </c>
      <c r="F63" s="619">
        <v>0</v>
      </c>
      <c r="G63" s="620">
        <v>0</v>
      </c>
      <c r="H63" s="622">
        <v>0.38329999999999997</v>
      </c>
      <c r="I63" s="619">
        <v>0.76665000000000005</v>
      </c>
      <c r="J63" s="620">
        <v>0.76665000000000005</v>
      </c>
      <c r="K63" s="630" t="s">
        <v>313</v>
      </c>
    </row>
    <row r="64" spans="1:11" ht="14.4" customHeight="1" thickBot="1" x14ac:dyDescent="0.35">
      <c r="A64" s="641" t="s">
        <v>374</v>
      </c>
      <c r="B64" s="619">
        <v>233.999992629567</v>
      </c>
      <c r="C64" s="619">
        <v>227.32032000000001</v>
      </c>
      <c r="D64" s="620">
        <v>-6.6796726295670004</v>
      </c>
      <c r="E64" s="621">
        <v>0.97145438957200003</v>
      </c>
      <c r="F64" s="619">
        <v>228.00006284949399</v>
      </c>
      <c r="G64" s="620">
        <v>38.000010474915001</v>
      </c>
      <c r="H64" s="622">
        <v>17.334379999999999</v>
      </c>
      <c r="I64" s="619">
        <v>37.49653</v>
      </c>
      <c r="J64" s="620">
        <v>-0.50348047491500003</v>
      </c>
      <c r="K64" s="623">
        <v>0.164458419578</v>
      </c>
    </row>
    <row r="65" spans="1:11" ht="14.4" customHeight="1" thickBot="1" x14ac:dyDescent="0.35">
      <c r="A65" s="641" t="s">
        <v>375</v>
      </c>
      <c r="B65" s="619">
        <v>236.99999253507499</v>
      </c>
      <c r="C65" s="619">
        <v>184.83304999999999</v>
      </c>
      <c r="D65" s="620">
        <v>-52.166942535074</v>
      </c>
      <c r="E65" s="621">
        <v>0.77988631148400001</v>
      </c>
      <c r="F65" s="619">
        <v>185.00005099629999</v>
      </c>
      <c r="G65" s="620">
        <v>30.833341832715998</v>
      </c>
      <c r="H65" s="622">
        <v>15.62002</v>
      </c>
      <c r="I65" s="619">
        <v>32.402070000000002</v>
      </c>
      <c r="J65" s="620">
        <v>1.568728167283</v>
      </c>
      <c r="K65" s="623">
        <v>0.17514627604399999</v>
      </c>
    </row>
    <row r="66" spans="1:11" ht="14.4" customHeight="1" thickBot="1" x14ac:dyDescent="0.35">
      <c r="A66" s="641" t="s">
        <v>376</v>
      </c>
      <c r="B66" s="619">
        <v>109.999996535267</v>
      </c>
      <c r="C66" s="619">
        <v>165.06142</v>
      </c>
      <c r="D66" s="620">
        <v>55.061423464732997</v>
      </c>
      <c r="E66" s="621">
        <v>1.5005584109000001</v>
      </c>
      <c r="F66" s="619">
        <v>159.00004382925201</v>
      </c>
      <c r="G66" s="620">
        <v>26.500007304874998</v>
      </c>
      <c r="H66" s="622">
        <v>16.61431</v>
      </c>
      <c r="I66" s="619">
        <v>31.5183</v>
      </c>
      <c r="J66" s="620">
        <v>5.0182926951239999</v>
      </c>
      <c r="K66" s="623">
        <v>0.19822824724400001</v>
      </c>
    </row>
    <row r="67" spans="1:11" ht="14.4" customHeight="1" thickBot="1" x14ac:dyDescent="0.35">
      <c r="A67" s="640" t="s">
        <v>377</v>
      </c>
      <c r="B67" s="624">
        <v>0</v>
      </c>
      <c r="C67" s="624">
        <v>5.3432000000000004</v>
      </c>
      <c r="D67" s="625">
        <v>5.3432000000000004</v>
      </c>
      <c r="E67" s="626" t="s">
        <v>313</v>
      </c>
      <c r="F67" s="624">
        <v>0</v>
      </c>
      <c r="G67" s="625">
        <v>0</v>
      </c>
      <c r="H67" s="627">
        <v>0</v>
      </c>
      <c r="I67" s="624">
        <v>0</v>
      </c>
      <c r="J67" s="625">
        <v>0</v>
      </c>
      <c r="K67" s="628" t="s">
        <v>313</v>
      </c>
    </row>
    <row r="68" spans="1:11" ht="14.4" customHeight="1" thickBot="1" x14ac:dyDescent="0.35">
      <c r="A68" s="641" t="s">
        <v>378</v>
      </c>
      <c r="B68" s="619">
        <v>0</v>
      </c>
      <c r="C68" s="619">
        <v>5.3432000000000004</v>
      </c>
      <c r="D68" s="620">
        <v>5.3432000000000004</v>
      </c>
      <c r="E68" s="629" t="s">
        <v>313</v>
      </c>
      <c r="F68" s="619">
        <v>0</v>
      </c>
      <c r="G68" s="620">
        <v>0</v>
      </c>
      <c r="H68" s="622">
        <v>0</v>
      </c>
      <c r="I68" s="619">
        <v>0</v>
      </c>
      <c r="J68" s="620">
        <v>0</v>
      </c>
      <c r="K68" s="630" t="s">
        <v>313</v>
      </c>
    </row>
    <row r="69" spans="1:11" ht="14.4" customHeight="1" thickBot="1" x14ac:dyDescent="0.35">
      <c r="A69" s="639" t="s">
        <v>42</v>
      </c>
      <c r="B69" s="619">
        <v>2102.9376785159502</v>
      </c>
      <c r="C69" s="619">
        <v>1946.171</v>
      </c>
      <c r="D69" s="620">
        <v>-156.766678515954</v>
      </c>
      <c r="E69" s="621">
        <v>0.92545348342099998</v>
      </c>
      <c r="F69" s="619">
        <v>2109.6413691975599</v>
      </c>
      <c r="G69" s="620">
        <v>351.60689486626001</v>
      </c>
      <c r="H69" s="622">
        <v>197.672</v>
      </c>
      <c r="I69" s="619">
        <v>456.08199999999999</v>
      </c>
      <c r="J69" s="620">
        <v>104.47510513374</v>
      </c>
      <c r="K69" s="623">
        <v>0.216189351734</v>
      </c>
    </row>
    <row r="70" spans="1:11" ht="14.4" customHeight="1" thickBot="1" x14ac:dyDescent="0.35">
      <c r="A70" s="640" t="s">
        <v>379</v>
      </c>
      <c r="B70" s="624">
        <v>2102.9376785159502</v>
      </c>
      <c r="C70" s="624">
        <v>1946.171</v>
      </c>
      <c r="D70" s="625">
        <v>-156.766678515954</v>
      </c>
      <c r="E70" s="631">
        <v>0.92545348342099998</v>
      </c>
      <c r="F70" s="624">
        <v>2109.6413691975599</v>
      </c>
      <c r="G70" s="625">
        <v>351.60689486626001</v>
      </c>
      <c r="H70" s="627">
        <v>197.672</v>
      </c>
      <c r="I70" s="624">
        <v>456.08199999999999</v>
      </c>
      <c r="J70" s="625">
        <v>104.47510513374</v>
      </c>
      <c r="K70" s="632">
        <v>0.216189351734</v>
      </c>
    </row>
    <row r="71" spans="1:11" ht="14.4" customHeight="1" thickBot="1" x14ac:dyDescent="0.35">
      <c r="A71" s="641" t="s">
        <v>380</v>
      </c>
      <c r="B71" s="619">
        <v>721.93772201410297</v>
      </c>
      <c r="C71" s="619">
        <v>617.904</v>
      </c>
      <c r="D71" s="620">
        <v>-104.03372201410301</v>
      </c>
      <c r="E71" s="621">
        <v>0.85589654226099998</v>
      </c>
      <c r="F71" s="619">
        <v>732.00020177995498</v>
      </c>
      <c r="G71" s="620">
        <v>122.000033629993</v>
      </c>
      <c r="H71" s="622">
        <v>43.344999999999999</v>
      </c>
      <c r="I71" s="619">
        <v>91.98</v>
      </c>
      <c r="J71" s="620">
        <v>-30.020033629992</v>
      </c>
      <c r="K71" s="623">
        <v>0.125655703067</v>
      </c>
    </row>
    <row r="72" spans="1:11" ht="14.4" customHeight="1" thickBot="1" x14ac:dyDescent="0.35">
      <c r="A72" s="641" t="s">
        <v>381</v>
      </c>
      <c r="B72" s="619">
        <v>369.99998834589701</v>
      </c>
      <c r="C72" s="619">
        <v>258.93</v>
      </c>
      <c r="D72" s="620">
        <v>-111.069988345897</v>
      </c>
      <c r="E72" s="621">
        <v>0.69981083285300005</v>
      </c>
      <c r="F72" s="619">
        <v>322.27776677320298</v>
      </c>
      <c r="G72" s="620">
        <v>53.712961128867001</v>
      </c>
      <c r="H72" s="622">
        <v>25.295999999999999</v>
      </c>
      <c r="I72" s="619">
        <v>60.756999999999998</v>
      </c>
      <c r="J72" s="620">
        <v>7.0440388711319999</v>
      </c>
      <c r="K72" s="623">
        <v>0.18852370924699999</v>
      </c>
    </row>
    <row r="73" spans="1:11" ht="14.4" customHeight="1" thickBot="1" x14ac:dyDescent="0.35">
      <c r="A73" s="641" t="s">
        <v>382</v>
      </c>
      <c r="B73" s="619">
        <v>1010.99996815596</v>
      </c>
      <c r="C73" s="619">
        <v>1069.337</v>
      </c>
      <c r="D73" s="620">
        <v>58.337031844045001</v>
      </c>
      <c r="E73" s="621">
        <v>1.0577023082899999</v>
      </c>
      <c r="F73" s="619">
        <v>1055.3634006443999</v>
      </c>
      <c r="G73" s="620">
        <v>175.89390010740101</v>
      </c>
      <c r="H73" s="622">
        <v>129.03100000000001</v>
      </c>
      <c r="I73" s="619">
        <v>303.34500000000003</v>
      </c>
      <c r="J73" s="620">
        <v>127.4510998926</v>
      </c>
      <c r="K73" s="623">
        <v>0.28743179819800002</v>
      </c>
    </row>
    <row r="74" spans="1:11" ht="14.4" customHeight="1" thickBot="1" x14ac:dyDescent="0.35">
      <c r="A74" s="642" t="s">
        <v>383</v>
      </c>
      <c r="B74" s="624">
        <v>4994.3265486270502</v>
      </c>
      <c r="C74" s="624">
        <v>5180.2948699999997</v>
      </c>
      <c r="D74" s="625">
        <v>185.96832137295101</v>
      </c>
      <c r="E74" s="631">
        <v>1.0372359155049999</v>
      </c>
      <c r="F74" s="624">
        <v>4966.3412650207301</v>
      </c>
      <c r="G74" s="625">
        <v>827.72354417012195</v>
      </c>
      <c r="H74" s="627">
        <v>471.70769000000001</v>
      </c>
      <c r="I74" s="624">
        <v>820.35379</v>
      </c>
      <c r="J74" s="625">
        <v>-7.3697541701220004</v>
      </c>
      <c r="K74" s="632">
        <v>0.16518272632100001</v>
      </c>
    </row>
    <row r="75" spans="1:11" ht="14.4" customHeight="1" thickBot="1" x14ac:dyDescent="0.35">
      <c r="A75" s="639" t="s">
        <v>45</v>
      </c>
      <c r="B75" s="619">
        <v>1066.7065795507499</v>
      </c>
      <c r="C75" s="619">
        <v>1173.61896</v>
      </c>
      <c r="D75" s="620">
        <v>106.91238044924501</v>
      </c>
      <c r="E75" s="621">
        <v>1.100226606359</v>
      </c>
      <c r="F75" s="619">
        <v>1141.4228781678701</v>
      </c>
      <c r="G75" s="620">
        <v>190.237146361312</v>
      </c>
      <c r="H75" s="622">
        <v>190.69779</v>
      </c>
      <c r="I75" s="619">
        <v>219.52010999999999</v>
      </c>
      <c r="J75" s="620">
        <v>29.282963638687999</v>
      </c>
      <c r="K75" s="623">
        <v>0.19232145613900001</v>
      </c>
    </row>
    <row r="76" spans="1:11" ht="14.4" customHeight="1" thickBot="1" x14ac:dyDescent="0.35">
      <c r="A76" s="643" t="s">
        <v>384</v>
      </c>
      <c r="B76" s="619">
        <v>1066.7065795507499</v>
      </c>
      <c r="C76" s="619">
        <v>1173.61896</v>
      </c>
      <c r="D76" s="620">
        <v>106.91238044924501</v>
      </c>
      <c r="E76" s="621">
        <v>1.100226606359</v>
      </c>
      <c r="F76" s="619">
        <v>1141.4228781678701</v>
      </c>
      <c r="G76" s="620">
        <v>190.237146361312</v>
      </c>
      <c r="H76" s="622">
        <v>190.69779</v>
      </c>
      <c r="I76" s="619">
        <v>219.52010999999999</v>
      </c>
      <c r="J76" s="620">
        <v>29.282963638687999</v>
      </c>
      <c r="K76" s="623">
        <v>0.19232145613900001</v>
      </c>
    </row>
    <row r="77" spans="1:11" ht="14.4" customHeight="1" thickBot="1" x14ac:dyDescent="0.35">
      <c r="A77" s="641" t="s">
        <v>385</v>
      </c>
      <c r="B77" s="619">
        <v>756.91642657134105</v>
      </c>
      <c r="C77" s="619">
        <v>947.59124999999995</v>
      </c>
      <c r="D77" s="620">
        <v>190.67482342865901</v>
      </c>
      <c r="E77" s="621">
        <v>1.251910008469</v>
      </c>
      <c r="F77" s="619">
        <v>916.93101401983301</v>
      </c>
      <c r="G77" s="620">
        <v>152.82183566997199</v>
      </c>
      <c r="H77" s="622">
        <v>182.05681000000001</v>
      </c>
      <c r="I77" s="619">
        <v>205.50912</v>
      </c>
      <c r="J77" s="620">
        <v>52.687284330026998</v>
      </c>
      <c r="K77" s="623">
        <v>0.22412713372900001</v>
      </c>
    </row>
    <row r="78" spans="1:11" ht="14.4" customHeight="1" thickBot="1" x14ac:dyDescent="0.35">
      <c r="A78" s="641" t="s">
        <v>386</v>
      </c>
      <c r="B78" s="619">
        <v>34.493806216236997</v>
      </c>
      <c r="C78" s="619">
        <v>26.550270000000001</v>
      </c>
      <c r="D78" s="620">
        <v>-7.9435362162369998</v>
      </c>
      <c r="E78" s="621">
        <v>0.76971122970700001</v>
      </c>
      <c r="F78" s="619">
        <v>26.538702931349</v>
      </c>
      <c r="G78" s="620">
        <v>4.4231171552240003</v>
      </c>
      <c r="H78" s="622">
        <v>0.54500000000000004</v>
      </c>
      <c r="I78" s="619">
        <v>0.54500000000000004</v>
      </c>
      <c r="J78" s="620">
        <v>-3.8781171552239999</v>
      </c>
      <c r="K78" s="623">
        <v>2.0536045087999999E-2</v>
      </c>
    </row>
    <row r="79" spans="1:11" ht="14.4" customHeight="1" thickBot="1" x14ac:dyDescent="0.35">
      <c r="A79" s="641" t="s">
        <v>387</v>
      </c>
      <c r="B79" s="619">
        <v>232.99999266106499</v>
      </c>
      <c r="C79" s="619">
        <v>118.87506999999999</v>
      </c>
      <c r="D79" s="620">
        <v>-114.124922661065</v>
      </c>
      <c r="E79" s="621">
        <v>0.51019344954599999</v>
      </c>
      <c r="F79" s="619">
        <v>122.759879509306</v>
      </c>
      <c r="G79" s="620">
        <v>20.459979918217002</v>
      </c>
      <c r="H79" s="622">
        <v>3.4847999999999999</v>
      </c>
      <c r="I79" s="619">
        <v>3.4847999999999999</v>
      </c>
      <c r="J79" s="620">
        <v>-16.975179918216998</v>
      </c>
      <c r="K79" s="623">
        <v>2.8387124635999999E-2</v>
      </c>
    </row>
    <row r="80" spans="1:11" ht="14.4" customHeight="1" thickBot="1" x14ac:dyDescent="0.35">
      <c r="A80" s="641" t="s">
        <v>388</v>
      </c>
      <c r="B80" s="619">
        <v>42.296354102111003</v>
      </c>
      <c r="C80" s="619">
        <v>80.602369999999993</v>
      </c>
      <c r="D80" s="620">
        <v>38.306015897888003</v>
      </c>
      <c r="E80" s="621">
        <v>1.905657631989</v>
      </c>
      <c r="F80" s="619">
        <v>75.193281707379995</v>
      </c>
      <c r="G80" s="620">
        <v>12.532213617896</v>
      </c>
      <c r="H80" s="622">
        <v>4.6111800000000001</v>
      </c>
      <c r="I80" s="619">
        <v>9.9811899999999998</v>
      </c>
      <c r="J80" s="620">
        <v>-2.551023617896</v>
      </c>
      <c r="K80" s="623">
        <v>0.132740449324</v>
      </c>
    </row>
    <row r="81" spans="1:11" ht="14.4" customHeight="1" thickBot="1" x14ac:dyDescent="0.35">
      <c r="A81" s="644" t="s">
        <v>46</v>
      </c>
      <c r="B81" s="624">
        <v>0</v>
      </c>
      <c r="C81" s="624">
        <v>230.91499999999999</v>
      </c>
      <c r="D81" s="625">
        <v>230.91499999999999</v>
      </c>
      <c r="E81" s="626" t="s">
        <v>313</v>
      </c>
      <c r="F81" s="624">
        <v>30.146876316880999</v>
      </c>
      <c r="G81" s="625">
        <v>5.024479386146</v>
      </c>
      <c r="H81" s="627">
        <v>4.5759999999999996</v>
      </c>
      <c r="I81" s="624">
        <v>8.6419999999999995</v>
      </c>
      <c r="J81" s="625">
        <v>3.6175206138529998</v>
      </c>
      <c r="K81" s="632">
        <v>0.28666319883800001</v>
      </c>
    </row>
    <row r="82" spans="1:11" ht="14.4" customHeight="1" thickBot="1" x14ac:dyDescent="0.35">
      <c r="A82" s="640" t="s">
        <v>389</v>
      </c>
      <c r="B82" s="624">
        <v>0</v>
      </c>
      <c r="C82" s="624">
        <v>88.293999999999997</v>
      </c>
      <c r="D82" s="625">
        <v>88.293999999999997</v>
      </c>
      <c r="E82" s="626" t="s">
        <v>313</v>
      </c>
      <c r="F82" s="624">
        <v>22.171236346335</v>
      </c>
      <c r="G82" s="625">
        <v>3.6952060577219998</v>
      </c>
      <c r="H82" s="627">
        <v>4.5759999999999996</v>
      </c>
      <c r="I82" s="624">
        <v>8.6419999999999995</v>
      </c>
      <c r="J82" s="625">
        <v>4.946793942277</v>
      </c>
      <c r="K82" s="632">
        <v>0.38978430724399998</v>
      </c>
    </row>
    <row r="83" spans="1:11" ht="14.4" customHeight="1" thickBot="1" x14ac:dyDescent="0.35">
      <c r="A83" s="641" t="s">
        <v>390</v>
      </c>
      <c r="B83" s="619">
        <v>0</v>
      </c>
      <c r="C83" s="619">
        <v>64.424000000000007</v>
      </c>
      <c r="D83" s="620">
        <v>64.424000000000007</v>
      </c>
      <c r="E83" s="629" t="s">
        <v>313</v>
      </c>
      <c r="F83" s="619">
        <v>0</v>
      </c>
      <c r="G83" s="620">
        <v>0</v>
      </c>
      <c r="H83" s="622">
        <v>2.5009999999999999</v>
      </c>
      <c r="I83" s="619">
        <v>3.2469999999999999</v>
      </c>
      <c r="J83" s="620">
        <v>3.2469999999999999</v>
      </c>
      <c r="K83" s="630" t="s">
        <v>313</v>
      </c>
    </row>
    <row r="84" spans="1:11" ht="14.4" customHeight="1" thickBot="1" x14ac:dyDescent="0.35">
      <c r="A84" s="641" t="s">
        <v>391</v>
      </c>
      <c r="B84" s="619">
        <v>0</v>
      </c>
      <c r="C84" s="619">
        <v>23.87</v>
      </c>
      <c r="D84" s="620">
        <v>23.87</v>
      </c>
      <c r="E84" s="629" t="s">
        <v>313</v>
      </c>
      <c r="F84" s="619">
        <v>22.171236346335</v>
      </c>
      <c r="G84" s="620">
        <v>3.6952060577219998</v>
      </c>
      <c r="H84" s="622">
        <v>2.0750000000000002</v>
      </c>
      <c r="I84" s="619">
        <v>5.3949999999999996</v>
      </c>
      <c r="J84" s="620">
        <v>1.6997939422770001</v>
      </c>
      <c r="K84" s="623">
        <v>0.24333329525299999</v>
      </c>
    </row>
    <row r="85" spans="1:11" ht="14.4" customHeight="1" thickBot="1" x14ac:dyDescent="0.35">
      <c r="A85" s="640" t="s">
        <v>392</v>
      </c>
      <c r="B85" s="624">
        <v>0</v>
      </c>
      <c r="C85" s="624">
        <v>142.62100000000001</v>
      </c>
      <c r="D85" s="625">
        <v>142.62100000000001</v>
      </c>
      <c r="E85" s="626" t="s">
        <v>313</v>
      </c>
      <c r="F85" s="624">
        <v>7.9756399705460002</v>
      </c>
      <c r="G85" s="625">
        <v>1.3292733284239999</v>
      </c>
      <c r="H85" s="627">
        <v>0</v>
      </c>
      <c r="I85" s="624">
        <v>0</v>
      </c>
      <c r="J85" s="625">
        <v>-1.3292733284239999</v>
      </c>
      <c r="K85" s="632">
        <v>0</v>
      </c>
    </row>
    <row r="86" spans="1:11" ht="14.4" customHeight="1" thickBot="1" x14ac:dyDescent="0.35">
      <c r="A86" s="641" t="s">
        <v>393</v>
      </c>
      <c r="B86" s="619">
        <v>0</v>
      </c>
      <c r="C86" s="619">
        <v>138.328</v>
      </c>
      <c r="D86" s="620">
        <v>138.328</v>
      </c>
      <c r="E86" s="629" t="s">
        <v>313</v>
      </c>
      <c r="F86" s="619">
        <v>0</v>
      </c>
      <c r="G86" s="620">
        <v>0</v>
      </c>
      <c r="H86" s="622">
        <v>0</v>
      </c>
      <c r="I86" s="619">
        <v>0</v>
      </c>
      <c r="J86" s="620">
        <v>0</v>
      </c>
      <c r="K86" s="630" t="s">
        <v>313</v>
      </c>
    </row>
    <row r="87" spans="1:11" ht="14.4" customHeight="1" thickBot="1" x14ac:dyDescent="0.35">
      <c r="A87" s="641" t="s">
        <v>394</v>
      </c>
      <c r="B87" s="619">
        <v>0</v>
      </c>
      <c r="C87" s="619">
        <v>4.2930000000000001</v>
      </c>
      <c r="D87" s="620">
        <v>4.2930000000000001</v>
      </c>
      <c r="E87" s="629" t="s">
        <v>313</v>
      </c>
      <c r="F87" s="619">
        <v>7.9756399705460002</v>
      </c>
      <c r="G87" s="620">
        <v>1.3292733284239999</v>
      </c>
      <c r="H87" s="622">
        <v>0</v>
      </c>
      <c r="I87" s="619">
        <v>0</v>
      </c>
      <c r="J87" s="620">
        <v>-1.3292733284239999</v>
      </c>
      <c r="K87" s="623">
        <v>0</v>
      </c>
    </row>
    <row r="88" spans="1:11" ht="14.4" customHeight="1" thickBot="1" x14ac:dyDescent="0.35">
      <c r="A88" s="639" t="s">
        <v>47</v>
      </c>
      <c r="B88" s="619">
        <v>3927.6199690763001</v>
      </c>
      <c r="C88" s="619">
        <v>3775.76091</v>
      </c>
      <c r="D88" s="620">
        <v>-151.85905907629399</v>
      </c>
      <c r="E88" s="621">
        <v>0.96133560266200002</v>
      </c>
      <c r="F88" s="619">
        <v>3794.7715105359798</v>
      </c>
      <c r="G88" s="620">
        <v>632.46191842266398</v>
      </c>
      <c r="H88" s="622">
        <v>276.43389999999999</v>
      </c>
      <c r="I88" s="619">
        <v>592.19168000000002</v>
      </c>
      <c r="J88" s="620">
        <v>-40.270238422662999</v>
      </c>
      <c r="K88" s="623">
        <v>0.156054634213</v>
      </c>
    </row>
    <row r="89" spans="1:11" ht="14.4" customHeight="1" thickBot="1" x14ac:dyDescent="0.35">
      <c r="A89" s="640" t="s">
        <v>395</v>
      </c>
      <c r="B89" s="624">
        <v>4.5735046296880002</v>
      </c>
      <c r="C89" s="624">
        <v>4.8780000000000001</v>
      </c>
      <c r="D89" s="625">
        <v>0.30449537031099999</v>
      </c>
      <c r="E89" s="631">
        <v>1.0665781266150001</v>
      </c>
      <c r="F89" s="624">
        <v>2.3024660608369998</v>
      </c>
      <c r="G89" s="625">
        <v>0.38374434347199998</v>
      </c>
      <c r="H89" s="627">
        <v>0</v>
      </c>
      <c r="I89" s="624">
        <v>0</v>
      </c>
      <c r="J89" s="625">
        <v>-0.38374434347199998</v>
      </c>
      <c r="K89" s="632">
        <v>0</v>
      </c>
    </row>
    <row r="90" spans="1:11" ht="14.4" customHeight="1" thickBot="1" x14ac:dyDescent="0.35">
      <c r="A90" s="641" t="s">
        <v>396</v>
      </c>
      <c r="B90" s="619">
        <v>4.5735046296880002</v>
      </c>
      <c r="C90" s="619">
        <v>4.8780000000000001</v>
      </c>
      <c r="D90" s="620">
        <v>0.30449537031099999</v>
      </c>
      <c r="E90" s="621">
        <v>1.0665781266150001</v>
      </c>
      <c r="F90" s="619">
        <v>2.3024660608369998</v>
      </c>
      <c r="G90" s="620">
        <v>0.38374434347199998</v>
      </c>
      <c r="H90" s="622">
        <v>0</v>
      </c>
      <c r="I90" s="619">
        <v>0</v>
      </c>
      <c r="J90" s="620">
        <v>-0.38374434347199998</v>
      </c>
      <c r="K90" s="623">
        <v>0</v>
      </c>
    </row>
    <row r="91" spans="1:11" ht="14.4" customHeight="1" thickBot="1" x14ac:dyDescent="0.35">
      <c r="A91" s="640" t="s">
        <v>397</v>
      </c>
      <c r="B91" s="624">
        <v>30.736767382465999</v>
      </c>
      <c r="C91" s="624">
        <v>27.561360000000001</v>
      </c>
      <c r="D91" s="625">
        <v>-3.1754073824660001</v>
      </c>
      <c r="E91" s="631">
        <v>0.89669026209000002</v>
      </c>
      <c r="F91" s="624">
        <v>25.736267213068999</v>
      </c>
      <c r="G91" s="625">
        <v>4.2893778688440003</v>
      </c>
      <c r="H91" s="627">
        <v>2.3469199999999999</v>
      </c>
      <c r="I91" s="624">
        <v>4.6134199999999996</v>
      </c>
      <c r="J91" s="625">
        <v>0.32404213115500002</v>
      </c>
      <c r="K91" s="632">
        <v>0.17925754196599999</v>
      </c>
    </row>
    <row r="92" spans="1:11" ht="14.4" customHeight="1" thickBot="1" x14ac:dyDescent="0.35">
      <c r="A92" s="641" t="s">
        <v>398</v>
      </c>
      <c r="B92" s="619">
        <v>11.900387498298</v>
      </c>
      <c r="C92" s="619">
        <v>12.009</v>
      </c>
      <c r="D92" s="620">
        <v>0.10861250170099999</v>
      </c>
      <c r="E92" s="621">
        <v>1.0091268037879999</v>
      </c>
      <c r="F92" s="619">
        <v>8.3118720973670008</v>
      </c>
      <c r="G92" s="620">
        <v>1.3853120162270001</v>
      </c>
      <c r="H92" s="622">
        <v>1.1115999999999999</v>
      </c>
      <c r="I92" s="619">
        <v>2.2174</v>
      </c>
      <c r="J92" s="620">
        <v>0.83208798377199999</v>
      </c>
      <c r="K92" s="623">
        <v>0.266775038646</v>
      </c>
    </row>
    <row r="93" spans="1:11" ht="14.4" customHeight="1" thickBot="1" x14ac:dyDescent="0.35">
      <c r="A93" s="641" t="s">
        <v>399</v>
      </c>
      <c r="B93" s="619">
        <v>18.836379884168</v>
      </c>
      <c r="C93" s="619">
        <v>15.55236</v>
      </c>
      <c r="D93" s="620">
        <v>-3.2840198841679999</v>
      </c>
      <c r="E93" s="621">
        <v>0.82565546541500001</v>
      </c>
      <c r="F93" s="619">
        <v>17.424395115702001</v>
      </c>
      <c r="G93" s="620">
        <v>2.9040658526169998</v>
      </c>
      <c r="H93" s="622">
        <v>1.23532</v>
      </c>
      <c r="I93" s="619">
        <v>2.39602</v>
      </c>
      <c r="J93" s="620">
        <v>-0.50804585261699997</v>
      </c>
      <c r="K93" s="623">
        <v>0.137509508025</v>
      </c>
    </row>
    <row r="94" spans="1:11" ht="14.4" customHeight="1" thickBot="1" x14ac:dyDescent="0.35">
      <c r="A94" s="640" t="s">
        <v>400</v>
      </c>
      <c r="B94" s="624">
        <v>115.509561747764</v>
      </c>
      <c r="C94" s="624">
        <v>97.174809999999994</v>
      </c>
      <c r="D94" s="625">
        <v>-18.334751747763999</v>
      </c>
      <c r="E94" s="631">
        <v>0.84127070114000002</v>
      </c>
      <c r="F94" s="624">
        <v>106.63650097647</v>
      </c>
      <c r="G94" s="625">
        <v>17.772750162745002</v>
      </c>
      <c r="H94" s="627">
        <v>0</v>
      </c>
      <c r="I94" s="624">
        <v>53.582970000000003</v>
      </c>
      <c r="J94" s="625">
        <v>35.810219837254998</v>
      </c>
      <c r="K94" s="632">
        <v>0.50248244746699999</v>
      </c>
    </row>
    <row r="95" spans="1:11" ht="14.4" customHeight="1" thickBot="1" x14ac:dyDescent="0.35">
      <c r="A95" s="641" t="s">
        <v>401</v>
      </c>
      <c r="B95" s="619">
        <v>47.509563889600003</v>
      </c>
      <c r="C95" s="619">
        <v>46.98</v>
      </c>
      <c r="D95" s="620">
        <v>-0.5295638896</v>
      </c>
      <c r="E95" s="621">
        <v>0.98885353082100003</v>
      </c>
      <c r="F95" s="619">
        <v>46.000012680159998</v>
      </c>
      <c r="G95" s="620">
        <v>7.6666687800259998</v>
      </c>
      <c r="H95" s="622">
        <v>0</v>
      </c>
      <c r="I95" s="619">
        <v>11.744999999999999</v>
      </c>
      <c r="J95" s="620">
        <v>4.0783312199730002</v>
      </c>
      <c r="K95" s="623">
        <v>0.255326016574</v>
      </c>
    </row>
    <row r="96" spans="1:11" ht="14.4" customHeight="1" thickBot="1" x14ac:dyDescent="0.35">
      <c r="A96" s="641" t="s">
        <v>402</v>
      </c>
      <c r="B96" s="619">
        <v>67.999997858162999</v>
      </c>
      <c r="C96" s="619">
        <v>50.194809999999997</v>
      </c>
      <c r="D96" s="620">
        <v>-17.805187858162999</v>
      </c>
      <c r="E96" s="621">
        <v>0.73815899383799999</v>
      </c>
      <c r="F96" s="619">
        <v>60.636488296308997</v>
      </c>
      <c r="G96" s="620">
        <v>10.106081382717999</v>
      </c>
      <c r="H96" s="622">
        <v>0</v>
      </c>
      <c r="I96" s="619">
        <v>41.837969999999999</v>
      </c>
      <c r="J96" s="620">
        <v>31.731888617281001</v>
      </c>
      <c r="K96" s="623">
        <v>0.68998009573899999</v>
      </c>
    </row>
    <row r="97" spans="1:11" ht="14.4" customHeight="1" thickBot="1" x14ac:dyDescent="0.35">
      <c r="A97" s="640" t="s">
        <v>403</v>
      </c>
      <c r="B97" s="624">
        <v>2415.50230066534</v>
      </c>
      <c r="C97" s="624">
        <v>2464.8747400000002</v>
      </c>
      <c r="D97" s="625">
        <v>49.372439334661998</v>
      </c>
      <c r="E97" s="631">
        <v>1.0204398229389999</v>
      </c>
      <c r="F97" s="624">
        <v>2345.2475694242798</v>
      </c>
      <c r="G97" s="625">
        <v>390.874594904047</v>
      </c>
      <c r="H97" s="627">
        <v>197.63009</v>
      </c>
      <c r="I97" s="624">
        <v>393.12768999999997</v>
      </c>
      <c r="J97" s="625">
        <v>2.2530950959520002</v>
      </c>
      <c r="K97" s="632">
        <v>0.16762737338399999</v>
      </c>
    </row>
    <row r="98" spans="1:11" ht="14.4" customHeight="1" thickBot="1" x14ac:dyDescent="0.35">
      <c r="A98" s="641" t="s">
        <v>404</v>
      </c>
      <c r="B98" s="619">
        <v>1489.54197951421</v>
      </c>
      <c r="C98" s="619">
        <v>1355.8354099999999</v>
      </c>
      <c r="D98" s="620">
        <v>-133.70656951420801</v>
      </c>
      <c r="E98" s="621">
        <v>0.91023645432400002</v>
      </c>
      <c r="F98" s="619">
        <v>1388.6176287681899</v>
      </c>
      <c r="G98" s="620">
        <v>231.43627146136399</v>
      </c>
      <c r="H98" s="622">
        <v>115.84571</v>
      </c>
      <c r="I98" s="619">
        <v>229.887</v>
      </c>
      <c r="J98" s="620">
        <v>-1.549271461364</v>
      </c>
      <c r="K98" s="623">
        <v>0.16555097331099999</v>
      </c>
    </row>
    <row r="99" spans="1:11" ht="14.4" customHeight="1" thickBot="1" x14ac:dyDescent="0.35">
      <c r="A99" s="641" t="s">
        <v>405</v>
      </c>
      <c r="B99" s="619">
        <v>1.116146684451</v>
      </c>
      <c r="C99" s="619">
        <v>0</v>
      </c>
      <c r="D99" s="620">
        <v>-1.116146684451</v>
      </c>
      <c r="E99" s="621">
        <v>0</v>
      </c>
      <c r="F99" s="619">
        <v>0</v>
      </c>
      <c r="G99" s="620">
        <v>0</v>
      </c>
      <c r="H99" s="622">
        <v>0</v>
      </c>
      <c r="I99" s="619">
        <v>0</v>
      </c>
      <c r="J99" s="620">
        <v>0</v>
      </c>
      <c r="K99" s="623">
        <v>2</v>
      </c>
    </row>
    <row r="100" spans="1:11" ht="14.4" customHeight="1" thickBot="1" x14ac:dyDescent="0.35">
      <c r="A100" s="641" t="s">
        <v>406</v>
      </c>
      <c r="B100" s="619">
        <v>924.84417446667703</v>
      </c>
      <c r="C100" s="619">
        <v>1109.0393300000001</v>
      </c>
      <c r="D100" s="620">
        <v>184.195155533323</v>
      </c>
      <c r="E100" s="621">
        <v>1.199163448955</v>
      </c>
      <c r="F100" s="619">
        <v>956.62994065609803</v>
      </c>
      <c r="G100" s="620">
        <v>159.43832344268299</v>
      </c>
      <c r="H100" s="622">
        <v>81.784379999999999</v>
      </c>
      <c r="I100" s="619">
        <v>163.24069</v>
      </c>
      <c r="J100" s="620">
        <v>3.8023665573160002</v>
      </c>
      <c r="K100" s="623">
        <v>0.17064141844399999</v>
      </c>
    </row>
    <row r="101" spans="1:11" ht="14.4" customHeight="1" thickBot="1" x14ac:dyDescent="0.35">
      <c r="A101" s="640" t="s">
        <v>407</v>
      </c>
      <c r="B101" s="624">
        <v>1361.2978346510399</v>
      </c>
      <c r="C101" s="624">
        <v>1178.4749999999999</v>
      </c>
      <c r="D101" s="625">
        <v>-182.82283465103799</v>
      </c>
      <c r="E101" s="631">
        <v>0.86569960665599999</v>
      </c>
      <c r="F101" s="624">
        <v>1314.8487068613199</v>
      </c>
      <c r="G101" s="625">
        <v>219.14145114355301</v>
      </c>
      <c r="H101" s="627">
        <v>76.053889999999996</v>
      </c>
      <c r="I101" s="624">
        <v>140.4135</v>
      </c>
      <c r="J101" s="625">
        <v>-78.727951143553</v>
      </c>
      <c r="K101" s="632">
        <v>0.10679061345</v>
      </c>
    </row>
    <row r="102" spans="1:11" ht="14.4" customHeight="1" thickBot="1" x14ac:dyDescent="0.35">
      <c r="A102" s="641" t="s">
        <v>408</v>
      </c>
      <c r="B102" s="619">
        <v>9.9999996850239992</v>
      </c>
      <c r="C102" s="619">
        <v>21.879000000000001</v>
      </c>
      <c r="D102" s="620">
        <v>11.879000314975</v>
      </c>
      <c r="E102" s="621">
        <v>2.1879000689130002</v>
      </c>
      <c r="F102" s="619">
        <v>62.364372375945997</v>
      </c>
      <c r="G102" s="620">
        <v>10.394062062657</v>
      </c>
      <c r="H102" s="622">
        <v>0</v>
      </c>
      <c r="I102" s="619">
        <v>0</v>
      </c>
      <c r="J102" s="620">
        <v>-10.394062062657</v>
      </c>
      <c r="K102" s="623">
        <v>0</v>
      </c>
    </row>
    <row r="103" spans="1:11" ht="14.4" customHeight="1" thickBot="1" x14ac:dyDescent="0.35">
      <c r="A103" s="641" t="s">
        <v>409</v>
      </c>
      <c r="B103" s="619">
        <v>1070.9840312973499</v>
      </c>
      <c r="C103" s="619">
        <v>909.82261000000005</v>
      </c>
      <c r="D103" s="620">
        <v>-161.16142129734899</v>
      </c>
      <c r="E103" s="621">
        <v>0.849520238782</v>
      </c>
      <c r="F103" s="619">
        <v>887.59961317421005</v>
      </c>
      <c r="G103" s="620">
        <v>147.93326886236801</v>
      </c>
      <c r="H103" s="622">
        <v>54.258620000000001</v>
      </c>
      <c r="I103" s="619">
        <v>98.639960000000002</v>
      </c>
      <c r="J103" s="620">
        <v>-49.293308862368001</v>
      </c>
      <c r="K103" s="623">
        <v>0.11113114352</v>
      </c>
    </row>
    <row r="104" spans="1:11" ht="14.4" customHeight="1" thickBot="1" x14ac:dyDescent="0.35">
      <c r="A104" s="641" t="s">
        <v>410</v>
      </c>
      <c r="B104" s="619">
        <v>2.028548637109</v>
      </c>
      <c r="C104" s="619">
        <v>2.3420000000000001</v>
      </c>
      <c r="D104" s="620">
        <v>0.31345136288999997</v>
      </c>
      <c r="E104" s="621">
        <v>1.1545200135489999</v>
      </c>
      <c r="F104" s="619">
        <v>3.0000008269670002</v>
      </c>
      <c r="G104" s="620">
        <v>0.50000013782700004</v>
      </c>
      <c r="H104" s="622">
        <v>1.8169999999999999</v>
      </c>
      <c r="I104" s="619">
        <v>1.8169999999999999</v>
      </c>
      <c r="J104" s="620">
        <v>1.316999862172</v>
      </c>
      <c r="K104" s="623">
        <v>0.60566649971099995</v>
      </c>
    </row>
    <row r="105" spans="1:11" ht="14.4" customHeight="1" thickBot="1" x14ac:dyDescent="0.35">
      <c r="A105" s="641" t="s">
        <v>411</v>
      </c>
      <c r="B105" s="619">
        <v>6.1533182456490003</v>
      </c>
      <c r="C105" s="619">
        <v>1.8391999999999999</v>
      </c>
      <c r="D105" s="620">
        <v>-4.3141182456490004</v>
      </c>
      <c r="E105" s="621">
        <v>0.29889564078699998</v>
      </c>
      <c r="F105" s="619">
        <v>3.9848615879459999</v>
      </c>
      <c r="G105" s="620">
        <v>0.66414359799099998</v>
      </c>
      <c r="H105" s="622">
        <v>0</v>
      </c>
      <c r="I105" s="619">
        <v>0</v>
      </c>
      <c r="J105" s="620">
        <v>-0.66414359799099998</v>
      </c>
      <c r="K105" s="623">
        <v>0</v>
      </c>
    </row>
    <row r="106" spans="1:11" ht="14.4" customHeight="1" thickBot="1" x14ac:dyDescent="0.35">
      <c r="A106" s="641" t="s">
        <v>412</v>
      </c>
      <c r="B106" s="619">
        <v>272.13193678590602</v>
      </c>
      <c r="C106" s="619">
        <v>242.59218999999999</v>
      </c>
      <c r="D106" s="620">
        <v>-29.539746785904999</v>
      </c>
      <c r="E106" s="621">
        <v>0.891450642894</v>
      </c>
      <c r="F106" s="619">
        <v>357.89985889625098</v>
      </c>
      <c r="G106" s="620">
        <v>59.649976482707999</v>
      </c>
      <c r="H106" s="622">
        <v>19.978269999999998</v>
      </c>
      <c r="I106" s="619">
        <v>39.956539999999997</v>
      </c>
      <c r="J106" s="620">
        <v>-19.693436482708002</v>
      </c>
      <c r="K106" s="623">
        <v>0.111641675755</v>
      </c>
    </row>
    <row r="107" spans="1:11" ht="14.4" customHeight="1" thickBot="1" x14ac:dyDescent="0.35">
      <c r="A107" s="640" t="s">
        <v>413</v>
      </c>
      <c r="B107" s="624">
        <v>0</v>
      </c>
      <c r="C107" s="624">
        <v>2.7970000000000002</v>
      </c>
      <c r="D107" s="625">
        <v>2.7970000000000002</v>
      </c>
      <c r="E107" s="626" t="s">
        <v>339</v>
      </c>
      <c r="F107" s="624">
        <v>0</v>
      </c>
      <c r="G107" s="625">
        <v>0</v>
      </c>
      <c r="H107" s="627">
        <v>0.40300000000000002</v>
      </c>
      <c r="I107" s="624">
        <v>0.4541</v>
      </c>
      <c r="J107" s="625">
        <v>0.4541</v>
      </c>
      <c r="K107" s="628" t="s">
        <v>313</v>
      </c>
    </row>
    <row r="108" spans="1:11" ht="14.4" customHeight="1" thickBot="1" x14ac:dyDescent="0.35">
      <c r="A108" s="641" t="s">
        <v>414</v>
      </c>
      <c r="B108" s="619">
        <v>0</v>
      </c>
      <c r="C108" s="619">
        <v>2.7970000000000002</v>
      </c>
      <c r="D108" s="620">
        <v>2.7970000000000002</v>
      </c>
      <c r="E108" s="629" t="s">
        <v>339</v>
      </c>
      <c r="F108" s="619">
        <v>0</v>
      </c>
      <c r="G108" s="620">
        <v>0</v>
      </c>
      <c r="H108" s="622">
        <v>0</v>
      </c>
      <c r="I108" s="619">
        <v>0</v>
      </c>
      <c r="J108" s="620">
        <v>0</v>
      </c>
      <c r="K108" s="630" t="s">
        <v>313</v>
      </c>
    </row>
    <row r="109" spans="1:11" ht="14.4" customHeight="1" thickBot="1" x14ac:dyDescent="0.35">
      <c r="A109" s="641" t="s">
        <v>415</v>
      </c>
      <c r="B109" s="619">
        <v>0</v>
      </c>
      <c r="C109" s="619">
        <v>0</v>
      </c>
      <c r="D109" s="620">
        <v>0</v>
      </c>
      <c r="E109" s="621">
        <v>1</v>
      </c>
      <c r="F109" s="619">
        <v>0</v>
      </c>
      <c r="G109" s="620">
        <v>0</v>
      </c>
      <c r="H109" s="622">
        <v>0.40300000000000002</v>
      </c>
      <c r="I109" s="619">
        <v>0.4541</v>
      </c>
      <c r="J109" s="620">
        <v>0.4541</v>
      </c>
      <c r="K109" s="630" t="s">
        <v>339</v>
      </c>
    </row>
    <row r="110" spans="1:11" ht="14.4" customHeight="1" thickBot="1" x14ac:dyDescent="0.35">
      <c r="A110" s="638" t="s">
        <v>48</v>
      </c>
      <c r="B110" s="619">
        <v>71038.997762443702</v>
      </c>
      <c r="C110" s="619">
        <v>70780.704610000001</v>
      </c>
      <c r="D110" s="620">
        <v>-258.29315244365699</v>
      </c>
      <c r="E110" s="621">
        <v>0.99636406536400002</v>
      </c>
      <c r="F110" s="619">
        <v>71952.019833977494</v>
      </c>
      <c r="G110" s="620">
        <v>11992.0033056629</v>
      </c>
      <c r="H110" s="622">
        <v>5751.6926700000004</v>
      </c>
      <c r="I110" s="619">
        <v>11679.240089999999</v>
      </c>
      <c r="J110" s="620">
        <v>-312.76321566291898</v>
      </c>
      <c r="K110" s="623">
        <v>0.16231983642600001</v>
      </c>
    </row>
    <row r="111" spans="1:11" ht="14.4" customHeight="1" thickBot="1" x14ac:dyDescent="0.35">
      <c r="A111" s="644" t="s">
        <v>416</v>
      </c>
      <c r="B111" s="624">
        <v>52662.998341243103</v>
      </c>
      <c r="C111" s="624">
        <v>52966.03</v>
      </c>
      <c r="D111" s="625">
        <v>303.03165875686699</v>
      </c>
      <c r="E111" s="631">
        <v>1.00575416646</v>
      </c>
      <c r="F111" s="624">
        <v>53152.014651650701</v>
      </c>
      <c r="G111" s="625">
        <v>8858.6691086084502</v>
      </c>
      <c r="H111" s="627">
        <v>4245.7719999999999</v>
      </c>
      <c r="I111" s="624">
        <v>8621.7420000000002</v>
      </c>
      <c r="J111" s="625">
        <v>-236.92710860845199</v>
      </c>
      <c r="K111" s="632">
        <v>0.16220912897600001</v>
      </c>
    </row>
    <row r="112" spans="1:11" ht="14.4" customHeight="1" thickBot="1" x14ac:dyDescent="0.35">
      <c r="A112" s="640" t="s">
        <v>417</v>
      </c>
      <c r="B112" s="624">
        <v>52499.998346377201</v>
      </c>
      <c r="C112" s="624">
        <v>52863.326999999997</v>
      </c>
      <c r="D112" s="625">
        <v>363.328653622768</v>
      </c>
      <c r="E112" s="631">
        <v>1.006920546001</v>
      </c>
      <c r="F112" s="624">
        <v>52955.014597346497</v>
      </c>
      <c r="G112" s="625">
        <v>8825.8357662244198</v>
      </c>
      <c r="H112" s="627">
        <v>4242.0219999999999</v>
      </c>
      <c r="I112" s="624">
        <v>8612.5529999999999</v>
      </c>
      <c r="J112" s="625">
        <v>-213.28276622442399</v>
      </c>
      <c r="K112" s="632">
        <v>0.16263904496000001</v>
      </c>
    </row>
    <row r="113" spans="1:11" ht="14.4" customHeight="1" thickBot="1" x14ac:dyDescent="0.35">
      <c r="A113" s="641" t="s">
        <v>418</v>
      </c>
      <c r="B113" s="619">
        <v>52499.998346377201</v>
      </c>
      <c r="C113" s="619">
        <v>52863.326999999997</v>
      </c>
      <c r="D113" s="620">
        <v>363.328653622768</v>
      </c>
      <c r="E113" s="621">
        <v>1.006920546001</v>
      </c>
      <c r="F113" s="619">
        <v>52955.014597346497</v>
      </c>
      <c r="G113" s="620">
        <v>8825.8357662244198</v>
      </c>
      <c r="H113" s="622">
        <v>4242.0219999999999</v>
      </c>
      <c r="I113" s="619">
        <v>8612.5529999999999</v>
      </c>
      <c r="J113" s="620">
        <v>-213.28276622442399</v>
      </c>
      <c r="K113" s="623">
        <v>0.16263904496000001</v>
      </c>
    </row>
    <row r="114" spans="1:11" ht="14.4" customHeight="1" thickBot="1" x14ac:dyDescent="0.35">
      <c r="A114" s="640" t="s">
        <v>419</v>
      </c>
      <c r="B114" s="624">
        <v>0</v>
      </c>
      <c r="C114" s="624">
        <v>33.75</v>
      </c>
      <c r="D114" s="625">
        <v>33.75</v>
      </c>
      <c r="E114" s="626" t="s">
        <v>339</v>
      </c>
      <c r="F114" s="624">
        <v>45.000012404505</v>
      </c>
      <c r="G114" s="625">
        <v>7.5000020674170003</v>
      </c>
      <c r="H114" s="627">
        <v>3.75</v>
      </c>
      <c r="I114" s="624">
        <v>6.75</v>
      </c>
      <c r="J114" s="625">
        <v>-0.75000206741700004</v>
      </c>
      <c r="K114" s="632">
        <v>0.14999995865099999</v>
      </c>
    </row>
    <row r="115" spans="1:11" ht="14.4" customHeight="1" thickBot="1" x14ac:dyDescent="0.35">
      <c r="A115" s="641" t="s">
        <v>420</v>
      </c>
      <c r="B115" s="619">
        <v>0</v>
      </c>
      <c r="C115" s="619">
        <v>33.75</v>
      </c>
      <c r="D115" s="620">
        <v>33.75</v>
      </c>
      <c r="E115" s="629" t="s">
        <v>339</v>
      </c>
      <c r="F115" s="619">
        <v>45.000012404505</v>
      </c>
      <c r="G115" s="620">
        <v>7.5000020674170003</v>
      </c>
      <c r="H115" s="622">
        <v>3.75</v>
      </c>
      <c r="I115" s="619">
        <v>6.75</v>
      </c>
      <c r="J115" s="620">
        <v>-0.75000206741700004</v>
      </c>
      <c r="K115" s="623">
        <v>0.14999995865099999</v>
      </c>
    </row>
    <row r="116" spans="1:11" ht="14.4" customHeight="1" thickBot="1" x14ac:dyDescent="0.35">
      <c r="A116" s="640" t="s">
        <v>421</v>
      </c>
      <c r="B116" s="624">
        <v>162.99999486589499</v>
      </c>
      <c r="C116" s="624">
        <v>68.953000000000003</v>
      </c>
      <c r="D116" s="625">
        <v>-94.046994865895002</v>
      </c>
      <c r="E116" s="631">
        <v>0.42302455320100002</v>
      </c>
      <c r="F116" s="624">
        <v>152.00004189966299</v>
      </c>
      <c r="G116" s="625">
        <v>25.333340316609998</v>
      </c>
      <c r="H116" s="627">
        <v>0</v>
      </c>
      <c r="I116" s="624">
        <v>2.4390000000000001</v>
      </c>
      <c r="J116" s="625">
        <v>-22.894340316609998</v>
      </c>
      <c r="K116" s="632">
        <v>1.6046048207999999E-2</v>
      </c>
    </row>
    <row r="117" spans="1:11" ht="14.4" customHeight="1" thickBot="1" x14ac:dyDescent="0.35">
      <c r="A117" s="641" t="s">
        <v>422</v>
      </c>
      <c r="B117" s="619">
        <v>162.99999486589499</v>
      </c>
      <c r="C117" s="619">
        <v>68.953000000000003</v>
      </c>
      <c r="D117" s="620">
        <v>-94.046994865895002</v>
      </c>
      <c r="E117" s="621">
        <v>0.42302455320100002</v>
      </c>
      <c r="F117" s="619">
        <v>152.00004189966299</v>
      </c>
      <c r="G117" s="620">
        <v>25.333340316609998</v>
      </c>
      <c r="H117" s="622">
        <v>0</v>
      </c>
      <c r="I117" s="619">
        <v>2.4390000000000001</v>
      </c>
      <c r="J117" s="620">
        <v>-22.894340316609998</v>
      </c>
      <c r="K117" s="623">
        <v>1.6046048207999999E-2</v>
      </c>
    </row>
    <row r="118" spans="1:11" ht="14.4" customHeight="1" thickBot="1" x14ac:dyDescent="0.35">
      <c r="A118" s="639" t="s">
        <v>423</v>
      </c>
      <c r="B118" s="619">
        <v>17850.999437736798</v>
      </c>
      <c r="C118" s="619">
        <v>17285.35326</v>
      </c>
      <c r="D118" s="620">
        <v>-565.64617773675502</v>
      </c>
      <c r="E118" s="621">
        <v>0.96831291268999997</v>
      </c>
      <c r="F118" s="619">
        <v>18005.004963180501</v>
      </c>
      <c r="G118" s="620">
        <v>3000.8341605300898</v>
      </c>
      <c r="H118" s="622">
        <v>1442.2905000000001</v>
      </c>
      <c r="I118" s="619">
        <v>2928.27225</v>
      </c>
      <c r="J118" s="620">
        <v>-72.561910530087005</v>
      </c>
      <c r="K118" s="623">
        <v>0.16263656999699999</v>
      </c>
    </row>
    <row r="119" spans="1:11" ht="14.4" customHeight="1" thickBot="1" x14ac:dyDescent="0.35">
      <c r="A119" s="640" t="s">
        <v>424</v>
      </c>
      <c r="B119" s="624">
        <v>4725.9998511424501</v>
      </c>
      <c r="C119" s="624">
        <v>4757.6850100000001</v>
      </c>
      <c r="D119" s="625">
        <v>31.685158857548</v>
      </c>
      <c r="E119" s="631">
        <v>1.006704435009</v>
      </c>
      <c r="F119" s="624">
        <v>4766.0013137749702</v>
      </c>
      <c r="G119" s="625">
        <v>794.33355229582901</v>
      </c>
      <c r="H119" s="627">
        <v>381.78500000000003</v>
      </c>
      <c r="I119" s="624">
        <v>775.13400000000001</v>
      </c>
      <c r="J119" s="625">
        <v>-19.199552295827999</v>
      </c>
      <c r="K119" s="632">
        <v>0.16263822625400001</v>
      </c>
    </row>
    <row r="120" spans="1:11" ht="14.4" customHeight="1" thickBot="1" x14ac:dyDescent="0.35">
      <c r="A120" s="641" t="s">
        <v>425</v>
      </c>
      <c r="B120" s="619">
        <v>4725.9998511424501</v>
      </c>
      <c r="C120" s="619">
        <v>4757.6850100000001</v>
      </c>
      <c r="D120" s="620">
        <v>31.685158857548</v>
      </c>
      <c r="E120" s="621">
        <v>1.006704435009</v>
      </c>
      <c r="F120" s="619">
        <v>4766.0013137749702</v>
      </c>
      <c r="G120" s="620">
        <v>794.33355229582901</v>
      </c>
      <c r="H120" s="622">
        <v>381.78500000000003</v>
      </c>
      <c r="I120" s="619">
        <v>775.13400000000001</v>
      </c>
      <c r="J120" s="620">
        <v>-19.199552295827999</v>
      </c>
      <c r="K120" s="623">
        <v>0.16263822625400001</v>
      </c>
    </row>
    <row r="121" spans="1:11" ht="14.4" customHeight="1" thickBot="1" x14ac:dyDescent="0.35">
      <c r="A121" s="640" t="s">
        <v>426</v>
      </c>
      <c r="B121" s="624">
        <v>13124.9995865943</v>
      </c>
      <c r="C121" s="624">
        <v>12527.668250000001</v>
      </c>
      <c r="D121" s="625">
        <v>-597.33133659430905</v>
      </c>
      <c r="E121" s="631">
        <v>0.95448903958700004</v>
      </c>
      <c r="F121" s="624">
        <v>13239.0036494056</v>
      </c>
      <c r="G121" s="625">
        <v>2206.5006082342602</v>
      </c>
      <c r="H121" s="627">
        <v>1060.5055</v>
      </c>
      <c r="I121" s="624">
        <v>2153.13825</v>
      </c>
      <c r="J121" s="625">
        <v>-53.362358234257997</v>
      </c>
      <c r="K121" s="632">
        <v>0.16263597374899999</v>
      </c>
    </row>
    <row r="122" spans="1:11" ht="14.4" customHeight="1" thickBot="1" x14ac:dyDescent="0.35">
      <c r="A122" s="641" t="s">
        <v>427</v>
      </c>
      <c r="B122" s="619">
        <v>13124.9995865943</v>
      </c>
      <c r="C122" s="619">
        <v>12527.668250000001</v>
      </c>
      <c r="D122" s="620">
        <v>-597.33133659430905</v>
      </c>
      <c r="E122" s="621">
        <v>0.95448903958700004</v>
      </c>
      <c r="F122" s="619">
        <v>13239.0036494056</v>
      </c>
      <c r="G122" s="620">
        <v>2206.5006082342602</v>
      </c>
      <c r="H122" s="622">
        <v>1060.5055</v>
      </c>
      <c r="I122" s="619">
        <v>2153.13825</v>
      </c>
      <c r="J122" s="620">
        <v>-53.362358234257997</v>
      </c>
      <c r="K122" s="623">
        <v>0.16263597374899999</v>
      </c>
    </row>
    <row r="123" spans="1:11" ht="14.4" customHeight="1" thickBot="1" x14ac:dyDescent="0.35">
      <c r="A123" s="639" t="s">
        <v>428</v>
      </c>
      <c r="B123" s="619">
        <v>524.99998346377197</v>
      </c>
      <c r="C123" s="619">
        <v>529.32135000000005</v>
      </c>
      <c r="D123" s="620">
        <v>4.321366536227</v>
      </c>
      <c r="E123" s="621">
        <v>1.0082311746129999</v>
      </c>
      <c r="F123" s="619">
        <v>795.00021914626598</v>
      </c>
      <c r="G123" s="620">
        <v>132.500036524378</v>
      </c>
      <c r="H123" s="622">
        <v>63.63017</v>
      </c>
      <c r="I123" s="619">
        <v>129.22584000000001</v>
      </c>
      <c r="J123" s="620">
        <v>-3.2741965243769999</v>
      </c>
      <c r="K123" s="623">
        <v>0.16254818160699999</v>
      </c>
    </row>
    <row r="124" spans="1:11" ht="14.4" customHeight="1" thickBot="1" x14ac:dyDescent="0.35">
      <c r="A124" s="640" t="s">
        <v>429</v>
      </c>
      <c r="B124" s="624">
        <v>524.99998346377197</v>
      </c>
      <c r="C124" s="624">
        <v>529.32135000000005</v>
      </c>
      <c r="D124" s="625">
        <v>4.321366536227</v>
      </c>
      <c r="E124" s="631">
        <v>1.0082311746129999</v>
      </c>
      <c r="F124" s="624">
        <v>795.00021914626598</v>
      </c>
      <c r="G124" s="625">
        <v>132.500036524378</v>
      </c>
      <c r="H124" s="627">
        <v>63.63017</v>
      </c>
      <c r="I124" s="624">
        <v>129.22584000000001</v>
      </c>
      <c r="J124" s="625">
        <v>-3.2741965243769999</v>
      </c>
      <c r="K124" s="632">
        <v>0.16254818160699999</v>
      </c>
    </row>
    <row r="125" spans="1:11" ht="14.4" customHeight="1" thickBot="1" x14ac:dyDescent="0.35">
      <c r="A125" s="641" t="s">
        <v>430</v>
      </c>
      <c r="B125" s="619">
        <v>524.99998346377197</v>
      </c>
      <c r="C125" s="619">
        <v>529.32135000000005</v>
      </c>
      <c r="D125" s="620">
        <v>4.321366536227</v>
      </c>
      <c r="E125" s="621">
        <v>1.0082311746129999</v>
      </c>
      <c r="F125" s="619">
        <v>795.00021914626598</v>
      </c>
      <c r="G125" s="620">
        <v>132.500036524378</v>
      </c>
      <c r="H125" s="622">
        <v>63.63017</v>
      </c>
      <c r="I125" s="619">
        <v>129.22584000000001</v>
      </c>
      <c r="J125" s="620">
        <v>-3.2741965243769999</v>
      </c>
      <c r="K125" s="623">
        <v>0.16254818160699999</v>
      </c>
    </row>
    <row r="126" spans="1:11" ht="14.4" customHeight="1" thickBot="1" x14ac:dyDescent="0.35">
      <c r="A126" s="638" t="s">
        <v>431</v>
      </c>
      <c r="B126" s="619">
        <v>0</v>
      </c>
      <c r="C126" s="619">
        <v>202.34123</v>
      </c>
      <c r="D126" s="620">
        <v>202.34123</v>
      </c>
      <c r="E126" s="629" t="s">
        <v>313</v>
      </c>
      <c r="F126" s="619">
        <v>143.45162920873599</v>
      </c>
      <c r="G126" s="620">
        <v>23.908604868122001</v>
      </c>
      <c r="H126" s="622">
        <v>5.3</v>
      </c>
      <c r="I126" s="619">
        <v>17.643999999999998</v>
      </c>
      <c r="J126" s="620">
        <v>-6.2646048681220003</v>
      </c>
      <c r="K126" s="623">
        <v>0.12299616321700001</v>
      </c>
    </row>
    <row r="127" spans="1:11" ht="14.4" customHeight="1" thickBot="1" x14ac:dyDescent="0.35">
      <c r="A127" s="639" t="s">
        <v>432</v>
      </c>
      <c r="B127" s="619">
        <v>0</v>
      </c>
      <c r="C127" s="619">
        <v>202.34123</v>
      </c>
      <c r="D127" s="620">
        <v>202.34123</v>
      </c>
      <c r="E127" s="629" t="s">
        <v>313</v>
      </c>
      <c r="F127" s="619">
        <v>143.45162920873599</v>
      </c>
      <c r="G127" s="620">
        <v>23.908604868122001</v>
      </c>
      <c r="H127" s="622">
        <v>5.3</v>
      </c>
      <c r="I127" s="619">
        <v>17.643999999999998</v>
      </c>
      <c r="J127" s="620">
        <v>-6.2646048681220003</v>
      </c>
      <c r="K127" s="623">
        <v>0.12299616321700001</v>
      </c>
    </row>
    <row r="128" spans="1:11" ht="14.4" customHeight="1" thickBot="1" x14ac:dyDescent="0.35">
      <c r="A128" s="640" t="s">
        <v>433</v>
      </c>
      <c r="B128" s="624">
        <v>0</v>
      </c>
      <c r="C128" s="624">
        <v>68.149230000000003</v>
      </c>
      <c r="D128" s="625">
        <v>68.149230000000003</v>
      </c>
      <c r="E128" s="626" t="s">
        <v>313</v>
      </c>
      <c r="F128" s="624">
        <v>53.919957878029997</v>
      </c>
      <c r="G128" s="625">
        <v>8.9866596463379995</v>
      </c>
      <c r="H128" s="627">
        <v>3.4</v>
      </c>
      <c r="I128" s="624">
        <v>14.644</v>
      </c>
      <c r="J128" s="625">
        <v>5.6573403536609996</v>
      </c>
      <c r="K128" s="632">
        <v>0.27158774925399998</v>
      </c>
    </row>
    <row r="129" spans="1:11" ht="14.4" customHeight="1" thickBot="1" x14ac:dyDescent="0.35">
      <c r="A129" s="641" t="s">
        <v>434</v>
      </c>
      <c r="B129" s="619">
        <v>0</v>
      </c>
      <c r="C129" s="619">
        <v>2.1335000000000002</v>
      </c>
      <c r="D129" s="620">
        <v>2.1335000000000002</v>
      </c>
      <c r="E129" s="629" t="s">
        <v>313</v>
      </c>
      <c r="F129" s="619">
        <v>0</v>
      </c>
      <c r="G129" s="620">
        <v>0</v>
      </c>
      <c r="H129" s="622">
        <v>0</v>
      </c>
      <c r="I129" s="619">
        <v>0</v>
      </c>
      <c r="J129" s="620">
        <v>0</v>
      </c>
      <c r="K129" s="630" t="s">
        <v>313</v>
      </c>
    </row>
    <row r="130" spans="1:11" ht="14.4" customHeight="1" thickBot="1" x14ac:dyDescent="0.35">
      <c r="A130" s="641" t="s">
        <v>435</v>
      </c>
      <c r="B130" s="619">
        <v>0</v>
      </c>
      <c r="C130" s="619">
        <v>-2.7967300000000002</v>
      </c>
      <c r="D130" s="620">
        <v>-2.7967300000000002</v>
      </c>
      <c r="E130" s="629" t="s">
        <v>339</v>
      </c>
      <c r="F130" s="619">
        <v>0</v>
      </c>
      <c r="G130" s="620">
        <v>0</v>
      </c>
      <c r="H130" s="622">
        <v>0</v>
      </c>
      <c r="I130" s="619">
        <v>0</v>
      </c>
      <c r="J130" s="620">
        <v>0</v>
      </c>
      <c r="K130" s="630" t="s">
        <v>313</v>
      </c>
    </row>
    <row r="131" spans="1:11" ht="14.4" customHeight="1" thickBot="1" x14ac:dyDescent="0.35">
      <c r="A131" s="641" t="s">
        <v>436</v>
      </c>
      <c r="B131" s="619">
        <v>0</v>
      </c>
      <c r="C131" s="619">
        <v>55.597000000000001</v>
      </c>
      <c r="D131" s="620">
        <v>55.597000000000001</v>
      </c>
      <c r="E131" s="629" t="s">
        <v>313</v>
      </c>
      <c r="F131" s="619">
        <v>52.860957419656998</v>
      </c>
      <c r="G131" s="620">
        <v>8.8101595699419999</v>
      </c>
      <c r="H131" s="622">
        <v>3.4</v>
      </c>
      <c r="I131" s="619">
        <v>14.644</v>
      </c>
      <c r="J131" s="620">
        <v>5.8338404300570001</v>
      </c>
      <c r="K131" s="623">
        <v>0.27702865621099998</v>
      </c>
    </row>
    <row r="132" spans="1:11" ht="14.4" customHeight="1" thickBot="1" x14ac:dyDescent="0.35">
      <c r="A132" s="641" t="s">
        <v>437</v>
      </c>
      <c r="B132" s="619">
        <v>0</v>
      </c>
      <c r="C132" s="619">
        <v>0.4</v>
      </c>
      <c r="D132" s="620">
        <v>0.4</v>
      </c>
      <c r="E132" s="629" t="s">
        <v>313</v>
      </c>
      <c r="F132" s="619">
        <v>0.34577549789000001</v>
      </c>
      <c r="G132" s="620">
        <v>5.7629249648000001E-2</v>
      </c>
      <c r="H132" s="622">
        <v>0</v>
      </c>
      <c r="I132" s="619">
        <v>0</v>
      </c>
      <c r="J132" s="620">
        <v>-5.7629249648000001E-2</v>
      </c>
      <c r="K132" s="623">
        <v>0</v>
      </c>
    </row>
    <row r="133" spans="1:11" ht="14.4" customHeight="1" thickBot="1" x14ac:dyDescent="0.35">
      <c r="A133" s="641" t="s">
        <v>438</v>
      </c>
      <c r="B133" s="619">
        <v>0</v>
      </c>
      <c r="C133" s="619">
        <v>12.81546</v>
      </c>
      <c r="D133" s="620">
        <v>12.81546</v>
      </c>
      <c r="E133" s="629" t="s">
        <v>339</v>
      </c>
      <c r="F133" s="619">
        <v>0.71322496048299999</v>
      </c>
      <c r="G133" s="620">
        <v>0.118870826747</v>
      </c>
      <c r="H133" s="622">
        <v>0</v>
      </c>
      <c r="I133" s="619">
        <v>0</v>
      </c>
      <c r="J133" s="620">
        <v>-0.118870826747</v>
      </c>
      <c r="K133" s="623">
        <v>0</v>
      </c>
    </row>
    <row r="134" spans="1:11" ht="14.4" customHeight="1" thickBot="1" x14ac:dyDescent="0.35">
      <c r="A134" s="643" t="s">
        <v>439</v>
      </c>
      <c r="B134" s="619">
        <v>0</v>
      </c>
      <c r="C134" s="619">
        <v>31.306000000000001</v>
      </c>
      <c r="D134" s="620">
        <v>31.306000000000001</v>
      </c>
      <c r="E134" s="629" t="s">
        <v>339</v>
      </c>
      <c r="F134" s="619">
        <v>0</v>
      </c>
      <c r="G134" s="620">
        <v>0</v>
      </c>
      <c r="H134" s="622">
        <v>0</v>
      </c>
      <c r="I134" s="619">
        <v>0</v>
      </c>
      <c r="J134" s="620">
        <v>0</v>
      </c>
      <c r="K134" s="630" t="s">
        <v>313</v>
      </c>
    </row>
    <row r="135" spans="1:11" ht="14.4" customHeight="1" thickBot="1" x14ac:dyDescent="0.35">
      <c r="A135" s="641" t="s">
        <v>440</v>
      </c>
      <c r="B135" s="619">
        <v>0</v>
      </c>
      <c r="C135" s="619">
        <v>31.306000000000001</v>
      </c>
      <c r="D135" s="620">
        <v>31.306000000000001</v>
      </c>
      <c r="E135" s="629" t="s">
        <v>339</v>
      </c>
      <c r="F135" s="619">
        <v>0</v>
      </c>
      <c r="G135" s="620">
        <v>0</v>
      </c>
      <c r="H135" s="622">
        <v>0</v>
      </c>
      <c r="I135" s="619">
        <v>0</v>
      </c>
      <c r="J135" s="620">
        <v>0</v>
      </c>
      <c r="K135" s="630" t="s">
        <v>313</v>
      </c>
    </row>
    <row r="136" spans="1:11" ht="14.4" customHeight="1" thickBot="1" x14ac:dyDescent="0.35">
      <c r="A136" s="643" t="s">
        <v>441</v>
      </c>
      <c r="B136" s="619">
        <v>0</v>
      </c>
      <c r="C136" s="619">
        <v>29.492000000000001</v>
      </c>
      <c r="D136" s="620">
        <v>29.492000000000001</v>
      </c>
      <c r="E136" s="629" t="s">
        <v>313</v>
      </c>
      <c r="F136" s="619">
        <v>11.710850460159</v>
      </c>
      <c r="G136" s="620">
        <v>1.951808410026</v>
      </c>
      <c r="H136" s="622">
        <v>1.9</v>
      </c>
      <c r="I136" s="619">
        <v>3</v>
      </c>
      <c r="J136" s="620">
        <v>1.0481915899730001</v>
      </c>
      <c r="K136" s="623">
        <v>0.256172684486</v>
      </c>
    </row>
    <row r="137" spans="1:11" ht="14.4" customHeight="1" thickBot="1" x14ac:dyDescent="0.35">
      <c r="A137" s="641" t="s">
        <v>442</v>
      </c>
      <c r="B137" s="619">
        <v>0</v>
      </c>
      <c r="C137" s="619">
        <v>29.492000000000001</v>
      </c>
      <c r="D137" s="620">
        <v>29.492000000000001</v>
      </c>
      <c r="E137" s="629" t="s">
        <v>313</v>
      </c>
      <c r="F137" s="619">
        <v>11.710850460159</v>
      </c>
      <c r="G137" s="620">
        <v>1.951808410026</v>
      </c>
      <c r="H137" s="622">
        <v>1.9</v>
      </c>
      <c r="I137" s="619">
        <v>3</v>
      </c>
      <c r="J137" s="620">
        <v>1.0481915899730001</v>
      </c>
      <c r="K137" s="623">
        <v>0.256172684486</v>
      </c>
    </row>
    <row r="138" spans="1:11" ht="14.4" customHeight="1" thickBot="1" x14ac:dyDescent="0.35">
      <c r="A138" s="643" t="s">
        <v>443</v>
      </c>
      <c r="B138" s="619">
        <v>0</v>
      </c>
      <c r="C138" s="619">
        <v>2.6</v>
      </c>
      <c r="D138" s="620">
        <v>2.6</v>
      </c>
      <c r="E138" s="629" t="s">
        <v>313</v>
      </c>
      <c r="F138" s="619">
        <v>1.338009873843</v>
      </c>
      <c r="G138" s="620">
        <v>0.22300164564</v>
      </c>
      <c r="H138" s="622">
        <v>0</v>
      </c>
      <c r="I138" s="619">
        <v>0</v>
      </c>
      <c r="J138" s="620">
        <v>-0.22300164564</v>
      </c>
      <c r="K138" s="623">
        <v>0</v>
      </c>
    </row>
    <row r="139" spans="1:11" ht="14.4" customHeight="1" thickBot="1" x14ac:dyDescent="0.35">
      <c r="A139" s="641" t="s">
        <v>444</v>
      </c>
      <c r="B139" s="619">
        <v>0</v>
      </c>
      <c r="C139" s="619">
        <v>2.6</v>
      </c>
      <c r="D139" s="620">
        <v>2.6</v>
      </c>
      <c r="E139" s="629" t="s">
        <v>313</v>
      </c>
      <c r="F139" s="619">
        <v>1.338009873843</v>
      </c>
      <c r="G139" s="620">
        <v>0.22300164564</v>
      </c>
      <c r="H139" s="622">
        <v>0</v>
      </c>
      <c r="I139" s="619">
        <v>0</v>
      </c>
      <c r="J139" s="620">
        <v>-0.22300164564</v>
      </c>
      <c r="K139" s="623">
        <v>0</v>
      </c>
    </row>
    <row r="140" spans="1:11" ht="14.4" customHeight="1" thickBot="1" x14ac:dyDescent="0.35">
      <c r="A140" s="643" t="s">
        <v>445</v>
      </c>
      <c r="B140" s="619">
        <v>0</v>
      </c>
      <c r="C140" s="619">
        <v>70.793999999999997</v>
      </c>
      <c r="D140" s="620">
        <v>70.793999999999997</v>
      </c>
      <c r="E140" s="629" t="s">
        <v>339</v>
      </c>
      <c r="F140" s="619">
        <v>76.482810996702</v>
      </c>
      <c r="G140" s="620">
        <v>12.747135166116999</v>
      </c>
      <c r="H140" s="622">
        <v>0</v>
      </c>
      <c r="I140" s="619">
        <v>0</v>
      </c>
      <c r="J140" s="620">
        <v>-12.747135166116999</v>
      </c>
      <c r="K140" s="623">
        <v>0</v>
      </c>
    </row>
    <row r="141" spans="1:11" ht="14.4" customHeight="1" thickBot="1" x14ac:dyDescent="0.35">
      <c r="A141" s="641" t="s">
        <v>446</v>
      </c>
      <c r="B141" s="619">
        <v>0</v>
      </c>
      <c r="C141" s="619">
        <v>70.793999999999997</v>
      </c>
      <c r="D141" s="620">
        <v>70.793999999999997</v>
      </c>
      <c r="E141" s="629" t="s">
        <v>339</v>
      </c>
      <c r="F141" s="619">
        <v>76.482810996702</v>
      </c>
      <c r="G141" s="620">
        <v>12.747135166116999</v>
      </c>
      <c r="H141" s="622">
        <v>0</v>
      </c>
      <c r="I141" s="619">
        <v>0</v>
      </c>
      <c r="J141" s="620">
        <v>-12.747135166116999</v>
      </c>
      <c r="K141" s="623">
        <v>0</v>
      </c>
    </row>
    <row r="142" spans="1:11" ht="14.4" customHeight="1" thickBot="1" x14ac:dyDescent="0.35">
      <c r="A142" s="638" t="s">
        <v>447</v>
      </c>
      <c r="B142" s="619">
        <v>7130.1090513686604</v>
      </c>
      <c r="C142" s="619">
        <v>7412.90744</v>
      </c>
      <c r="D142" s="620">
        <v>282.79838863134</v>
      </c>
      <c r="E142" s="621">
        <v>1.039662561483</v>
      </c>
      <c r="F142" s="619">
        <v>7029.0746494704199</v>
      </c>
      <c r="G142" s="620">
        <v>1171.5124415784001</v>
      </c>
      <c r="H142" s="622">
        <v>600.04</v>
      </c>
      <c r="I142" s="619">
        <v>1193.876</v>
      </c>
      <c r="J142" s="620">
        <v>22.363558421596998</v>
      </c>
      <c r="K142" s="623">
        <v>0.169848245969</v>
      </c>
    </row>
    <row r="143" spans="1:11" ht="14.4" customHeight="1" thickBot="1" x14ac:dyDescent="0.35">
      <c r="A143" s="639" t="s">
        <v>448</v>
      </c>
      <c r="B143" s="619">
        <v>7114.1090513686604</v>
      </c>
      <c r="C143" s="619">
        <v>7167.3069999999998</v>
      </c>
      <c r="D143" s="620">
        <v>53.197948631340999</v>
      </c>
      <c r="E143" s="621">
        <v>1.0074778089909999</v>
      </c>
      <c r="F143" s="619">
        <v>7004.0174724323097</v>
      </c>
      <c r="G143" s="620">
        <v>1167.3362454053799</v>
      </c>
      <c r="H143" s="622">
        <v>593.47</v>
      </c>
      <c r="I143" s="619">
        <v>1187.306</v>
      </c>
      <c r="J143" s="620">
        <v>19.969754594615001</v>
      </c>
      <c r="K143" s="623">
        <v>0.169517852385</v>
      </c>
    </row>
    <row r="144" spans="1:11" ht="14.4" customHeight="1" thickBot="1" x14ac:dyDescent="0.35">
      <c r="A144" s="640" t="s">
        <v>449</v>
      </c>
      <c r="B144" s="624">
        <v>7114.1090513686604</v>
      </c>
      <c r="C144" s="624">
        <v>7160.241</v>
      </c>
      <c r="D144" s="625">
        <v>46.131948631341999</v>
      </c>
      <c r="E144" s="631">
        <v>1.0064845714749999</v>
      </c>
      <c r="F144" s="624">
        <v>7004.0174724323097</v>
      </c>
      <c r="G144" s="625">
        <v>1167.3362454053799</v>
      </c>
      <c r="H144" s="627">
        <v>589.50800000000004</v>
      </c>
      <c r="I144" s="624">
        <v>1183.3440000000001</v>
      </c>
      <c r="J144" s="625">
        <v>16.007754594615001</v>
      </c>
      <c r="K144" s="632">
        <v>0.16895217704000001</v>
      </c>
    </row>
    <row r="145" spans="1:11" ht="14.4" customHeight="1" thickBot="1" x14ac:dyDescent="0.35">
      <c r="A145" s="641" t="s">
        <v>450</v>
      </c>
      <c r="B145" s="619">
        <v>173.99999451941801</v>
      </c>
      <c r="C145" s="619">
        <v>174.15199999999999</v>
      </c>
      <c r="D145" s="620">
        <v>0.152005480581</v>
      </c>
      <c r="E145" s="621">
        <v>1.0008735947430001</v>
      </c>
      <c r="F145" s="619">
        <v>175.000436561344</v>
      </c>
      <c r="G145" s="620">
        <v>29.16673942689</v>
      </c>
      <c r="H145" s="622">
        <v>14.635999999999999</v>
      </c>
      <c r="I145" s="619">
        <v>29.271999999999998</v>
      </c>
      <c r="J145" s="620">
        <v>0.105260573109</v>
      </c>
      <c r="K145" s="623">
        <v>0.16726815415499999</v>
      </c>
    </row>
    <row r="146" spans="1:11" ht="14.4" customHeight="1" thickBot="1" x14ac:dyDescent="0.35">
      <c r="A146" s="641" t="s">
        <v>451</v>
      </c>
      <c r="B146" s="619">
        <v>1301.9999589901199</v>
      </c>
      <c r="C146" s="619">
        <v>1344.904</v>
      </c>
      <c r="D146" s="620">
        <v>42.904041009882</v>
      </c>
      <c r="E146" s="621">
        <v>1.0329524134870001</v>
      </c>
      <c r="F146" s="619">
        <v>1299.0032405324901</v>
      </c>
      <c r="G146" s="620">
        <v>216.50054008874801</v>
      </c>
      <c r="H146" s="622">
        <v>108.208</v>
      </c>
      <c r="I146" s="619">
        <v>220.744</v>
      </c>
      <c r="J146" s="620">
        <v>4.2434599112509996</v>
      </c>
      <c r="K146" s="623">
        <v>0.169933371305</v>
      </c>
    </row>
    <row r="147" spans="1:11" ht="14.4" customHeight="1" thickBot="1" x14ac:dyDescent="0.35">
      <c r="A147" s="641" t="s">
        <v>452</v>
      </c>
      <c r="B147" s="619">
        <v>3.122344586503</v>
      </c>
      <c r="C147" s="619">
        <v>4.5599999999999996</v>
      </c>
      <c r="D147" s="620">
        <v>1.437655413496</v>
      </c>
      <c r="E147" s="621">
        <v>1.4604409839029999</v>
      </c>
      <c r="F147" s="619">
        <v>3.000007483908</v>
      </c>
      <c r="G147" s="620">
        <v>0.500001247318</v>
      </c>
      <c r="H147" s="622">
        <v>0.38</v>
      </c>
      <c r="I147" s="619">
        <v>0.76</v>
      </c>
      <c r="J147" s="620">
        <v>0.25999875268099998</v>
      </c>
      <c r="K147" s="623">
        <v>0.25333270136000002</v>
      </c>
    </row>
    <row r="148" spans="1:11" ht="14.4" customHeight="1" thickBot="1" x14ac:dyDescent="0.35">
      <c r="A148" s="641" t="s">
        <v>453</v>
      </c>
      <c r="B148" s="619">
        <v>1127.98689523236</v>
      </c>
      <c r="C148" s="619">
        <v>1131.1320000000001</v>
      </c>
      <c r="D148" s="620">
        <v>3.145104767641</v>
      </c>
      <c r="E148" s="621">
        <v>1.0027882458390001</v>
      </c>
      <c r="F148" s="619">
        <v>1139.00284139069</v>
      </c>
      <c r="G148" s="620">
        <v>189.83380689844901</v>
      </c>
      <c r="H148" s="622">
        <v>94.941999999999993</v>
      </c>
      <c r="I148" s="619">
        <v>189.88399999999999</v>
      </c>
      <c r="J148" s="620">
        <v>5.0193101550999999E-2</v>
      </c>
      <c r="K148" s="623">
        <v>0.16671073424899999</v>
      </c>
    </row>
    <row r="149" spans="1:11" ht="14.4" customHeight="1" thickBot="1" x14ac:dyDescent="0.35">
      <c r="A149" s="641" t="s">
        <v>454</v>
      </c>
      <c r="B149" s="619">
        <v>4439.9998601506004</v>
      </c>
      <c r="C149" s="619">
        <v>4438.433</v>
      </c>
      <c r="D149" s="620">
        <v>-1.5668601505990001</v>
      </c>
      <c r="E149" s="621">
        <v>0.99964710355800002</v>
      </c>
      <c r="F149" s="619">
        <v>4369.01089906578</v>
      </c>
      <c r="G149" s="620">
        <v>728.16848317763095</v>
      </c>
      <c r="H149" s="622">
        <v>369.81700000000001</v>
      </c>
      <c r="I149" s="619">
        <v>739.63400000000001</v>
      </c>
      <c r="J149" s="620">
        <v>11.465516822369</v>
      </c>
      <c r="K149" s="623">
        <v>0.16929094870299999</v>
      </c>
    </row>
    <row r="150" spans="1:11" ht="14.4" customHeight="1" thickBot="1" x14ac:dyDescent="0.35">
      <c r="A150" s="641" t="s">
        <v>455</v>
      </c>
      <c r="B150" s="619">
        <v>66.999997889659994</v>
      </c>
      <c r="C150" s="619">
        <v>67.06</v>
      </c>
      <c r="D150" s="620">
        <v>6.0002110338999999E-2</v>
      </c>
      <c r="E150" s="621">
        <v>1.000895553913</v>
      </c>
      <c r="F150" s="619">
        <v>19.000047398088</v>
      </c>
      <c r="G150" s="620">
        <v>3.166674566348</v>
      </c>
      <c r="H150" s="622">
        <v>1.5249999999999999</v>
      </c>
      <c r="I150" s="619">
        <v>3.05</v>
      </c>
      <c r="J150" s="620">
        <v>-0.116674566348</v>
      </c>
      <c r="K150" s="623">
        <v>0.16052591533499999</v>
      </c>
    </row>
    <row r="151" spans="1:11" ht="14.4" customHeight="1" thickBot="1" x14ac:dyDescent="0.35">
      <c r="A151" s="640" t="s">
        <v>456</v>
      </c>
      <c r="B151" s="624">
        <v>0</v>
      </c>
      <c r="C151" s="624">
        <v>7.0659999999999998</v>
      </c>
      <c r="D151" s="625">
        <v>7.0659999999999998</v>
      </c>
      <c r="E151" s="626" t="s">
        <v>313</v>
      </c>
      <c r="F151" s="624">
        <v>0</v>
      </c>
      <c r="G151" s="625">
        <v>0</v>
      </c>
      <c r="H151" s="627">
        <v>3.9620000000000002</v>
      </c>
      <c r="I151" s="624">
        <v>3.9620000000000002</v>
      </c>
      <c r="J151" s="625">
        <v>3.9620000000000002</v>
      </c>
      <c r="K151" s="628" t="s">
        <v>313</v>
      </c>
    </row>
    <row r="152" spans="1:11" ht="14.4" customHeight="1" thickBot="1" x14ac:dyDescent="0.35">
      <c r="A152" s="641" t="s">
        <v>457</v>
      </c>
      <c r="B152" s="619">
        <v>0</v>
      </c>
      <c r="C152" s="619">
        <v>7.0659999999999998</v>
      </c>
      <c r="D152" s="620">
        <v>7.0659999999999998</v>
      </c>
      <c r="E152" s="629" t="s">
        <v>313</v>
      </c>
      <c r="F152" s="619">
        <v>0</v>
      </c>
      <c r="G152" s="620">
        <v>0</v>
      </c>
      <c r="H152" s="622">
        <v>3.9620000000000002</v>
      </c>
      <c r="I152" s="619">
        <v>3.9620000000000002</v>
      </c>
      <c r="J152" s="620">
        <v>3.9620000000000002</v>
      </c>
      <c r="K152" s="630" t="s">
        <v>313</v>
      </c>
    </row>
    <row r="153" spans="1:11" ht="14.4" customHeight="1" thickBot="1" x14ac:dyDescent="0.35">
      <c r="A153" s="639" t="s">
        <v>458</v>
      </c>
      <c r="B153" s="619">
        <v>16</v>
      </c>
      <c r="C153" s="619">
        <v>245.60043999999999</v>
      </c>
      <c r="D153" s="620">
        <v>229.60043999999999</v>
      </c>
      <c r="E153" s="621">
        <v>15.350027499999999</v>
      </c>
      <c r="F153" s="619">
        <v>25.057177038110002</v>
      </c>
      <c r="G153" s="620">
        <v>4.1761961730179999</v>
      </c>
      <c r="H153" s="622">
        <v>6.57</v>
      </c>
      <c r="I153" s="619">
        <v>6.57</v>
      </c>
      <c r="J153" s="620">
        <v>2.3938038269809998</v>
      </c>
      <c r="K153" s="623">
        <v>0.26220032647699998</v>
      </c>
    </row>
    <row r="154" spans="1:11" ht="14.4" customHeight="1" thickBot="1" x14ac:dyDescent="0.35">
      <c r="A154" s="640" t="s">
        <v>459</v>
      </c>
      <c r="B154" s="624">
        <v>16</v>
      </c>
      <c r="C154" s="624">
        <v>202.49044000000001</v>
      </c>
      <c r="D154" s="625">
        <v>186.49044000000001</v>
      </c>
      <c r="E154" s="631">
        <v>12.6556525</v>
      </c>
      <c r="F154" s="624">
        <v>0</v>
      </c>
      <c r="G154" s="625">
        <v>0</v>
      </c>
      <c r="H154" s="627">
        <v>0</v>
      </c>
      <c r="I154" s="624">
        <v>0</v>
      </c>
      <c r="J154" s="625">
        <v>0</v>
      </c>
      <c r="K154" s="628" t="s">
        <v>313</v>
      </c>
    </row>
    <row r="155" spans="1:11" ht="14.4" customHeight="1" thickBot="1" x14ac:dyDescent="0.35">
      <c r="A155" s="641" t="s">
        <v>460</v>
      </c>
      <c r="B155" s="619">
        <v>16</v>
      </c>
      <c r="C155" s="619">
        <v>33.167099999999998</v>
      </c>
      <c r="D155" s="620">
        <v>17.167100000000001</v>
      </c>
      <c r="E155" s="621">
        <v>2.0729437499999999</v>
      </c>
      <c r="F155" s="619">
        <v>0</v>
      </c>
      <c r="G155" s="620">
        <v>0</v>
      </c>
      <c r="H155" s="622">
        <v>0</v>
      </c>
      <c r="I155" s="619">
        <v>0</v>
      </c>
      <c r="J155" s="620">
        <v>0</v>
      </c>
      <c r="K155" s="630" t="s">
        <v>313</v>
      </c>
    </row>
    <row r="156" spans="1:11" ht="14.4" customHeight="1" thickBot="1" x14ac:dyDescent="0.35">
      <c r="A156" s="641" t="s">
        <v>461</v>
      </c>
      <c r="B156" s="619">
        <v>0</v>
      </c>
      <c r="C156" s="619">
        <v>169.32334</v>
      </c>
      <c r="D156" s="620">
        <v>169.32334</v>
      </c>
      <c r="E156" s="629" t="s">
        <v>339</v>
      </c>
      <c r="F156" s="619">
        <v>0</v>
      </c>
      <c r="G156" s="620">
        <v>0</v>
      </c>
      <c r="H156" s="622">
        <v>0</v>
      </c>
      <c r="I156" s="619">
        <v>0</v>
      </c>
      <c r="J156" s="620">
        <v>0</v>
      </c>
      <c r="K156" s="630" t="s">
        <v>313</v>
      </c>
    </row>
    <row r="157" spans="1:11" ht="14.4" customHeight="1" thickBot="1" x14ac:dyDescent="0.35">
      <c r="A157" s="640" t="s">
        <v>462</v>
      </c>
      <c r="B157" s="624">
        <v>0</v>
      </c>
      <c r="C157" s="624">
        <v>0</v>
      </c>
      <c r="D157" s="625">
        <v>0</v>
      </c>
      <c r="E157" s="626" t="s">
        <v>313</v>
      </c>
      <c r="F157" s="624">
        <v>0</v>
      </c>
      <c r="G157" s="625">
        <v>0</v>
      </c>
      <c r="H157" s="627">
        <v>6.57</v>
      </c>
      <c r="I157" s="624">
        <v>6.57</v>
      </c>
      <c r="J157" s="625">
        <v>6.57</v>
      </c>
      <c r="K157" s="628" t="s">
        <v>339</v>
      </c>
    </row>
    <row r="158" spans="1:11" ht="14.4" customHeight="1" thickBot="1" x14ac:dyDescent="0.35">
      <c r="A158" s="641" t="s">
        <v>463</v>
      </c>
      <c r="B158" s="619">
        <v>0</v>
      </c>
      <c r="C158" s="619">
        <v>0</v>
      </c>
      <c r="D158" s="620">
        <v>0</v>
      </c>
      <c r="E158" s="621">
        <v>1</v>
      </c>
      <c r="F158" s="619">
        <v>0</v>
      </c>
      <c r="G158" s="620">
        <v>0</v>
      </c>
      <c r="H158" s="622">
        <v>6.57</v>
      </c>
      <c r="I158" s="619">
        <v>6.57</v>
      </c>
      <c r="J158" s="620">
        <v>6.57</v>
      </c>
      <c r="K158" s="630" t="s">
        <v>339</v>
      </c>
    </row>
    <row r="159" spans="1:11" ht="14.4" customHeight="1" thickBot="1" x14ac:dyDescent="0.35">
      <c r="A159" s="640" t="s">
        <v>464</v>
      </c>
      <c r="B159" s="624">
        <v>0</v>
      </c>
      <c r="C159" s="624">
        <v>20</v>
      </c>
      <c r="D159" s="625">
        <v>20</v>
      </c>
      <c r="E159" s="626" t="s">
        <v>339</v>
      </c>
      <c r="F159" s="624">
        <v>25.057177038110002</v>
      </c>
      <c r="G159" s="625">
        <v>4.1761961730179999</v>
      </c>
      <c r="H159" s="627">
        <v>0</v>
      </c>
      <c r="I159" s="624">
        <v>0</v>
      </c>
      <c r="J159" s="625">
        <v>-4.1761961730179999</v>
      </c>
      <c r="K159" s="632">
        <v>0</v>
      </c>
    </row>
    <row r="160" spans="1:11" ht="14.4" customHeight="1" thickBot="1" x14ac:dyDescent="0.35">
      <c r="A160" s="641" t="s">
        <v>465</v>
      </c>
      <c r="B160" s="619">
        <v>0</v>
      </c>
      <c r="C160" s="619">
        <v>20</v>
      </c>
      <c r="D160" s="620">
        <v>20</v>
      </c>
      <c r="E160" s="629" t="s">
        <v>339</v>
      </c>
      <c r="F160" s="619">
        <v>25.057177038110002</v>
      </c>
      <c r="G160" s="620">
        <v>4.1761961730179999</v>
      </c>
      <c r="H160" s="622">
        <v>0</v>
      </c>
      <c r="I160" s="619">
        <v>0</v>
      </c>
      <c r="J160" s="620">
        <v>-4.1761961730179999</v>
      </c>
      <c r="K160" s="623">
        <v>0</v>
      </c>
    </row>
    <row r="161" spans="1:11" ht="14.4" customHeight="1" thickBot="1" x14ac:dyDescent="0.35">
      <c r="A161" s="640" t="s">
        <v>466</v>
      </c>
      <c r="B161" s="624">
        <v>0</v>
      </c>
      <c r="C161" s="624">
        <v>23.11</v>
      </c>
      <c r="D161" s="625">
        <v>23.11</v>
      </c>
      <c r="E161" s="626" t="s">
        <v>339</v>
      </c>
      <c r="F161" s="624">
        <v>0</v>
      </c>
      <c r="G161" s="625">
        <v>0</v>
      </c>
      <c r="H161" s="627">
        <v>0</v>
      </c>
      <c r="I161" s="624">
        <v>0</v>
      </c>
      <c r="J161" s="625">
        <v>0</v>
      </c>
      <c r="K161" s="628" t="s">
        <v>313</v>
      </c>
    </row>
    <row r="162" spans="1:11" ht="14.4" customHeight="1" thickBot="1" x14ac:dyDescent="0.35">
      <c r="A162" s="641" t="s">
        <v>467</v>
      </c>
      <c r="B162" s="619">
        <v>0</v>
      </c>
      <c r="C162" s="619">
        <v>23.11</v>
      </c>
      <c r="D162" s="620">
        <v>23.11</v>
      </c>
      <c r="E162" s="629" t="s">
        <v>339</v>
      </c>
      <c r="F162" s="619">
        <v>0</v>
      </c>
      <c r="G162" s="620">
        <v>0</v>
      </c>
      <c r="H162" s="622">
        <v>0</v>
      </c>
      <c r="I162" s="619">
        <v>0</v>
      </c>
      <c r="J162" s="620">
        <v>0</v>
      </c>
      <c r="K162" s="630" t="s">
        <v>313</v>
      </c>
    </row>
    <row r="163" spans="1:11" ht="14.4" customHeight="1" thickBot="1" x14ac:dyDescent="0.35">
      <c r="A163" s="638" t="s">
        <v>468</v>
      </c>
      <c r="B163" s="619">
        <v>0</v>
      </c>
      <c r="C163" s="619">
        <v>0.3024</v>
      </c>
      <c r="D163" s="620">
        <v>0.3024</v>
      </c>
      <c r="E163" s="629" t="s">
        <v>313</v>
      </c>
      <c r="F163" s="619">
        <v>0</v>
      </c>
      <c r="G163" s="620">
        <v>0</v>
      </c>
      <c r="H163" s="622">
        <v>0</v>
      </c>
      <c r="I163" s="619">
        <v>0</v>
      </c>
      <c r="J163" s="620">
        <v>0</v>
      </c>
      <c r="K163" s="630" t="s">
        <v>313</v>
      </c>
    </row>
    <row r="164" spans="1:11" ht="14.4" customHeight="1" thickBot="1" x14ac:dyDescent="0.35">
      <c r="A164" s="639" t="s">
        <v>469</v>
      </c>
      <c r="B164" s="619">
        <v>0</v>
      </c>
      <c r="C164" s="619">
        <v>0.3024</v>
      </c>
      <c r="D164" s="620">
        <v>0.3024</v>
      </c>
      <c r="E164" s="629" t="s">
        <v>313</v>
      </c>
      <c r="F164" s="619">
        <v>0</v>
      </c>
      <c r="G164" s="620">
        <v>0</v>
      </c>
      <c r="H164" s="622">
        <v>0</v>
      </c>
      <c r="I164" s="619">
        <v>0</v>
      </c>
      <c r="J164" s="620">
        <v>0</v>
      </c>
      <c r="K164" s="630" t="s">
        <v>313</v>
      </c>
    </row>
    <row r="165" spans="1:11" ht="14.4" customHeight="1" thickBot="1" x14ac:dyDescent="0.35">
      <c r="A165" s="640" t="s">
        <v>470</v>
      </c>
      <c r="B165" s="624">
        <v>0</v>
      </c>
      <c r="C165" s="624">
        <v>0.3024</v>
      </c>
      <c r="D165" s="625">
        <v>0.3024</v>
      </c>
      <c r="E165" s="626" t="s">
        <v>313</v>
      </c>
      <c r="F165" s="624">
        <v>0</v>
      </c>
      <c r="G165" s="625">
        <v>0</v>
      </c>
      <c r="H165" s="627">
        <v>0</v>
      </c>
      <c r="I165" s="624">
        <v>0</v>
      </c>
      <c r="J165" s="625">
        <v>0</v>
      </c>
      <c r="K165" s="628" t="s">
        <v>313</v>
      </c>
    </row>
    <row r="166" spans="1:11" ht="14.4" customHeight="1" thickBot="1" x14ac:dyDescent="0.35">
      <c r="A166" s="641" t="s">
        <v>471</v>
      </c>
      <c r="B166" s="619">
        <v>0</v>
      </c>
      <c r="C166" s="619">
        <v>0.3024</v>
      </c>
      <c r="D166" s="620">
        <v>0.3024</v>
      </c>
      <c r="E166" s="629" t="s">
        <v>313</v>
      </c>
      <c r="F166" s="619">
        <v>0</v>
      </c>
      <c r="G166" s="620">
        <v>0</v>
      </c>
      <c r="H166" s="622">
        <v>0</v>
      </c>
      <c r="I166" s="619">
        <v>0</v>
      </c>
      <c r="J166" s="620">
        <v>0</v>
      </c>
      <c r="K166" s="630" t="s">
        <v>313</v>
      </c>
    </row>
    <row r="167" spans="1:11" ht="14.4" customHeight="1" thickBot="1" x14ac:dyDescent="0.35">
      <c r="A167" s="637" t="s">
        <v>472</v>
      </c>
      <c r="B167" s="619">
        <v>157559.230381951</v>
      </c>
      <c r="C167" s="619">
        <v>160680.01814</v>
      </c>
      <c r="D167" s="620">
        <v>3120.7877580491199</v>
      </c>
      <c r="E167" s="621">
        <v>1.0198070766809999</v>
      </c>
      <c r="F167" s="619">
        <v>167953.49066456899</v>
      </c>
      <c r="G167" s="620">
        <v>27992.248444094901</v>
      </c>
      <c r="H167" s="622">
        <v>13244.373170000001</v>
      </c>
      <c r="I167" s="619">
        <v>25185.738440000001</v>
      </c>
      <c r="J167" s="620">
        <v>-2806.5100040949101</v>
      </c>
      <c r="K167" s="623">
        <v>0.14995662394500001</v>
      </c>
    </row>
    <row r="168" spans="1:11" ht="14.4" customHeight="1" thickBot="1" x14ac:dyDescent="0.35">
      <c r="A168" s="638" t="s">
        <v>473</v>
      </c>
      <c r="B168" s="619">
        <v>157446.230381951</v>
      </c>
      <c r="C168" s="619">
        <v>160511.70446000001</v>
      </c>
      <c r="D168" s="620">
        <v>3065.4740780491302</v>
      </c>
      <c r="E168" s="621">
        <v>1.0194699744189999</v>
      </c>
      <c r="F168" s="619">
        <v>167940.319806282</v>
      </c>
      <c r="G168" s="620">
        <v>27990.053301046901</v>
      </c>
      <c r="H168" s="622">
        <v>13243.381429999999</v>
      </c>
      <c r="I168" s="619">
        <v>25184.7467</v>
      </c>
      <c r="J168" s="620">
        <v>-2805.3066010469502</v>
      </c>
      <c r="K168" s="623">
        <v>0.14996247910499999</v>
      </c>
    </row>
    <row r="169" spans="1:11" ht="14.4" customHeight="1" thickBot="1" x14ac:dyDescent="0.35">
      <c r="A169" s="639" t="s">
        <v>474</v>
      </c>
      <c r="B169" s="619">
        <v>157446.230381951</v>
      </c>
      <c r="C169" s="619">
        <v>160511.70446000001</v>
      </c>
      <c r="D169" s="620">
        <v>3065.4740780491302</v>
      </c>
      <c r="E169" s="621">
        <v>1.0194699744189999</v>
      </c>
      <c r="F169" s="619">
        <v>167940.319806282</v>
      </c>
      <c r="G169" s="620">
        <v>27990.053301046901</v>
      </c>
      <c r="H169" s="622">
        <v>13243.381429999999</v>
      </c>
      <c r="I169" s="619">
        <v>25184.7467</v>
      </c>
      <c r="J169" s="620">
        <v>-2805.3066010469502</v>
      </c>
      <c r="K169" s="623">
        <v>0.14996247910499999</v>
      </c>
    </row>
    <row r="170" spans="1:11" ht="14.4" customHeight="1" thickBot="1" x14ac:dyDescent="0.35">
      <c r="A170" s="640" t="s">
        <v>475</v>
      </c>
      <c r="B170" s="624">
        <v>0.23038190970299999</v>
      </c>
      <c r="C170" s="624">
        <v>0.29751</v>
      </c>
      <c r="D170" s="625">
        <v>6.7128090296000004E-2</v>
      </c>
      <c r="E170" s="631">
        <v>1.2913774366340001</v>
      </c>
      <c r="F170" s="624">
        <v>0.30296716341300001</v>
      </c>
      <c r="G170" s="625">
        <v>5.0494527235000003E-2</v>
      </c>
      <c r="H170" s="627">
        <v>0</v>
      </c>
      <c r="I170" s="624">
        <v>0</v>
      </c>
      <c r="J170" s="625">
        <v>-5.0494527235000003E-2</v>
      </c>
      <c r="K170" s="632">
        <v>0</v>
      </c>
    </row>
    <row r="171" spans="1:11" ht="14.4" customHeight="1" thickBot="1" x14ac:dyDescent="0.35">
      <c r="A171" s="641" t="s">
        <v>476</v>
      </c>
      <c r="B171" s="619">
        <v>0</v>
      </c>
      <c r="C171" s="619">
        <v>0.24792</v>
      </c>
      <c r="D171" s="620">
        <v>0.24792</v>
      </c>
      <c r="E171" s="629" t="s">
        <v>339</v>
      </c>
      <c r="F171" s="619">
        <v>0.254574147571</v>
      </c>
      <c r="G171" s="620">
        <v>4.2429024595000003E-2</v>
      </c>
      <c r="H171" s="622">
        <v>0</v>
      </c>
      <c r="I171" s="619">
        <v>0</v>
      </c>
      <c r="J171" s="620">
        <v>-4.2429024595000003E-2</v>
      </c>
      <c r="K171" s="623">
        <v>0</v>
      </c>
    </row>
    <row r="172" spans="1:11" ht="14.4" customHeight="1" thickBot="1" x14ac:dyDescent="0.35">
      <c r="A172" s="641" t="s">
        <v>477</v>
      </c>
      <c r="B172" s="619">
        <v>0.23038190970299999</v>
      </c>
      <c r="C172" s="619">
        <v>0</v>
      </c>
      <c r="D172" s="620">
        <v>-0.23038190970299999</v>
      </c>
      <c r="E172" s="621">
        <v>0</v>
      </c>
      <c r="F172" s="619">
        <v>0</v>
      </c>
      <c r="G172" s="620">
        <v>0</v>
      </c>
      <c r="H172" s="622">
        <v>0</v>
      </c>
      <c r="I172" s="619">
        <v>0</v>
      </c>
      <c r="J172" s="620">
        <v>0</v>
      </c>
      <c r="K172" s="623">
        <v>2</v>
      </c>
    </row>
    <row r="173" spans="1:11" ht="14.4" customHeight="1" thickBot="1" x14ac:dyDescent="0.35">
      <c r="A173" s="641" t="s">
        <v>478</v>
      </c>
      <c r="B173" s="619">
        <v>0</v>
      </c>
      <c r="C173" s="619">
        <v>4.9590000000000002E-2</v>
      </c>
      <c r="D173" s="620">
        <v>4.9590000000000002E-2</v>
      </c>
      <c r="E173" s="629" t="s">
        <v>339</v>
      </c>
      <c r="F173" s="619">
        <v>4.8393015842000002E-2</v>
      </c>
      <c r="G173" s="620">
        <v>8.0655026399999996E-3</v>
      </c>
      <c r="H173" s="622">
        <v>0</v>
      </c>
      <c r="I173" s="619">
        <v>0</v>
      </c>
      <c r="J173" s="620">
        <v>-8.0655026399999996E-3</v>
      </c>
      <c r="K173" s="623">
        <v>0</v>
      </c>
    </row>
    <row r="174" spans="1:11" ht="14.4" customHeight="1" thickBot="1" x14ac:dyDescent="0.35">
      <c r="A174" s="640" t="s">
        <v>479</v>
      </c>
      <c r="B174" s="624">
        <v>513.00000000013404</v>
      </c>
      <c r="C174" s="624">
        <v>825.91012000000001</v>
      </c>
      <c r="D174" s="625">
        <v>312.91011999986603</v>
      </c>
      <c r="E174" s="631">
        <v>1.609961247562</v>
      </c>
      <c r="F174" s="624">
        <v>700.00007018806002</v>
      </c>
      <c r="G174" s="625">
        <v>116.666678364677</v>
      </c>
      <c r="H174" s="627">
        <v>575.63882999999998</v>
      </c>
      <c r="I174" s="624">
        <v>577.65482999999995</v>
      </c>
      <c r="J174" s="625">
        <v>460.98815163532299</v>
      </c>
      <c r="K174" s="632">
        <v>0.82522110296999995</v>
      </c>
    </row>
    <row r="175" spans="1:11" ht="14.4" customHeight="1" thickBot="1" x14ac:dyDescent="0.35">
      <c r="A175" s="641" t="s">
        <v>480</v>
      </c>
      <c r="B175" s="619">
        <v>513.00000000013404</v>
      </c>
      <c r="C175" s="619">
        <v>825.91012000000001</v>
      </c>
      <c r="D175" s="620">
        <v>312.91011999986603</v>
      </c>
      <c r="E175" s="621">
        <v>1.609961247562</v>
      </c>
      <c r="F175" s="619">
        <v>700.00007018806002</v>
      </c>
      <c r="G175" s="620">
        <v>116.666678364677</v>
      </c>
      <c r="H175" s="622">
        <v>575.63882999999998</v>
      </c>
      <c r="I175" s="619">
        <v>577.65482999999995</v>
      </c>
      <c r="J175" s="620">
        <v>460.98815163532299</v>
      </c>
      <c r="K175" s="623">
        <v>0.82522110296999995</v>
      </c>
    </row>
    <row r="176" spans="1:11" ht="14.4" customHeight="1" thickBot="1" x14ac:dyDescent="0.35">
      <c r="A176" s="640" t="s">
        <v>481</v>
      </c>
      <c r="B176" s="624">
        <v>3</v>
      </c>
      <c r="C176" s="624">
        <v>250.12719999999999</v>
      </c>
      <c r="D176" s="625">
        <v>247.12719999999899</v>
      </c>
      <c r="E176" s="631">
        <v>83.375733333311004</v>
      </c>
      <c r="F176" s="624">
        <v>14.000001403761001</v>
      </c>
      <c r="G176" s="625">
        <v>2.3333335672929998</v>
      </c>
      <c r="H176" s="627">
        <v>0</v>
      </c>
      <c r="I176" s="624">
        <v>0</v>
      </c>
      <c r="J176" s="625">
        <v>-2.3333335672929998</v>
      </c>
      <c r="K176" s="632">
        <v>0</v>
      </c>
    </row>
    <row r="177" spans="1:11" ht="14.4" customHeight="1" thickBot="1" x14ac:dyDescent="0.35">
      <c r="A177" s="641" t="s">
        <v>482</v>
      </c>
      <c r="B177" s="619">
        <v>3</v>
      </c>
      <c r="C177" s="619">
        <v>250.12719999999999</v>
      </c>
      <c r="D177" s="620">
        <v>247.12719999999899</v>
      </c>
      <c r="E177" s="621">
        <v>83.375733333311004</v>
      </c>
      <c r="F177" s="619">
        <v>14.000001403761001</v>
      </c>
      <c r="G177" s="620">
        <v>2.3333335672929998</v>
      </c>
      <c r="H177" s="622">
        <v>0</v>
      </c>
      <c r="I177" s="619">
        <v>0</v>
      </c>
      <c r="J177" s="620">
        <v>-2.3333335672929998</v>
      </c>
      <c r="K177" s="623">
        <v>0</v>
      </c>
    </row>
    <row r="178" spans="1:11" ht="14.4" customHeight="1" thickBot="1" x14ac:dyDescent="0.35">
      <c r="A178" s="640" t="s">
        <v>483</v>
      </c>
      <c r="B178" s="624">
        <v>0</v>
      </c>
      <c r="C178" s="624">
        <v>-15.62214</v>
      </c>
      <c r="D178" s="625">
        <v>-15.62214</v>
      </c>
      <c r="E178" s="626" t="s">
        <v>339</v>
      </c>
      <c r="F178" s="624">
        <v>0</v>
      </c>
      <c r="G178" s="625">
        <v>0</v>
      </c>
      <c r="H178" s="627">
        <v>0</v>
      </c>
      <c r="I178" s="624">
        <v>0</v>
      </c>
      <c r="J178" s="625">
        <v>0</v>
      </c>
      <c r="K178" s="628" t="s">
        <v>313</v>
      </c>
    </row>
    <row r="179" spans="1:11" ht="14.4" customHeight="1" thickBot="1" x14ac:dyDescent="0.35">
      <c r="A179" s="641" t="s">
        <v>484</v>
      </c>
      <c r="B179" s="619">
        <v>0</v>
      </c>
      <c r="C179" s="619">
        <v>-15.62214</v>
      </c>
      <c r="D179" s="620">
        <v>-15.62214</v>
      </c>
      <c r="E179" s="629" t="s">
        <v>339</v>
      </c>
      <c r="F179" s="619">
        <v>0</v>
      </c>
      <c r="G179" s="620">
        <v>0</v>
      </c>
      <c r="H179" s="622">
        <v>0</v>
      </c>
      <c r="I179" s="619">
        <v>0</v>
      </c>
      <c r="J179" s="620">
        <v>0</v>
      </c>
      <c r="K179" s="630" t="s">
        <v>313</v>
      </c>
    </row>
    <row r="180" spans="1:11" ht="14.4" customHeight="1" thickBot="1" x14ac:dyDescent="0.35">
      <c r="A180" s="640" t="s">
        <v>485</v>
      </c>
      <c r="B180" s="624">
        <v>156930.00000004101</v>
      </c>
      <c r="C180" s="624">
        <v>154496.57235</v>
      </c>
      <c r="D180" s="625">
        <v>-2433.4276500409801</v>
      </c>
      <c r="E180" s="631">
        <v>0.98449354712199999</v>
      </c>
      <c r="F180" s="624">
        <v>167226.01676752599</v>
      </c>
      <c r="G180" s="625">
        <v>27871.002794587701</v>
      </c>
      <c r="H180" s="627">
        <v>12667.644</v>
      </c>
      <c r="I180" s="624">
        <v>24606.993269999999</v>
      </c>
      <c r="J180" s="625">
        <v>-3264.0095245877401</v>
      </c>
      <c r="K180" s="632">
        <v>0.147148115739</v>
      </c>
    </row>
    <row r="181" spans="1:11" ht="14.4" customHeight="1" thickBot="1" x14ac:dyDescent="0.35">
      <c r="A181" s="641" t="s">
        <v>486</v>
      </c>
      <c r="B181" s="619">
        <v>95864.000000025</v>
      </c>
      <c r="C181" s="619">
        <v>84674.659740000003</v>
      </c>
      <c r="D181" s="620">
        <v>-11189.340260024999</v>
      </c>
      <c r="E181" s="621">
        <v>0.88327901756600002</v>
      </c>
      <c r="F181" s="619">
        <v>97335.009759649707</v>
      </c>
      <c r="G181" s="620">
        <v>16222.5016266083</v>
      </c>
      <c r="H181" s="622">
        <v>7754.7228599999999</v>
      </c>
      <c r="I181" s="619">
        <v>14656.837390000001</v>
      </c>
      <c r="J181" s="620">
        <v>-1565.6642366082899</v>
      </c>
      <c r="K181" s="623">
        <v>0.150581352241</v>
      </c>
    </row>
    <row r="182" spans="1:11" ht="14.4" customHeight="1" thickBot="1" x14ac:dyDescent="0.35">
      <c r="A182" s="641" t="s">
        <v>487</v>
      </c>
      <c r="B182" s="619">
        <v>61066.000000015898</v>
      </c>
      <c r="C182" s="619">
        <v>69821.912609999999</v>
      </c>
      <c r="D182" s="620">
        <v>8755.9126099840505</v>
      </c>
      <c r="E182" s="621">
        <v>1.143384413748</v>
      </c>
      <c r="F182" s="619">
        <v>69891.007007876702</v>
      </c>
      <c r="G182" s="620">
        <v>11648.501167979501</v>
      </c>
      <c r="H182" s="622">
        <v>4912.9211400000004</v>
      </c>
      <c r="I182" s="619">
        <v>9950.1558800000003</v>
      </c>
      <c r="J182" s="620">
        <v>-1698.34528797946</v>
      </c>
      <c r="K182" s="623">
        <v>0.14236675512300001</v>
      </c>
    </row>
    <row r="183" spans="1:11" ht="14.4" customHeight="1" thickBot="1" x14ac:dyDescent="0.35">
      <c r="A183" s="640" t="s">
        <v>488</v>
      </c>
      <c r="B183" s="624">
        <v>0</v>
      </c>
      <c r="C183" s="624">
        <v>4954.4194200000002</v>
      </c>
      <c r="D183" s="625">
        <v>4954.4194200000002</v>
      </c>
      <c r="E183" s="626" t="s">
        <v>313</v>
      </c>
      <c r="F183" s="624">
        <v>0</v>
      </c>
      <c r="G183" s="625">
        <v>0</v>
      </c>
      <c r="H183" s="627">
        <v>9.8599999999999993E-2</v>
      </c>
      <c r="I183" s="624">
        <v>9.8599999999999993E-2</v>
      </c>
      <c r="J183" s="625">
        <v>9.8599999999999993E-2</v>
      </c>
      <c r="K183" s="628" t="s">
        <v>313</v>
      </c>
    </row>
    <row r="184" spans="1:11" ht="14.4" customHeight="1" thickBot="1" x14ac:dyDescent="0.35">
      <c r="A184" s="641" t="s">
        <v>489</v>
      </c>
      <c r="B184" s="619">
        <v>0</v>
      </c>
      <c r="C184" s="619">
        <v>1669.5060900000001</v>
      </c>
      <c r="D184" s="620">
        <v>1669.5060900000001</v>
      </c>
      <c r="E184" s="629" t="s">
        <v>313</v>
      </c>
      <c r="F184" s="619">
        <v>0</v>
      </c>
      <c r="G184" s="620">
        <v>0</v>
      </c>
      <c r="H184" s="622">
        <v>0</v>
      </c>
      <c r="I184" s="619">
        <v>0</v>
      </c>
      <c r="J184" s="620">
        <v>0</v>
      </c>
      <c r="K184" s="630" t="s">
        <v>313</v>
      </c>
    </row>
    <row r="185" spans="1:11" ht="14.4" customHeight="1" thickBot="1" x14ac:dyDescent="0.35">
      <c r="A185" s="641" t="s">
        <v>490</v>
      </c>
      <c r="B185" s="619">
        <v>0</v>
      </c>
      <c r="C185" s="619">
        <v>3284.9133299999999</v>
      </c>
      <c r="D185" s="620">
        <v>3284.9133299999999</v>
      </c>
      <c r="E185" s="629" t="s">
        <v>313</v>
      </c>
      <c r="F185" s="619">
        <v>0</v>
      </c>
      <c r="G185" s="620">
        <v>0</v>
      </c>
      <c r="H185" s="622">
        <v>9.8599999999999993E-2</v>
      </c>
      <c r="I185" s="619">
        <v>9.8599999999999993E-2</v>
      </c>
      <c r="J185" s="620">
        <v>9.8599999999999993E-2</v>
      </c>
      <c r="K185" s="630" t="s">
        <v>313</v>
      </c>
    </row>
    <row r="186" spans="1:11" ht="14.4" customHeight="1" thickBot="1" x14ac:dyDescent="0.35">
      <c r="A186" s="638" t="s">
        <v>491</v>
      </c>
      <c r="B186" s="619">
        <v>22</v>
      </c>
      <c r="C186" s="619">
        <v>114.41146999999999</v>
      </c>
      <c r="D186" s="620">
        <v>92.411469999999994</v>
      </c>
      <c r="E186" s="621">
        <v>5.2005213636359997</v>
      </c>
      <c r="F186" s="619">
        <v>3.711678147517</v>
      </c>
      <c r="G186" s="620">
        <v>0.61861302458599998</v>
      </c>
      <c r="H186" s="622">
        <v>0.99173999999999995</v>
      </c>
      <c r="I186" s="619">
        <v>0.99173999999999995</v>
      </c>
      <c r="J186" s="620">
        <v>0.37312697541299999</v>
      </c>
      <c r="K186" s="623">
        <v>0.26719450355899999</v>
      </c>
    </row>
    <row r="187" spans="1:11" ht="14.4" customHeight="1" thickBot="1" x14ac:dyDescent="0.35">
      <c r="A187" s="644" t="s">
        <v>492</v>
      </c>
      <c r="B187" s="624">
        <v>22</v>
      </c>
      <c r="C187" s="624">
        <v>114.41146999999999</v>
      </c>
      <c r="D187" s="625">
        <v>92.411469999999994</v>
      </c>
      <c r="E187" s="631">
        <v>5.2005213636359997</v>
      </c>
      <c r="F187" s="624">
        <v>3.711678147517</v>
      </c>
      <c r="G187" s="625">
        <v>0.61861302458599998</v>
      </c>
      <c r="H187" s="627">
        <v>0.99173999999999995</v>
      </c>
      <c r="I187" s="624">
        <v>0.99173999999999995</v>
      </c>
      <c r="J187" s="625">
        <v>0.37312697541299999</v>
      </c>
      <c r="K187" s="632">
        <v>0.26719450355899999</v>
      </c>
    </row>
    <row r="188" spans="1:11" ht="14.4" customHeight="1" thickBot="1" x14ac:dyDescent="0.35">
      <c r="A188" s="640" t="s">
        <v>493</v>
      </c>
      <c r="B188" s="624">
        <v>0</v>
      </c>
      <c r="C188" s="624">
        <v>103.81827</v>
      </c>
      <c r="D188" s="625">
        <v>103.81827</v>
      </c>
      <c r="E188" s="626" t="s">
        <v>313</v>
      </c>
      <c r="F188" s="624">
        <v>0</v>
      </c>
      <c r="G188" s="625">
        <v>0</v>
      </c>
      <c r="H188" s="627">
        <v>2.0000000000000002E-5</v>
      </c>
      <c r="I188" s="624">
        <v>2.0000000000000002E-5</v>
      </c>
      <c r="J188" s="625">
        <v>2.0000000000000002E-5</v>
      </c>
      <c r="K188" s="628" t="s">
        <v>313</v>
      </c>
    </row>
    <row r="189" spans="1:11" ht="14.4" customHeight="1" thickBot="1" x14ac:dyDescent="0.35">
      <c r="A189" s="641" t="s">
        <v>494</v>
      </c>
      <c r="B189" s="619">
        <v>0</v>
      </c>
      <c r="C189" s="619">
        <v>2.7E-4</v>
      </c>
      <c r="D189" s="620">
        <v>2.7E-4</v>
      </c>
      <c r="E189" s="629" t="s">
        <v>313</v>
      </c>
      <c r="F189" s="619">
        <v>0</v>
      </c>
      <c r="G189" s="620">
        <v>0</v>
      </c>
      <c r="H189" s="622">
        <v>2.0000000000000002E-5</v>
      </c>
      <c r="I189" s="619">
        <v>2.0000000000000002E-5</v>
      </c>
      <c r="J189" s="620">
        <v>2.0000000000000002E-5</v>
      </c>
      <c r="K189" s="630" t="s">
        <v>313</v>
      </c>
    </row>
    <row r="190" spans="1:11" ht="14.4" customHeight="1" thickBot="1" x14ac:dyDescent="0.35">
      <c r="A190" s="641" t="s">
        <v>495</v>
      </c>
      <c r="B190" s="619">
        <v>0</v>
      </c>
      <c r="C190" s="619">
        <v>25</v>
      </c>
      <c r="D190" s="620">
        <v>25</v>
      </c>
      <c r="E190" s="629" t="s">
        <v>339</v>
      </c>
      <c r="F190" s="619">
        <v>0</v>
      </c>
      <c r="G190" s="620">
        <v>0</v>
      </c>
      <c r="H190" s="622">
        <v>0</v>
      </c>
      <c r="I190" s="619">
        <v>0</v>
      </c>
      <c r="J190" s="620">
        <v>0</v>
      </c>
      <c r="K190" s="630" t="s">
        <v>313</v>
      </c>
    </row>
    <row r="191" spans="1:11" ht="14.4" customHeight="1" thickBot="1" x14ac:dyDescent="0.35">
      <c r="A191" s="641" t="s">
        <v>496</v>
      </c>
      <c r="B191" s="619">
        <v>0</v>
      </c>
      <c r="C191" s="619">
        <v>78.817999999999998</v>
      </c>
      <c r="D191" s="620">
        <v>78.817999999999998</v>
      </c>
      <c r="E191" s="629" t="s">
        <v>339</v>
      </c>
      <c r="F191" s="619">
        <v>0</v>
      </c>
      <c r="G191" s="620">
        <v>0</v>
      </c>
      <c r="H191" s="622">
        <v>0</v>
      </c>
      <c r="I191" s="619">
        <v>0</v>
      </c>
      <c r="J191" s="620">
        <v>0</v>
      </c>
      <c r="K191" s="630" t="s">
        <v>313</v>
      </c>
    </row>
    <row r="192" spans="1:11" ht="14.4" customHeight="1" thickBot="1" x14ac:dyDescent="0.35">
      <c r="A192" s="640" t="s">
        <v>497</v>
      </c>
      <c r="B192" s="624">
        <v>22</v>
      </c>
      <c r="C192" s="624">
        <v>5.25</v>
      </c>
      <c r="D192" s="625">
        <v>-16.75</v>
      </c>
      <c r="E192" s="631">
        <v>0.23863636363599999</v>
      </c>
      <c r="F192" s="624">
        <v>3.711678147517</v>
      </c>
      <c r="G192" s="625">
        <v>0.61861302458599998</v>
      </c>
      <c r="H192" s="627">
        <v>0.99172000000000005</v>
      </c>
      <c r="I192" s="624">
        <v>0.99172000000000005</v>
      </c>
      <c r="J192" s="625">
        <v>0.37310697541299997</v>
      </c>
      <c r="K192" s="632">
        <v>0.26718911516100002</v>
      </c>
    </row>
    <row r="193" spans="1:11" ht="14.4" customHeight="1" thickBot="1" x14ac:dyDescent="0.35">
      <c r="A193" s="641" t="s">
        <v>498</v>
      </c>
      <c r="B193" s="619">
        <v>22</v>
      </c>
      <c r="C193" s="619">
        <v>5.25</v>
      </c>
      <c r="D193" s="620">
        <v>-16.75</v>
      </c>
      <c r="E193" s="621">
        <v>0.23863636363599999</v>
      </c>
      <c r="F193" s="619">
        <v>3.711678147517</v>
      </c>
      <c r="G193" s="620">
        <v>0.61861302458599998</v>
      </c>
      <c r="H193" s="622">
        <v>0</v>
      </c>
      <c r="I193" s="619">
        <v>0</v>
      </c>
      <c r="J193" s="620">
        <v>-0.61861302458599998</v>
      </c>
      <c r="K193" s="623">
        <v>0</v>
      </c>
    </row>
    <row r="194" spans="1:11" ht="14.4" customHeight="1" thickBot="1" x14ac:dyDescent="0.35">
      <c r="A194" s="641" t="s">
        <v>499</v>
      </c>
      <c r="B194" s="619">
        <v>0</v>
      </c>
      <c r="C194" s="619">
        <v>0</v>
      </c>
      <c r="D194" s="620">
        <v>0</v>
      </c>
      <c r="E194" s="621">
        <v>1</v>
      </c>
      <c r="F194" s="619">
        <v>0</v>
      </c>
      <c r="G194" s="620">
        <v>0</v>
      </c>
      <c r="H194" s="622">
        <v>0.99172000000000005</v>
      </c>
      <c r="I194" s="619">
        <v>0.99172000000000005</v>
      </c>
      <c r="J194" s="620">
        <v>0.99172000000000005</v>
      </c>
      <c r="K194" s="630" t="s">
        <v>339</v>
      </c>
    </row>
    <row r="195" spans="1:11" ht="14.4" customHeight="1" thickBot="1" x14ac:dyDescent="0.35">
      <c r="A195" s="640" t="s">
        <v>500</v>
      </c>
      <c r="B195" s="624">
        <v>0</v>
      </c>
      <c r="C195" s="624">
        <v>5.3432000000000004</v>
      </c>
      <c r="D195" s="625">
        <v>5.3432000000000004</v>
      </c>
      <c r="E195" s="626" t="s">
        <v>313</v>
      </c>
      <c r="F195" s="624">
        <v>0</v>
      </c>
      <c r="G195" s="625">
        <v>0</v>
      </c>
      <c r="H195" s="627">
        <v>0</v>
      </c>
      <c r="I195" s="624">
        <v>0</v>
      </c>
      <c r="J195" s="625">
        <v>0</v>
      </c>
      <c r="K195" s="628" t="s">
        <v>313</v>
      </c>
    </row>
    <row r="196" spans="1:11" ht="14.4" customHeight="1" thickBot="1" x14ac:dyDescent="0.35">
      <c r="A196" s="641" t="s">
        <v>501</v>
      </c>
      <c r="B196" s="619">
        <v>0</v>
      </c>
      <c r="C196" s="619">
        <v>5.3432000000000004</v>
      </c>
      <c r="D196" s="620">
        <v>5.3432000000000004</v>
      </c>
      <c r="E196" s="629" t="s">
        <v>313</v>
      </c>
      <c r="F196" s="619">
        <v>0</v>
      </c>
      <c r="G196" s="620">
        <v>0</v>
      </c>
      <c r="H196" s="622">
        <v>0</v>
      </c>
      <c r="I196" s="619">
        <v>0</v>
      </c>
      <c r="J196" s="620">
        <v>0</v>
      </c>
      <c r="K196" s="630" t="s">
        <v>313</v>
      </c>
    </row>
    <row r="197" spans="1:11" ht="14.4" customHeight="1" thickBot="1" x14ac:dyDescent="0.35">
      <c r="A197" s="638" t="s">
        <v>502</v>
      </c>
      <c r="B197" s="619">
        <v>0</v>
      </c>
      <c r="C197" s="619">
        <v>0.62721000000000005</v>
      </c>
      <c r="D197" s="620">
        <v>0.62721000000000005</v>
      </c>
      <c r="E197" s="629" t="s">
        <v>339</v>
      </c>
      <c r="F197" s="619">
        <v>0</v>
      </c>
      <c r="G197" s="620">
        <v>0</v>
      </c>
      <c r="H197" s="622">
        <v>0</v>
      </c>
      <c r="I197" s="619">
        <v>0</v>
      </c>
      <c r="J197" s="620">
        <v>0</v>
      </c>
      <c r="K197" s="630" t="s">
        <v>313</v>
      </c>
    </row>
    <row r="198" spans="1:11" ht="14.4" customHeight="1" thickBot="1" x14ac:dyDescent="0.35">
      <c r="A198" s="644" t="s">
        <v>503</v>
      </c>
      <c r="B198" s="624">
        <v>0</v>
      </c>
      <c r="C198" s="624">
        <v>0.62721000000000005</v>
      </c>
      <c r="D198" s="625">
        <v>0.62721000000000005</v>
      </c>
      <c r="E198" s="626" t="s">
        <v>339</v>
      </c>
      <c r="F198" s="624">
        <v>0</v>
      </c>
      <c r="G198" s="625">
        <v>0</v>
      </c>
      <c r="H198" s="627">
        <v>0</v>
      </c>
      <c r="I198" s="624">
        <v>0</v>
      </c>
      <c r="J198" s="625">
        <v>0</v>
      </c>
      <c r="K198" s="628" t="s">
        <v>313</v>
      </c>
    </row>
    <row r="199" spans="1:11" ht="14.4" customHeight="1" thickBot="1" x14ac:dyDescent="0.35">
      <c r="A199" s="640" t="s">
        <v>504</v>
      </c>
      <c r="B199" s="624">
        <v>0</v>
      </c>
      <c r="C199" s="624">
        <v>0.62721000000000005</v>
      </c>
      <c r="D199" s="625">
        <v>0.62721000000000005</v>
      </c>
      <c r="E199" s="626" t="s">
        <v>339</v>
      </c>
      <c r="F199" s="624">
        <v>0</v>
      </c>
      <c r="G199" s="625">
        <v>0</v>
      </c>
      <c r="H199" s="627">
        <v>0</v>
      </c>
      <c r="I199" s="624">
        <v>0</v>
      </c>
      <c r="J199" s="625">
        <v>0</v>
      </c>
      <c r="K199" s="628" t="s">
        <v>313</v>
      </c>
    </row>
    <row r="200" spans="1:11" ht="14.4" customHeight="1" thickBot="1" x14ac:dyDescent="0.35">
      <c r="A200" s="641" t="s">
        <v>505</v>
      </c>
      <c r="B200" s="619">
        <v>0</v>
      </c>
      <c r="C200" s="619">
        <v>0.62721000000000005</v>
      </c>
      <c r="D200" s="620">
        <v>0.62721000000000005</v>
      </c>
      <c r="E200" s="629" t="s">
        <v>339</v>
      </c>
      <c r="F200" s="619">
        <v>0</v>
      </c>
      <c r="G200" s="620">
        <v>0</v>
      </c>
      <c r="H200" s="622">
        <v>0</v>
      </c>
      <c r="I200" s="619">
        <v>0</v>
      </c>
      <c r="J200" s="620">
        <v>0</v>
      </c>
      <c r="K200" s="630" t="s">
        <v>313</v>
      </c>
    </row>
    <row r="201" spans="1:11" ht="14.4" customHeight="1" thickBot="1" x14ac:dyDescent="0.35">
      <c r="A201" s="638" t="s">
        <v>506</v>
      </c>
      <c r="B201" s="619">
        <v>91.000000000022993</v>
      </c>
      <c r="C201" s="619">
        <v>53.274999999999999</v>
      </c>
      <c r="D201" s="620">
        <v>-37.725000000023996</v>
      </c>
      <c r="E201" s="621">
        <v>0.58543956043900003</v>
      </c>
      <c r="F201" s="619">
        <v>9.4591801402920002</v>
      </c>
      <c r="G201" s="620">
        <v>1.5765300233820001</v>
      </c>
      <c r="H201" s="622">
        <v>0</v>
      </c>
      <c r="I201" s="619">
        <v>0</v>
      </c>
      <c r="J201" s="620">
        <v>-1.5765300233820001</v>
      </c>
      <c r="K201" s="623">
        <v>0</v>
      </c>
    </row>
    <row r="202" spans="1:11" ht="14.4" customHeight="1" thickBot="1" x14ac:dyDescent="0.35">
      <c r="A202" s="644" t="s">
        <v>507</v>
      </c>
      <c r="B202" s="624">
        <v>91.000000000022993</v>
      </c>
      <c r="C202" s="624">
        <v>53.274999999999999</v>
      </c>
      <c r="D202" s="625">
        <v>-37.725000000023996</v>
      </c>
      <c r="E202" s="631">
        <v>0.58543956043900003</v>
      </c>
      <c r="F202" s="624">
        <v>9.4591801402920002</v>
      </c>
      <c r="G202" s="625">
        <v>1.5765300233820001</v>
      </c>
      <c r="H202" s="627">
        <v>0</v>
      </c>
      <c r="I202" s="624">
        <v>0</v>
      </c>
      <c r="J202" s="625">
        <v>-1.5765300233820001</v>
      </c>
      <c r="K202" s="632">
        <v>0</v>
      </c>
    </row>
    <row r="203" spans="1:11" ht="14.4" customHeight="1" thickBot="1" x14ac:dyDescent="0.35">
      <c r="A203" s="640" t="s">
        <v>508</v>
      </c>
      <c r="B203" s="624">
        <v>91.000000000022993</v>
      </c>
      <c r="C203" s="624">
        <v>53.274999999999999</v>
      </c>
      <c r="D203" s="625">
        <v>-37.725000000023996</v>
      </c>
      <c r="E203" s="631">
        <v>0.58543956043900003</v>
      </c>
      <c r="F203" s="624">
        <v>9.4591801402920002</v>
      </c>
      <c r="G203" s="625">
        <v>1.5765300233820001</v>
      </c>
      <c r="H203" s="627">
        <v>0</v>
      </c>
      <c r="I203" s="624">
        <v>0</v>
      </c>
      <c r="J203" s="625">
        <v>-1.5765300233820001</v>
      </c>
      <c r="K203" s="632">
        <v>0</v>
      </c>
    </row>
    <row r="204" spans="1:11" ht="14.4" customHeight="1" thickBot="1" x14ac:dyDescent="0.35">
      <c r="A204" s="641" t="s">
        <v>509</v>
      </c>
      <c r="B204" s="619">
        <v>91.000000000022993</v>
      </c>
      <c r="C204" s="619">
        <v>53.274999999999999</v>
      </c>
      <c r="D204" s="620">
        <v>-37.725000000023996</v>
      </c>
      <c r="E204" s="621">
        <v>0.58543956043900003</v>
      </c>
      <c r="F204" s="619">
        <v>9.4591801402920002</v>
      </c>
      <c r="G204" s="620">
        <v>1.5765300233820001</v>
      </c>
      <c r="H204" s="622">
        <v>0</v>
      </c>
      <c r="I204" s="619">
        <v>0</v>
      </c>
      <c r="J204" s="620">
        <v>-1.5765300233820001</v>
      </c>
      <c r="K204" s="623">
        <v>0</v>
      </c>
    </row>
    <row r="205" spans="1:11" ht="14.4" customHeight="1" thickBot="1" x14ac:dyDescent="0.35">
      <c r="A205" s="637" t="s">
        <v>510</v>
      </c>
      <c r="B205" s="619">
        <v>9888.5278312915507</v>
      </c>
      <c r="C205" s="619">
        <v>10999.58656</v>
      </c>
      <c r="D205" s="620">
        <v>1111.05872870846</v>
      </c>
      <c r="E205" s="621">
        <v>1.1123583558300001</v>
      </c>
      <c r="F205" s="619">
        <v>0</v>
      </c>
      <c r="G205" s="620">
        <v>0</v>
      </c>
      <c r="H205" s="622">
        <v>757.37923999999998</v>
      </c>
      <c r="I205" s="619">
        <v>1712.95254</v>
      </c>
      <c r="J205" s="620">
        <v>1712.95254</v>
      </c>
      <c r="K205" s="630" t="s">
        <v>339</v>
      </c>
    </row>
    <row r="206" spans="1:11" ht="14.4" customHeight="1" thickBot="1" x14ac:dyDescent="0.35">
      <c r="A206" s="642" t="s">
        <v>511</v>
      </c>
      <c r="B206" s="624">
        <v>9888.5278312915507</v>
      </c>
      <c r="C206" s="624">
        <v>10999.58656</v>
      </c>
      <c r="D206" s="625">
        <v>1111.05872870846</v>
      </c>
      <c r="E206" s="631">
        <v>1.1123583558300001</v>
      </c>
      <c r="F206" s="624">
        <v>0</v>
      </c>
      <c r="G206" s="625">
        <v>0</v>
      </c>
      <c r="H206" s="627">
        <v>757.37923999999998</v>
      </c>
      <c r="I206" s="624">
        <v>1712.95254</v>
      </c>
      <c r="J206" s="625">
        <v>1712.95254</v>
      </c>
      <c r="K206" s="628" t="s">
        <v>339</v>
      </c>
    </row>
    <row r="207" spans="1:11" ht="14.4" customHeight="1" thickBot="1" x14ac:dyDescent="0.35">
      <c r="A207" s="644" t="s">
        <v>54</v>
      </c>
      <c r="B207" s="624">
        <v>9888.5278312915507</v>
      </c>
      <c r="C207" s="624">
        <v>10999.58656</v>
      </c>
      <c r="D207" s="625">
        <v>1111.05872870846</v>
      </c>
      <c r="E207" s="631">
        <v>1.1123583558300001</v>
      </c>
      <c r="F207" s="624">
        <v>0</v>
      </c>
      <c r="G207" s="625">
        <v>0</v>
      </c>
      <c r="H207" s="627">
        <v>757.37923999999998</v>
      </c>
      <c r="I207" s="624">
        <v>1712.95254</v>
      </c>
      <c r="J207" s="625">
        <v>1712.95254</v>
      </c>
      <c r="K207" s="628" t="s">
        <v>339</v>
      </c>
    </row>
    <row r="208" spans="1:11" ht="14.4" customHeight="1" thickBot="1" x14ac:dyDescent="0.35">
      <c r="A208" s="640" t="s">
        <v>512</v>
      </c>
      <c r="B208" s="624">
        <v>89.586230298912994</v>
      </c>
      <c r="C208" s="624">
        <v>93.896249999999995</v>
      </c>
      <c r="D208" s="625">
        <v>4.3100197010860004</v>
      </c>
      <c r="E208" s="631">
        <v>1.048110292024</v>
      </c>
      <c r="F208" s="624">
        <v>0</v>
      </c>
      <c r="G208" s="625">
        <v>0</v>
      </c>
      <c r="H208" s="627">
        <v>7.6989999999999998</v>
      </c>
      <c r="I208" s="624">
        <v>15.398</v>
      </c>
      <c r="J208" s="625">
        <v>15.398</v>
      </c>
      <c r="K208" s="628" t="s">
        <v>339</v>
      </c>
    </row>
    <row r="209" spans="1:11" ht="14.4" customHeight="1" thickBot="1" x14ac:dyDescent="0.35">
      <c r="A209" s="641" t="s">
        <v>513</v>
      </c>
      <c r="B209" s="619">
        <v>89.586230298912994</v>
      </c>
      <c r="C209" s="619">
        <v>93.896249999999995</v>
      </c>
      <c r="D209" s="620">
        <v>4.3100197010860004</v>
      </c>
      <c r="E209" s="621">
        <v>1.048110292024</v>
      </c>
      <c r="F209" s="619">
        <v>0</v>
      </c>
      <c r="G209" s="620">
        <v>0</v>
      </c>
      <c r="H209" s="622">
        <v>7.6989999999999998</v>
      </c>
      <c r="I209" s="619">
        <v>15.398</v>
      </c>
      <c r="J209" s="620">
        <v>15.398</v>
      </c>
      <c r="K209" s="630" t="s">
        <v>339</v>
      </c>
    </row>
    <row r="210" spans="1:11" ht="14.4" customHeight="1" thickBot="1" x14ac:dyDescent="0.35">
      <c r="A210" s="640" t="s">
        <v>514</v>
      </c>
      <c r="B210" s="624">
        <v>152.32701656007399</v>
      </c>
      <c r="C210" s="624">
        <v>100.90584</v>
      </c>
      <c r="D210" s="625">
        <v>-51.421176560074002</v>
      </c>
      <c r="E210" s="631">
        <v>0.66242904429299998</v>
      </c>
      <c r="F210" s="624">
        <v>0</v>
      </c>
      <c r="G210" s="625">
        <v>0</v>
      </c>
      <c r="H210" s="627">
        <v>10.79264</v>
      </c>
      <c r="I210" s="624">
        <v>26.225739999999998</v>
      </c>
      <c r="J210" s="625">
        <v>26.225739999999998</v>
      </c>
      <c r="K210" s="628" t="s">
        <v>339</v>
      </c>
    </row>
    <row r="211" spans="1:11" ht="14.4" customHeight="1" thickBot="1" x14ac:dyDescent="0.35">
      <c r="A211" s="641" t="s">
        <v>515</v>
      </c>
      <c r="B211" s="619">
        <v>66.005845674200998</v>
      </c>
      <c r="C211" s="619">
        <v>53.451999999999998</v>
      </c>
      <c r="D211" s="620">
        <v>-12.553845674201</v>
      </c>
      <c r="E211" s="621">
        <v>0.80980706260199997</v>
      </c>
      <c r="F211" s="619">
        <v>0</v>
      </c>
      <c r="G211" s="620">
        <v>0</v>
      </c>
      <c r="H211" s="622">
        <v>1.48</v>
      </c>
      <c r="I211" s="619">
        <v>6.524</v>
      </c>
      <c r="J211" s="620">
        <v>6.524</v>
      </c>
      <c r="K211" s="630" t="s">
        <v>339</v>
      </c>
    </row>
    <row r="212" spans="1:11" ht="14.4" customHeight="1" thickBot="1" x14ac:dyDescent="0.35">
      <c r="A212" s="641" t="s">
        <v>516</v>
      </c>
      <c r="B212" s="619">
        <v>58.473040977712998</v>
      </c>
      <c r="C212" s="619">
        <v>9.1044999999999998</v>
      </c>
      <c r="D212" s="620">
        <v>-49.368540977713003</v>
      </c>
      <c r="E212" s="621">
        <v>0.15570423305700001</v>
      </c>
      <c r="F212" s="619">
        <v>0</v>
      </c>
      <c r="G212" s="620">
        <v>0</v>
      </c>
      <c r="H212" s="622">
        <v>6.4725999999999999</v>
      </c>
      <c r="I212" s="619">
        <v>14.392099999999999</v>
      </c>
      <c r="J212" s="620">
        <v>14.392099999999999</v>
      </c>
      <c r="K212" s="630" t="s">
        <v>339</v>
      </c>
    </row>
    <row r="213" spans="1:11" ht="14.4" customHeight="1" thickBot="1" x14ac:dyDescent="0.35">
      <c r="A213" s="641" t="s">
        <v>517</v>
      </c>
      <c r="B213" s="619">
        <v>27.848129908158999</v>
      </c>
      <c r="C213" s="619">
        <v>38.349339999999998</v>
      </c>
      <c r="D213" s="620">
        <v>10.501210091840001</v>
      </c>
      <c r="E213" s="621">
        <v>1.37708852</v>
      </c>
      <c r="F213" s="619">
        <v>0</v>
      </c>
      <c r="G213" s="620">
        <v>0</v>
      </c>
      <c r="H213" s="622">
        <v>2.8400400000000001</v>
      </c>
      <c r="I213" s="619">
        <v>5.3096399999999999</v>
      </c>
      <c r="J213" s="620">
        <v>5.3096399999999999</v>
      </c>
      <c r="K213" s="630" t="s">
        <v>339</v>
      </c>
    </row>
    <row r="214" spans="1:11" ht="14.4" customHeight="1" thickBot="1" x14ac:dyDescent="0.35">
      <c r="A214" s="640" t="s">
        <v>518</v>
      </c>
      <c r="B214" s="624">
        <v>1189.2473981262001</v>
      </c>
      <c r="C214" s="624">
        <v>1232.5944400000001</v>
      </c>
      <c r="D214" s="625">
        <v>43.347041873803001</v>
      </c>
      <c r="E214" s="631">
        <v>1.036449137447</v>
      </c>
      <c r="F214" s="624">
        <v>0</v>
      </c>
      <c r="G214" s="625">
        <v>0</v>
      </c>
      <c r="H214" s="627">
        <v>96.332710000000006</v>
      </c>
      <c r="I214" s="624">
        <v>191.40998999999999</v>
      </c>
      <c r="J214" s="625">
        <v>191.40998999999999</v>
      </c>
      <c r="K214" s="628" t="s">
        <v>339</v>
      </c>
    </row>
    <row r="215" spans="1:11" ht="14.4" customHeight="1" thickBot="1" x14ac:dyDescent="0.35">
      <c r="A215" s="641" t="s">
        <v>519</v>
      </c>
      <c r="B215" s="619">
        <v>1189.2473981262001</v>
      </c>
      <c r="C215" s="619">
        <v>1232.5944400000001</v>
      </c>
      <c r="D215" s="620">
        <v>43.347041873803001</v>
      </c>
      <c r="E215" s="621">
        <v>1.036449137447</v>
      </c>
      <c r="F215" s="619">
        <v>0</v>
      </c>
      <c r="G215" s="620">
        <v>0</v>
      </c>
      <c r="H215" s="622">
        <v>96.332710000000006</v>
      </c>
      <c r="I215" s="619">
        <v>191.40998999999999</v>
      </c>
      <c r="J215" s="620">
        <v>191.40998999999999</v>
      </c>
      <c r="K215" s="630" t="s">
        <v>339</v>
      </c>
    </row>
    <row r="216" spans="1:11" ht="14.4" customHeight="1" thickBot="1" x14ac:dyDescent="0.35">
      <c r="A216" s="640" t="s">
        <v>520</v>
      </c>
      <c r="B216" s="624">
        <v>0</v>
      </c>
      <c r="C216" s="624">
        <v>2.246</v>
      </c>
      <c r="D216" s="625">
        <v>2.246</v>
      </c>
      <c r="E216" s="626" t="s">
        <v>313</v>
      </c>
      <c r="F216" s="624">
        <v>0</v>
      </c>
      <c r="G216" s="625">
        <v>0</v>
      </c>
      <c r="H216" s="627">
        <v>0.372</v>
      </c>
      <c r="I216" s="624">
        <v>0.45600000000000002</v>
      </c>
      <c r="J216" s="625">
        <v>0.45600000000000002</v>
      </c>
      <c r="K216" s="628" t="s">
        <v>339</v>
      </c>
    </row>
    <row r="217" spans="1:11" ht="14.4" customHeight="1" thickBot="1" x14ac:dyDescent="0.35">
      <c r="A217" s="641" t="s">
        <v>521</v>
      </c>
      <c r="B217" s="619">
        <v>0</v>
      </c>
      <c r="C217" s="619">
        <v>2.246</v>
      </c>
      <c r="D217" s="620">
        <v>2.246</v>
      </c>
      <c r="E217" s="629" t="s">
        <v>313</v>
      </c>
      <c r="F217" s="619">
        <v>0</v>
      </c>
      <c r="G217" s="620">
        <v>0</v>
      </c>
      <c r="H217" s="622">
        <v>0.372</v>
      </c>
      <c r="I217" s="619">
        <v>0.45600000000000002</v>
      </c>
      <c r="J217" s="620">
        <v>0.45600000000000002</v>
      </c>
      <c r="K217" s="630" t="s">
        <v>339</v>
      </c>
    </row>
    <row r="218" spans="1:11" ht="14.4" customHeight="1" thickBot="1" x14ac:dyDescent="0.35">
      <c r="A218" s="640" t="s">
        <v>522</v>
      </c>
      <c r="B218" s="624">
        <v>1002</v>
      </c>
      <c r="C218" s="624">
        <v>914.38348000000099</v>
      </c>
      <c r="D218" s="625">
        <v>-87.616519999998999</v>
      </c>
      <c r="E218" s="631">
        <v>0.91255836327299999</v>
      </c>
      <c r="F218" s="624">
        <v>0</v>
      </c>
      <c r="G218" s="625">
        <v>0</v>
      </c>
      <c r="H218" s="627">
        <v>73.401799999999994</v>
      </c>
      <c r="I218" s="624">
        <v>128.08037999999999</v>
      </c>
      <c r="J218" s="625">
        <v>128.08037999999999</v>
      </c>
      <c r="K218" s="628" t="s">
        <v>339</v>
      </c>
    </row>
    <row r="219" spans="1:11" ht="14.4" customHeight="1" thickBot="1" x14ac:dyDescent="0.35">
      <c r="A219" s="641" t="s">
        <v>523</v>
      </c>
      <c r="B219" s="619">
        <v>1002</v>
      </c>
      <c r="C219" s="619">
        <v>914.38348000000099</v>
      </c>
      <c r="D219" s="620">
        <v>-87.616519999998999</v>
      </c>
      <c r="E219" s="621">
        <v>0.91255836327299999</v>
      </c>
      <c r="F219" s="619">
        <v>0</v>
      </c>
      <c r="G219" s="620">
        <v>0</v>
      </c>
      <c r="H219" s="622">
        <v>73.401799999999994</v>
      </c>
      <c r="I219" s="619">
        <v>128.08037999999999</v>
      </c>
      <c r="J219" s="620">
        <v>128.08037999999999</v>
      </c>
      <c r="K219" s="630" t="s">
        <v>339</v>
      </c>
    </row>
    <row r="220" spans="1:11" ht="14.4" customHeight="1" thickBot="1" x14ac:dyDescent="0.35">
      <c r="A220" s="640" t="s">
        <v>524</v>
      </c>
      <c r="B220" s="624">
        <v>0</v>
      </c>
      <c r="C220" s="624">
        <v>1184.34986</v>
      </c>
      <c r="D220" s="625">
        <v>1184.34986</v>
      </c>
      <c r="E220" s="626" t="s">
        <v>313</v>
      </c>
      <c r="F220" s="624">
        <v>0</v>
      </c>
      <c r="G220" s="625">
        <v>0</v>
      </c>
      <c r="H220" s="627">
        <v>83.462609999999998</v>
      </c>
      <c r="I220" s="624">
        <v>211.58573000000001</v>
      </c>
      <c r="J220" s="625">
        <v>211.58573000000001</v>
      </c>
      <c r="K220" s="628" t="s">
        <v>339</v>
      </c>
    </row>
    <row r="221" spans="1:11" ht="14.4" customHeight="1" thickBot="1" x14ac:dyDescent="0.35">
      <c r="A221" s="641" t="s">
        <v>525</v>
      </c>
      <c r="B221" s="619">
        <v>0</v>
      </c>
      <c r="C221" s="619">
        <v>1184.34986</v>
      </c>
      <c r="D221" s="620">
        <v>1184.34986</v>
      </c>
      <c r="E221" s="629" t="s">
        <v>313</v>
      </c>
      <c r="F221" s="619">
        <v>0</v>
      </c>
      <c r="G221" s="620">
        <v>0</v>
      </c>
      <c r="H221" s="622">
        <v>83.462609999999998</v>
      </c>
      <c r="I221" s="619">
        <v>211.58573000000001</v>
      </c>
      <c r="J221" s="620">
        <v>211.58573000000001</v>
      </c>
      <c r="K221" s="630" t="s">
        <v>339</v>
      </c>
    </row>
    <row r="222" spans="1:11" ht="14.4" customHeight="1" thickBot="1" x14ac:dyDescent="0.35">
      <c r="A222" s="640" t="s">
        <v>526</v>
      </c>
      <c r="B222" s="624">
        <v>7455.3671863063701</v>
      </c>
      <c r="C222" s="624">
        <v>7471.2106900000099</v>
      </c>
      <c r="D222" s="625">
        <v>15.843503693640001</v>
      </c>
      <c r="E222" s="631">
        <v>1.0021251138</v>
      </c>
      <c r="F222" s="624">
        <v>0</v>
      </c>
      <c r="G222" s="625">
        <v>0</v>
      </c>
      <c r="H222" s="627">
        <v>485.31848000000002</v>
      </c>
      <c r="I222" s="624">
        <v>1139.7967000000001</v>
      </c>
      <c r="J222" s="625">
        <v>1139.7967000000001</v>
      </c>
      <c r="K222" s="628" t="s">
        <v>339</v>
      </c>
    </row>
    <row r="223" spans="1:11" ht="14.4" customHeight="1" thickBot="1" x14ac:dyDescent="0.35">
      <c r="A223" s="641" t="s">
        <v>527</v>
      </c>
      <c r="B223" s="619">
        <v>7455.3671863063701</v>
      </c>
      <c r="C223" s="619">
        <v>7471.2106900000099</v>
      </c>
      <c r="D223" s="620">
        <v>15.843503693640001</v>
      </c>
      <c r="E223" s="621">
        <v>1.0021251138</v>
      </c>
      <c r="F223" s="619">
        <v>0</v>
      </c>
      <c r="G223" s="620">
        <v>0</v>
      </c>
      <c r="H223" s="622">
        <v>485.31848000000002</v>
      </c>
      <c r="I223" s="619">
        <v>1139.7967000000001</v>
      </c>
      <c r="J223" s="620">
        <v>1139.7967000000001</v>
      </c>
      <c r="K223" s="630" t="s">
        <v>339</v>
      </c>
    </row>
    <row r="224" spans="1:11" ht="14.4" customHeight="1" thickBot="1" x14ac:dyDescent="0.35">
      <c r="A224" s="645" t="s">
        <v>528</v>
      </c>
      <c r="B224" s="624">
        <v>0</v>
      </c>
      <c r="C224" s="624">
        <v>53.300289999999997</v>
      </c>
      <c r="D224" s="625">
        <v>53.300289999999997</v>
      </c>
      <c r="E224" s="626" t="s">
        <v>313</v>
      </c>
      <c r="F224" s="624">
        <v>0</v>
      </c>
      <c r="G224" s="625">
        <v>0</v>
      </c>
      <c r="H224" s="627">
        <v>2.2320000000000002</v>
      </c>
      <c r="I224" s="624">
        <v>6.0129900000000003</v>
      </c>
      <c r="J224" s="625">
        <v>6.0129900000000003</v>
      </c>
      <c r="K224" s="628" t="s">
        <v>339</v>
      </c>
    </row>
    <row r="225" spans="1:11" ht="14.4" customHeight="1" thickBot="1" x14ac:dyDescent="0.35">
      <c r="A225" s="642" t="s">
        <v>529</v>
      </c>
      <c r="B225" s="624">
        <v>0</v>
      </c>
      <c r="C225" s="624">
        <v>53.300289999999997</v>
      </c>
      <c r="D225" s="625">
        <v>53.300289999999997</v>
      </c>
      <c r="E225" s="626" t="s">
        <v>313</v>
      </c>
      <c r="F225" s="624">
        <v>0</v>
      </c>
      <c r="G225" s="625">
        <v>0</v>
      </c>
      <c r="H225" s="627">
        <v>2.2320000000000002</v>
      </c>
      <c r="I225" s="624">
        <v>6.0129900000000003</v>
      </c>
      <c r="J225" s="625">
        <v>6.0129900000000003</v>
      </c>
      <c r="K225" s="628" t="s">
        <v>339</v>
      </c>
    </row>
    <row r="226" spans="1:11" ht="14.4" customHeight="1" thickBot="1" x14ac:dyDescent="0.35">
      <c r="A226" s="644" t="s">
        <v>530</v>
      </c>
      <c r="B226" s="624">
        <v>0</v>
      </c>
      <c r="C226" s="624">
        <v>53.300289999999997</v>
      </c>
      <c r="D226" s="625">
        <v>53.300289999999997</v>
      </c>
      <c r="E226" s="626" t="s">
        <v>313</v>
      </c>
      <c r="F226" s="624">
        <v>0</v>
      </c>
      <c r="G226" s="625">
        <v>0</v>
      </c>
      <c r="H226" s="627">
        <v>2.2320000000000002</v>
      </c>
      <c r="I226" s="624">
        <v>6.0129900000000003</v>
      </c>
      <c r="J226" s="625">
        <v>6.0129900000000003</v>
      </c>
      <c r="K226" s="628" t="s">
        <v>339</v>
      </c>
    </row>
    <row r="227" spans="1:11" ht="14.4" customHeight="1" thickBot="1" x14ac:dyDescent="0.35">
      <c r="A227" s="640" t="s">
        <v>531</v>
      </c>
      <c r="B227" s="624">
        <v>0</v>
      </c>
      <c r="C227" s="624">
        <v>53.300289999999997</v>
      </c>
      <c r="D227" s="625">
        <v>53.300289999999997</v>
      </c>
      <c r="E227" s="626" t="s">
        <v>313</v>
      </c>
      <c r="F227" s="624">
        <v>0</v>
      </c>
      <c r="G227" s="625">
        <v>0</v>
      </c>
      <c r="H227" s="627">
        <v>2.2320000000000002</v>
      </c>
      <c r="I227" s="624">
        <v>6.0129900000000003</v>
      </c>
      <c r="J227" s="625">
        <v>6.0129900000000003</v>
      </c>
      <c r="K227" s="628" t="s">
        <v>339</v>
      </c>
    </row>
    <row r="228" spans="1:11" ht="14.4" customHeight="1" thickBot="1" x14ac:dyDescent="0.35">
      <c r="A228" s="641" t="s">
        <v>532</v>
      </c>
      <c r="B228" s="619">
        <v>0</v>
      </c>
      <c r="C228" s="619">
        <v>47.443890000000003</v>
      </c>
      <c r="D228" s="620">
        <v>47.443890000000003</v>
      </c>
      <c r="E228" s="629" t="s">
        <v>313</v>
      </c>
      <c r="F228" s="619">
        <v>0</v>
      </c>
      <c r="G228" s="620">
        <v>0</v>
      </c>
      <c r="H228" s="622">
        <v>2.2320000000000002</v>
      </c>
      <c r="I228" s="619">
        <v>5.0757899999999996</v>
      </c>
      <c r="J228" s="620">
        <v>5.0757899999999996</v>
      </c>
      <c r="K228" s="630" t="s">
        <v>339</v>
      </c>
    </row>
    <row r="229" spans="1:11" ht="14.4" customHeight="1" thickBot="1" x14ac:dyDescent="0.35">
      <c r="A229" s="641" t="s">
        <v>533</v>
      </c>
      <c r="B229" s="619">
        <v>0</v>
      </c>
      <c r="C229" s="619">
        <v>5.8563999999999998</v>
      </c>
      <c r="D229" s="620">
        <v>5.8563999999999998</v>
      </c>
      <c r="E229" s="629" t="s">
        <v>313</v>
      </c>
      <c r="F229" s="619">
        <v>0</v>
      </c>
      <c r="G229" s="620">
        <v>0</v>
      </c>
      <c r="H229" s="622">
        <v>0</v>
      </c>
      <c r="I229" s="619">
        <v>0.93720000000000003</v>
      </c>
      <c r="J229" s="620">
        <v>0.93720000000000003</v>
      </c>
      <c r="K229" s="630" t="s">
        <v>339</v>
      </c>
    </row>
    <row r="230" spans="1:11" ht="14.4" customHeight="1" thickBot="1" x14ac:dyDescent="0.35">
      <c r="A230" s="646"/>
      <c r="B230" s="619">
        <v>4408.1553881662803</v>
      </c>
      <c r="C230" s="619">
        <v>4796.6187099999797</v>
      </c>
      <c r="D230" s="620">
        <v>388.46332183369702</v>
      </c>
      <c r="E230" s="621">
        <v>1.0881237814060001</v>
      </c>
      <c r="F230" s="619">
        <v>23646.296732567698</v>
      </c>
      <c r="G230" s="620">
        <v>3941.0494554279499</v>
      </c>
      <c r="H230" s="622">
        <v>1375.21633</v>
      </c>
      <c r="I230" s="619">
        <v>-10.670489999999999</v>
      </c>
      <c r="J230" s="620">
        <v>-3951.7199454279498</v>
      </c>
      <c r="K230" s="623">
        <v>-4.5125416899999997E-4</v>
      </c>
    </row>
    <row r="231" spans="1:11" ht="14.4" customHeight="1" thickBot="1" x14ac:dyDescent="0.35">
      <c r="A231" s="647" t="s">
        <v>66</v>
      </c>
      <c r="B231" s="633">
        <v>4408.1553881662803</v>
      </c>
      <c r="C231" s="633">
        <v>4796.6187099999797</v>
      </c>
      <c r="D231" s="634">
        <v>388.463321833701</v>
      </c>
      <c r="E231" s="635" t="s">
        <v>313</v>
      </c>
      <c r="F231" s="633">
        <v>23646.296732567698</v>
      </c>
      <c r="G231" s="634">
        <v>3941.0494554279499</v>
      </c>
      <c r="H231" s="633">
        <v>1375.21633</v>
      </c>
      <c r="I231" s="633">
        <v>-10.670489999996001</v>
      </c>
      <c r="J231" s="634">
        <v>-3951.7199454279498</v>
      </c>
      <c r="K231" s="636">
        <v>-4.5125416899999997E-4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176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534</v>
      </c>
      <c r="B5" s="649" t="s">
        <v>535</v>
      </c>
      <c r="C5" s="650" t="s">
        <v>536</v>
      </c>
      <c r="D5" s="650" t="s">
        <v>536</v>
      </c>
      <c r="E5" s="650"/>
      <c r="F5" s="650" t="s">
        <v>536</v>
      </c>
      <c r="G5" s="650" t="s">
        <v>536</v>
      </c>
      <c r="H5" s="650" t="s">
        <v>536</v>
      </c>
      <c r="I5" s="651" t="s">
        <v>536</v>
      </c>
      <c r="J5" s="652" t="s">
        <v>74</v>
      </c>
    </row>
    <row r="6" spans="1:10" ht="14.4" customHeight="1" x14ac:dyDescent="0.3">
      <c r="A6" s="648" t="s">
        <v>534</v>
      </c>
      <c r="B6" s="649" t="s">
        <v>323</v>
      </c>
      <c r="C6" s="650">
        <v>980.28699000000211</v>
      </c>
      <c r="D6" s="650">
        <v>1001.0114600000011</v>
      </c>
      <c r="E6" s="650"/>
      <c r="F6" s="650">
        <v>910.37384999999995</v>
      </c>
      <c r="G6" s="650">
        <v>970.00026738600036</v>
      </c>
      <c r="H6" s="650">
        <v>-59.626417386000412</v>
      </c>
      <c r="I6" s="651">
        <v>0.93852948355706711</v>
      </c>
      <c r="J6" s="652" t="s">
        <v>1</v>
      </c>
    </row>
    <row r="7" spans="1:10" ht="14.4" customHeight="1" x14ac:dyDescent="0.3">
      <c r="A7" s="648" t="s">
        <v>534</v>
      </c>
      <c r="B7" s="649" t="s">
        <v>324</v>
      </c>
      <c r="C7" s="650" t="s">
        <v>536</v>
      </c>
      <c r="D7" s="650">
        <v>0</v>
      </c>
      <c r="E7" s="650"/>
      <c r="F7" s="650">
        <v>94.330410000000001</v>
      </c>
      <c r="G7" s="650">
        <v>73.666686973301012</v>
      </c>
      <c r="H7" s="650">
        <v>20.663723026698989</v>
      </c>
      <c r="I7" s="651">
        <v>1.2805029501895224</v>
      </c>
      <c r="J7" s="652" t="s">
        <v>1</v>
      </c>
    </row>
    <row r="8" spans="1:10" ht="14.4" customHeight="1" x14ac:dyDescent="0.3">
      <c r="A8" s="648" t="s">
        <v>534</v>
      </c>
      <c r="B8" s="649" t="s">
        <v>325</v>
      </c>
      <c r="C8" s="650">
        <v>87.184069999999991</v>
      </c>
      <c r="D8" s="650">
        <v>91.185759999999988</v>
      </c>
      <c r="E8" s="650"/>
      <c r="F8" s="650">
        <v>16.343440000000001</v>
      </c>
      <c r="G8" s="650">
        <v>21.166672501378166</v>
      </c>
      <c r="H8" s="650">
        <v>-4.8232325013781647</v>
      </c>
      <c r="I8" s="651">
        <v>0.77213081077981793</v>
      </c>
      <c r="J8" s="652" t="s">
        <v>1</v>
      </c>
    </row>
    <row r="9" spans="1:10" ht="14.4" customHeight="1" x14ac:dyDescent="0.3">
      <c r="A9" s="648" t="s">
        <v>534</v>
      </c>
      <c r="B9" s="649" t="s">
        <v>326</v>
      </c>
      <c r="C9" s="650">
        <v>67.889240000000001</v>
      </c>
      <c r="D9" s="650">
        <v>83.266850000000005</v>
      </c>
      <c r="E9" s="650"/>
      <c r="F9" s="650">
        <v>126.8113</v>
      </c>
      <c r="G9" s="650">
        <v>143.66670626919816</v>
      </c>
      <c r="H9" s="650">
        <v>-16.855406269198156</v>
      </c>
      <c r="I9" s="651">
        <v>0.88267701886604799</v>
      </c>
      <c r="J9" s="652" t="s">
        <v>1</v>
      </c>
    </row>
    <row r="10" spans="1:10" ht="14.4" customHeight="1" x14ac:dyDescent="0.3">
      <c r="A10" s="648" t="s">
        <v>534</v>
      </c>
      <c r="B10" s="649" t="s">
        <v>327</v>
      </c>
      <c r="C10" s="650" t="s">
        <v>536</v>
      </c>
      <c r="D10" s="650">
        <v>0</v>
      </c>
      <c r="E10" s="650"/>
      <c r="F10" s="650">
        <v>0</v>
      </c>
      <c r="G10" s="650">
        <v>9.6666693313379994</v>
      </c>
      <c r="H10" s="650">
        <v>-9.6666693313379994</v>
      </c>
      <c r="I10" s="651">
        <v>0</v>
      </c>
      <c r="J10" s="652" t="s">
        <v>1</v>
      </c>
    </row>
    <row r="11" spans="1:10" ht="14.4" customHeight="1" x14ac:dyDescent="0.3">
      <c r="A11" s="648" t="s">
        <v>534</v>
      </c>
      <c r="B11" s="649" t="s">
        <v>328</v>
      </c>
      <c r="C11" s="650">
        <v>75.008610000000004</v>
      </c>
      <c r="D11" s="650">
        <v>92.487340000000003</v>
      </c>
      <c r="E11" s="650"/>
      <c r="F11" s="650">
        <v>47.830950000000001</v>
      </c>
      <c r="G11" s="650">
        <v>83.333356304639153</v>
      </c>
      <c r="H11" s="650">
        <v>-35.502406304639152</v>
      </c>
      <c r="I11" s="651">
        <v>0.57397124178157288</v>
      </c>
      <c r="J11" s="652" t="s">
        <v>1</v>
      </c>
    </row>
    <row r="12" spans="1:10" ht="14.4" customHeight="1" x14ac:dyDescent="0.3">
      <c r="A12" s="648" t="s">
        <v>534</v>
      </c>
      <c r="B12" s="649" t="s">
        <v>329</v>
      </c>
      <c r="C12" s="650">
        <v>7.8741600000000007</v>
      </c>
      <c r="D12" s="650">
        <v>2.7367900000000001</v>
      </c>
      <c r="E12" s="650"/>
      <c r="F12" s="650">
        <v>0.97197999999999996</v>
      </c>
      <c r="G12" s="650">
        <v>10.833336319602832</v>
      </c>
      <c r="H12" s="650">
        <v>-9.861356319602832</v>
      </c>
      <c r="I12" s="651">
        <v>8.9721206037073745E-2</v>
      </c>
      <c r="J12" s="652" t="s">
        <v>1</v>
      </c>
    </row>
    <row r="13" spans="1:10" ht="14.4" customHeight="1" x14ac:dyDescent="0.3">
      <c r="A13" s="648" t="s">
        <v>534</v>
      </c>
      <c r="B13" s="649" t="s">
        <v>330</v>
      </c>
      <c r="C13" s="650">
        <v>35.504150000000003</v>
      </c>
      <c r="D13" s="650">
        <v>56.834240000000001</v>
      </c>
      <c r="E13" s="650"/>
      <c r="F13" s="650">
        <v>53.305510000000005</v>
      </c>
      <c r="G13" s="650">
        <v>43.333345278412338</v>
      </c>
      <c r="H13" s="650">
        <v>9.9721647215876672</v>
      </c>
      <c r="I13" s="651">
        <v>1.2301268147547235</v>
      </c>
      <c r="J13" s="652" t="s">
        <v>1</v>
      </c>
    </row>
    <row r="14" spans="1:10" ht="14.4" customHeight="1" x14ac:dyDescent="0.3">
      <c r="A14" s="648" t="s">
        <v>534</v>
      </c>
      <c r="B14" s="649" t="s">
        <v>537</v>
      </c>
      <c r="C14" s="650">
        <v>1253.7472200000022</v>
      </c>
      <c r="D14" s="650">
        <v>1327.5224400000009</v>
      </c>
      <c r="E14" s="650"/>
      <c r="F14" s="650">
        <v>1249.9674399999999</v>
      </c>
      <c r="G14" s="650">
        <v>1355.6670403638698</v>
      </c>
      <c r="H14" s="650">
        <v>-105.69960036386988</v>
      </c>
      <c r="I14" s="651">
        <v>0.92203129734901612</v>
      </c>
      <c r="J14" s="652" t="s">
        <v>538</v>
      </c>
    </row>
    <row r="16" spans="1:10" ht="14.4" customHeight="1" x14ac:dyDescent="0.3">
      <c r="A16" s="648" t="s">
        <v>534</v>
      </c>
      <c r="B16" s="649" t="s">
        <v>535</v>
      </c>
      <c r="C16" s="650" t="s">
        <v>536</v>
      </c>
      <c r="D16" s="650" t="s">
        <v>536</v>
      </c>
      <c r="E16" s="650"/>
      <c r="F16" s="650" t="s">
        <v>536</v>
      </c>
      <c r="G16" s="650" t="s">
        <v>536</v>
      </c>
      <c r="H16" s="650" t="s">
        <v>536</v>
      </c>
      <c r="I16" s="651" t="s">
        <v>536</v>
      </c>
      <c r="J16" s="652" t="s">
        <v>74</v>
      </c>
    </row>
    <row r="17" spans="1:10" ht="14.4" customHeight="1" x14ac:dyDescent="0.3">
      <c r="A17" s="648" t="s">
        <v>539</v>
      </c>
      <c r="B17" s="649" t="s">
        <v>540</v>
      </c>
      <c r="C17" s="650" t="s">
        <v>536</v>
      </c>
      <c r="D17" s="650" t="s">
        <v>536</v>
      </c>
      <c r="E17" s="650"/>
      <c r="F17" s="650" t="s">
        <v>536</v>
      </c>
      <c r="G17" s="650" t="s">
        <v>536</v>
      </c>
      <c r="H17" s="650" t="s">
        <v>536</v>
      </c>
      <c r="I17" s="651" t="s">
        <v>536</v>
      </c>
      <c r="J17" s="652" t="s">
        <v>0</v>
      </c>
    </row>
    <row r="18" spans="1:10" ht="14.4" customHeight="1" x14ac:dyDescent="0.3">
      <c r="A18" s="648" t="s">
        <v>539</v>
      </c>
      <c r="B18" s="649" t="s">
        <v>323</v>
      </c>
      <c r="C18" s="650">
        <v>162.40381000000002</v>
      </c>
      <c r="D18" s="650">
        <v>153.20303999999999</v>
      </c>
      <c r="E18" s="650"/>
      <c r="F18" s="650">
        <v>158.89568</v>
      </c>
      <c r="G18" s="650">
        <v>163.84316186804901</v>
      </c>
      <c r="H18" s="650">
        <v>-4.9474818680490102</v>
      </c>
      <c r="I18" s="651">
        <v>0.96980354986048511</v>
      </c>
      <c r="J18" s="652" t="s">
        <v>1</v>
      </c>
    </row>
    <row r="19" spans="1:10" ht="14.4" customHeight="1" x14ac:dyDescent="0.3">
      <c r="A19" s="648" t="s">
        <v>539</v>
      </c>
      <c r="B19" s="649" t="s">
        <v>324</v>
      </c>
      <c r="C19" s="650" t="s">
        <v>536</v>
      </c>
      <c r="D19" s="650">
        <v>0</v>
      </c>
      <c r="E19" s="650"/>
      <c r="F19" s="650">
        <v>8.6390700000000002</v>
      </c>
      <c r="G19" s="650">
        <v>6.0376225234134999</v>
      </c>
      <c r="H19" s="650">
        <v>2.6014474765865003</v>
      </c>
      <c r="I19" s="651">
        <v>1.430872825602836</v>
      </c>
      <c r="J19" s="652" t="s">
        <v>1</v>
      </c>
    </row>
    <row r="20" spans="1:10" ht="14.4" customHeight="1" x14ac:dyDescent="0.3">
      <c r="A20" s="648" t="s">
        <v>539</v>
      </c>
      <c r="B20" s="649" t="s">
        <v>325</v>
      </c>
      <c r="C20" s="650">
        <v>10.524519999999999</v>
      </c>
      <c r="D20" s="650">
        <v>14.00742</v>
      </c>
      <c r="E20" s="650"/>
      <c r="F20" s="650">
        <v>4.8870500000000003</v>
      </c>
      <c r="G20" s="650">
        <v>5.0382407074515001</v>
      </c>
      <c r="H20" s="650">
        <v>-0.15119070745149976</v>
      </c>
      <c r="I20" s="651">
        <v>0.96999136876729797</v>
      </c>
      <c r="J20" s="652" t="s">
        <v>1</v>
      </c>
    </row>
    <row r="21" spans="1:10" ht="14.4" customHeight="1" x14ac:dyDescent="0.3">
      <c r="A21" s="648" t="s">
        <v>539</v>
      </c>
      <c r="B21" s="649" t="s">
        <v>327</v>
      </c>
      <c r="C21" s="650" t="s">
        <v>536</v>
      </c>
      <c r="D21" s="650">
        <v>0</v>
      </c>
      <c r="E21" s="650"/>
      <c r="F21" s="650">
        <v>0</v>
      </c>
      <c r="G21" s="650">
        <v>4.8333346656689997</v>
      </c>
      <c r="H21" s="650">
        <v>-4.8333346656689997</v>
      </c>
      <c r="I21" s="651">
        <v>0</v>
      </c>
      <c r="J21" s="652" t="s">
        <v>1</v>
      </c>
    </row>
    <row r="22" spans="1:10" ht="14.4" customHeight="1" x14ac:dyDescent="0.3">
      <c r="A22" s="648" t="s">
        <v>539</v>
      </c>
      <c r="B22" s="649" t="s">
        <v>328</v>
      </c>
      <c r="C22" s="650">
        <v>26.798870000000001</v>
      </c>
      <c r="D22" s="650">
        <v>24.20138</v>
      </c>
      <c r="E22" s="650"/>
      <c r="F22" s="650">
        <v>26.039709999999999</v>
      </c>
      <c r="G22" s="650">
        <v>45.853611735459829</v>
      </c>
      <c r="H22" s="650">
        <v>-19.813901735459829</v>
      </c>
      <c r="I22" s="651">
        <v>0.56788787217524228</v>
      </c>
      <c r="J22" s="652" t="s">
        <v>1</v>
      </c>
    </row>
    <row r="23" spans="1:10" ht="14.4" customHeight="1" x14ac:dyDescent="0.3">
      <c r="A23" s="648" t="s">
        <v>539</v>
      </c>
      <c r="B23" s="649" t="s">
        <v>329</v>
      </c>
      <c r="C23" s="650">
        <v>0.49396000000000001</v>
      </c>
      <c r="D23" s="650">
        <v>0</v>
      </c>
      <c r="E23" s="650"/>
      <c r="F23" s="650">
        <v>0.20638000000000001</v>
      </c>
      <c r="G23" s="650">
        <v>0.72886368935300005</v>
      </c>
      <c r="H23" s="650">
        <v>-0.52248368935300005</v>
      </c>
      <c r="I23" s="651">
        <v>0.28315308200247985</v>
      </c>
      <c r="J23" s="652" t="s">
        <v>1</v>
      </c>
    </row>
    <row r="24" spans="1:10" ht="14.4" customHeight="1" x14ac:dyDescent="0.3">
      <c r="A24" s="648" t="s">
        <v>539</v>
      </c>
      <c r="B24" s="649" t="s">
        <v>330</v>
      </c>
      <c r="C24" s="650">
        <v>1.4812000000000001</v>
      </c>
      <c r="D24" s="650">
        <v>2.8979999999999997</v>
      </c>
      <c r="E24" s="650"/>
      <c r="F24" s="650">
        <v>0.41399999999999998</v>
      </c>
      <c r="G24" s="650">
        <v>1.2681440289773334</v>
      </c>
      <c r="H24" s="650">
        <v>-0.85414402897733344</v>
      </c>
      <c r="I24" s="651">
        <v>0.32646134077835076</v>
      </c>
      <c r="J24" s="652" t="s">
        <v>1</v>
      </c>
    </row>
    <row r="25" spans="1:10" ht="14.4" customHeight="1" x14ac:dyDescent="0.3">
      <c r="A25" s="648" t="s">
        <v>539</v>
      </c>
      <c r="B25" s="649" t="s">
        <v>541</v>
      </c>
      <c r="C25" s="650">
        <v>201.70236</v>
      </c>
      <c r="D25" s="650">
        <v>194.30983999999998</v>
      </c>
      <c r="E25" s="650"/>
      <c r="F25" s="650">
        <v>199.08188999999996</v>
      </c>
      <c r="G25" s="650">
        <v>227.60297921837315</v>
      </c>
      <c r="H25" s="650">
        <v>-28.521089218373191</v>
      </c>
      <c r="I25" s="651">
        <v>0.87468929749373492</v>
      </c>
      <c r="J25" s="652" t="s">
        <v>542</v>
      </c>
    </row>
    <row r="26" spans="1:10" ht="14.4" customHeight="1" x14ac:dyDescent="0.3">
      <c r="A26" s="648" t="s">
        <v>536</v>
      </c>
      <c r="B26" s="649" t="s">
        <v>536</v>
      </c>
      <c r="C26" s="650" t="s">
        <v>536</v>
      </c>
      <c r="D26" s="650" t="s">
        <v>536</v>
      </c>
      <c r="E26" s="650"/>
      <c r="F26" s="650" t="s">
        <v>536</v>
      </c>
      <c r="G26" s="650" t="s">
        <v>536</v>
      </c>
      <c r="H26" s="650" t="s">
        <v>536</v>
      </c>
      <c r="I26" s="651" t="s">
        <v>536</v>
      </c>
      <c r="J26" s="652" t="s">
        <v>543</v>
      </c>
    </row>
    <row r="27" spans="1:10" ht="14.4" customHeight="1" x14ac:dyDescent="0.3">
      <c r="A27" s="648" t="s">
        <v>544</v>
      </c>
      <c r="B27" s="649" t="s">
        <v>545</v>
      </c>
      <c r="C27" s="650" t="s">
        <v>536</v>
      </c>
      <c r="D27" s="650" t="s">
        <v>536</v>
      </c>
      <c r="E27" s="650"/>
      <c r="F27" s="650" t="s">
        <v>536</v>
      </c>
      <c r="G27" s="650" t="s">
        <v>536</v>
      </c>
      <c r="H27" s="650" t="s">
        <v>536</v>
      </c>
      <c r="I27" s="651" t="s">
        <v>536</v>
      </c>
      <c r="J27" s="652" t="s">
        <v>0</v>
      </c>
    </row>
    <row r="28" spans="1:10" ht="14.4" customHeight="1" x14ac:dyDescent="0.3">
      <c r="A28" s="648" t="s">
        <v>544</v>
      </c>
      <c r="B28" s="649" t="s">
        <v>323</v>
      </c>
      <c r="C28" s="650">
        <v>1.4379</v>
      </c>
      <c r="D28" s="650">
        <v>1.11242</v>
      </c>
      <c r="E28" s="650"/>
      <c r="F28" s="650">
        <v>0.58704999999999996</v>
      </c>
      <c r="G28" s="650">
        <v>1.0165090897948332</v>
      </c>
      <c r="H28" s="650">
        <v>-0.42945908979483327</v>
      </c>
      <c r="I28" s="651">
        <v>0.57751574077757339</v>
      </c>
      <c r="J28" s="652" t="s">
        <v>1</v>
      </c>
    </row>
    <row r="29" spans="1:10" ht="14.4" customHeight="1" x14ac:dyDescent="0.3">
      <c r="A29" s="648" t="s">
        <v>544</v>
      </c>
      <c r="B29" s="649" t="s">
        <v>546</v>
      </c>
      <c r="C29" s="650">
        <v>1.4379</v>
      </c>
      <c r="D29" s="650">
        <v>1.11242</v>
      </c>
      <c r="E29" s="650"/>
      <c r="F29" s="650">
        <v>0.58704999999999996</v>
      </c>
      <c r="G29" s="650">
        <v>1.0165090897948332</v>
      </c>
      <c r="H29" s="650">
        <v>-0.42945908979483327</v>
      </c>
      <c r="I29" s="651">
        <v>0.57751574077757339</v>
      </c>
      <c r="J29" s="652" t="s">
        <v>542</v>
      </c>
    </row>
    <row r="30" spans="1:10" ht="14.4" customHeight="1" x14ac:dyDescent="0.3">
      <c r="A30" s="648" t="s">
        <v>536</v>
      </c>
      <c r="B30" s="649" t="s">
        <v>536</v>
      </c>
      <c r="C30" s="650" t="s">
        <v>536</v>
      </c>
      <c r="D30" s="650" t="s">
        <v>536</v>
      </c>
      <c r="E30" s="650"/>
      <c r="F30" s="650" t="s">
        <v>536</v>
      </c>
      <c r="G30" s="650" t="s">
        <v>536</v>
      </c>
      <c r="H30" s="650" t="s">
        <v>536</v>
      </c>
      <c r="I30" s="651" t="s">
        <v>536</v>
      </c>
      <c r="J30" s="652" t="s">
        <v>543</v>
      </c>
    </row>
    <row r="31" spans="1:10" ht="14.4" customHeight="1" x14ac:dyDescent="0.3">
      <c r="A31" s="648" t="s">
        <v>547</v>
      </c>
      <c r="B31" s="649" t="s">
        <v>548</v>
      </c>
      <c r="C31" s="650" t="s">
        <v>536</v>
      </c>
      <c r="D31" s="650" t="s">
        <v>536</v>
      </c>
      <c r="E31" s="650"/>
      <c r="F31" s="650" t="s">
        <v>536</v>
      </c>
      <c r="G31" s="650" t="s">
        <v>536</v>
      </c>
      <c r="H31" s="650" t="s">
        <v>536</v>
      </c>
      <c r="I31" s="651" t="s">
        <v>536</v>
      </c>
      <c r="J31" s="652" t="s">
        <v>0</v>
      </c>
    </row>
    <row r="32" spans="1:10" ht="14.4" customHeight="1" x14ac:dyDescent="0.3">
      <c r="A32" s="648" t="s">
        <v>547</v>
      </c>
      <c r="B32" s="649" t="s">
        <v>323</v>
      </c>
      <c r="C32" s="650">
        <v>525.36743000000104</v>
      </c>
      <c r="D32" s="650">
        <v>568.64764000000105</v>
      </c>
      <c r="E32" s="650"/>
      <c r="F32" s="650">
        <v>517.91265999999996</v>
      </c>
      <c r="G32" s="650">
        <v>522.76099515791327</v>
      </c>
      <c r="H32" s="650">
        <v>-4.8483351579133114</v>
      </c>
      <c r="I32" s="651">
        <v>0.99072552236524691</v>
      </c>
      <c r="J32" s="652" t="s">
        <v>1</v>
      </c>
    </row>
    <row r="33" spans="1:10" ht="14.4" customHeight="1" x14ac:dyDescent="0.3">
      <c r="A33" s="648" t="s">
        <v>547</v>
      </c>
      <c r="B33" s="649" t="s">
        <v>324</v>
      </c>
      <c r="C33" s="650" t="s">
        <v>536</v>
      </c>
      <c r="D33" s="650">
        <v>0</v>
      </c>
      <c r="E33" s="650"/>
      <c r="F33" s="650">
        <v>85.691339999999997</v>
      </c>
      <c r="G33" s="650">
        <v>67.629064449887508</v>
      </c>
      <c r="H33" s="650">
        <v>18.062275550112489</v>
      </c>
      <c r="I33" s="651">
        <v>1.2670785955274668</v>
      </c>
      <c r="J33" s="652" t="s">
        <v>1</v>
      </c>
    </row>
    <row r="34" spans="1:10" ht="14.4" customHeight="1" x14ac:dyDescent="0.3">
      <c r="A34" s="648" t="s">
        <v>547</v>
      </c>
      <c r="B34" s="649" t="s">
        <v>325</v>
      </c>
      <c r="C34" s="650">
        <v>76.659549999999996</v>
      </c>
      <c r="D34" s="650">
        <v>77.178339999999992</v>
      </c>
      <c r="E34" s="650"/>
      <c r="F34" s="650">
        <v>11.456389999999999</v>
      </c>
      <c r="G34" s="650">
        <v>16.128431793926666</v>
      </c>
      <c r="H34" s="650">
        <v>-4.6720417939266667</v>
      </c>
      <c r="I34" s="651">
        <v>0.71032262444226135</v>
      </c>
      <c r="J34" s="652" t="s">
        <v>1</v>
      </c>
    </row>
    <row r="35" spans="1:10" ht="14.4" customHeight="1" x14ac:dyDescent="0.3">
      <c r="A35" s="648" t="s">
        <v>547</v>
      </c>
      <c r="B35" s="649" t="s">
        <v>326</v>
      </c>
      <c r="C35" s="650">
        <v>67.889240000000001</v>
      </c>
      <c r="D35" s="650">
        <v>83.266850000000005</v>
      </c>
      <c r="E35" s="650"/>
      <c r="F35" s="650">
        <v>126.8113</v>
      </c>
      <c r="G35" s="650">
        <v>143.66670626919816</v>
      </c>
      <c r="H35" s="650">
        <v>-16.855406269198156</v>
      </c>
      <c r="I35" s="651">
        <v>0.88267701886604799</v>
      </c>
      <c r="J35" s="652" t="s">
        <v>1</v>
      </c>
    </row>
    <row r="36" spans="1:10" ht="14.4" customHeight="1" x14ac:dyDescent="0.3">
      <c r="A36" s="648" t="s">
        <v>547</v>
      </c>
      <c r="B36" s="649" t="s">
        <v>328</v>
      </c>
      <c r="C36" s="650">
        <v>48.209739999999996</v>
      </c>
      <c r="D36" s="650">
        <v>68.285960000000003</v>
      </c>
      <c r="E36" s="650"/>
      <c r="F36" s="650">
        <v>21.791240000000002</v>
      </c>
      <c r="G36" s="650">
        <v>37.479744569179331</v>
      </c>
      <c r="H36" s="650">
        <v>-15.688504569179329</v>
      </c>
      <c r="I36" s="651">
        <v>0.58141378097650009</v>
      </c>
      <c r="J36" s="652" t="s">
        <v>1</v>
      </c>
    </row>
    <row r="37" spans="1:10" ht="14.4" customHeight="1" x14ac:dyDescent="0.3">
      <c r="A37" s="648" t="s">
        <v>547</v>
      </c>
      <c r="B37" s="649" t="s">
        <v>329</v>
      </c>
      <c r="C37" s="650">
        <v>7.3802000000000003</v>
      </c>
      <c r="D37" s="650">
        <v>2.7367900000000001</v>
      </c>
      <c r="E37" s="650"/>
      <c r="F37" s="650">
        <v>0.76559999999999995</v>
      </c>
      <c r="G37" s="650">
        <v>10.104472630249832</v>
      </c>
      <c r="H37" s="650">
        <v>-9.3388726302498331</v>
      </c>
      <c r="I37" s="651">
        <v>7.5768427310893768E-2</v>
      </c>
      <c r="J37" s="652" t="s">
        <v>1</v>
      </c>
    </row>
    <row r="38" spans="1:10" ht="14.4" customHeight="1" x14ac:dyDescent="0.3">
      <c r="A38" s="648" t="s">
        <v>547</v>
      </c>
      <c r="B38" s="649" t="s">
        <v>330</v>
      </c>
      <c r="C38" s="650">
        <v>17.33783</v>
      </c>
      <c r="D38" s="650">
        <v>26.172910000000002</v>
      </c>
      <c r="E38" s="650"/>
      <c r="F38" s="650">
        <v>26.186500000000002</v>
      </c>
      <c r="G38" s="650">
        <v>21.535730641914668</v>
      </c>
      <c r="H38" s="650">
        <v>4.6507693580853342</v>
      </c>
      <c r="I38" s="651">
        <v>1.2159559587466984</v>
      </c>
      <c r="J38" s="652" t="s">
        <v>1</v>
      </c>
    </row>
    <row r="39" spans="1:10" ht="14.4" customHeight="1" x14ac:dyDescent="0.3">
      <c r="A39" s="648" t="s">
        <v>547</v>
      </c>
      <c r="B39" s="649" t="s">
        <v>549</v>
      </c>
      <c r="C39" s="650">
        <v>742.84399000000099</v>
      </c>
      <c r="D39" s="650">
        <v>826.28849000000105</v>
      </c>
      <c r="E39" s="650"/>
      <c r="F39" s="650">
        <v>790.61502999999982</v>
      </c>
      <c r="G39" s="650">
        <v>819.30514551226941</v>
      </c>
      <c r="H39" s="650">
        <v>-28.690115512269585</v>
      </c>
      <c r="I39" s="651">
        <v>0.96498238089993793</v>
      </c>
      <c r="J39" s="652" t="s">
        <v>542</v>
      </c>
    </row>
    <row r="40" spans="1:10" ht="14.4" customHeight="1" x14ac:dyDescent="0.3">
      <c r="A40" s="648" t="s">
        <v>536</v>
      </c>
      <c r="B40" s="649" t="s">
        <v>536</v>
      </c>
      <c r="C40" s="650" t="s">
        <v>536</v>
      </c>
      <c r="D40" s="650" t="s">
        <v>536</v>
      </c>
      <c r="E40" s="650"/>
      <c r="F40" s="650" t="s">
        <v>536</v>
      </c>
      <c r="G40" s="650" t="s">
        <v>536</v>
      </c>
      <c r="H40" s="650" t="s">
        <v>536</v>
      </c>
      <c r="I40" s="651" t="s">
        <v>536</v>
      </c>
      <c r="J40" s="652" t="s">
        <v>543</v>
      </c>
    </row>
    <row r="41" spans="1:10" ht="14.4" customHeight="1" x14ac:dyDescent="0.3">
      <c r="A41" s="648" t="s">
        <v>550</v>
      </c>
      <c r="B41" s="649" t="s">
        <v>551</v>
      </c>
      <c r="C41" s="650" t="s">
        <v>536</v>
      </c>
      <c r="D41" s="650" t="s">
        <v>536</v>
      </c>
      <c r="E41" s="650"/>
      <c r="F41" s="650" t="s">
        <v>536</v>
      </c>
      <c r="G41" s="650" t="s">
        <v>536</v>
      </c>
      <c r="H41" s="650" t="s">
        <v>536</v>
      </c>
      <c r="I41" s="651" t="s">
        <v>536</v>
      </c>
      <c r="J41" s="652" t="s">
        <v>0</v>
      </c>
    </row>
    <row r="42" spans="1:10" ht="14.4" customHeight="1" x14ac:dyDescent="0.3">
      <c r="A42" s="648" t="s">
        <v>550</v>
      </c>
      <c r="B42" s="649" t="s">
        <v>323</v>
      </c>
      <c r="C42" s="650">
        <v>291.07785000000104</v>
      </c>
      <c r="D42" s="650">
        <v>278.04836</v>
      </c>
      <c r="E42" s="650"/>
      <c r="F42" s="650">
        <v>232.97845999999998</v>
      </c>
      <c r="G42" s="650">
        <v>282.37960127024331</v>
      </c>
      <c r="H42" s="650">
        <v>-49.401141270243329</v>
      </c>
      <c r="I42" s="651">
        <v>0.82505414325957138</v>
      </c>
      <c r="J42" s="652" t="s">
        <v>1</v>
      </c>
    </row>
    <row r="43" spans="1:10" ht="14.4" customHeight="1" x14ac:dyDescent="0.3">
      <c r="A43" s="648" t="s">
        <v>550</v>
      </c>
      <c r="B43" s="649" t="s">
        <v>325</v>
      </c>
      <c r="C43" s="650">
        <v>0</v>
      </c>
      <c r="D43" s="650" t="s">
        <v>536</v>
      </c>
      <c r="E43" s="650"/>
      <c r="F43" s="650" t="s">
        <v>536</v>
      </c>
      <c r="G43" s="650" t="s">
        <v>536</v>
      </c>
      <c r="H43" s="650" t="s">
        <v>536</v>
      </c>
      <c r="I43" s="651" t="s">
        <v>536</v>
      </c>
      <c r="J43" s="652" t="s">
        <v>1</v>
      </c>
    </row>
    <row r="44" spans="1:10" ht="14.4" customHeight="1" x14ac:dyDescent="0.3">
      <c r="A44" s="648" t="s">
        <v>550</v>
      </c>
      <c r="B44" s="649" t="s">
        <v>327</v>
      </c>
      <c r="C44" s="650" t="s">
        <v>536</v>
      </c>
      <c r="D44" s="650">
        <v>0</v>
      </c>
      <c r="E44" s="650"/>
      <c r="F44" s="650">
        <v>0</v>
      </c>
      <c r="G44" s="650">
        <v>4.8333346656689997</v>
      </c>
      <c r="H44" s="650">
        <v>-4.8333346656689997</v>
      </c>
      <c r="I44" s="651">
        <v>0</v>
      </c>
      <c r="J44" s="652" t="s">
        <v>1</v>
      </c>
    </row>
    <row r="45" spans="1:10" ht="14.4" customHeight="1" x14ac:dyDescent="0.3">
      <c r="A45" s="648" t="s">
        <v>550</v>
      </c>
      <c r="B45" s="649" t="s">
        <v>328</v>
      </c>
      <c r="C45" s="650">
        <v>0</v>
      </c>
      <c r="D45" s="650" t="s">
        <v>536</v>
      </c>
      <c r="E45" s="650"/>
      <c r="F45" s="650" t="s">
        <v>536</v>
      </c>
      <c r="G45" s="650" t="s">
        <v>536</v>
      </c>
      <c r="H45" s="650" t="s">
        <v>536</v>
      </c>
      <c r="I45" s="651" t="s">
        <v>536</v>
      </c>
      <c r="J45" s="652" t="s">
        <v>1</v>
      </c>
    </row>
    <row r="46" spans="1:10" ht="14.4" customHeight="1" x14ac:dyDescent="0.3">
      <c r="A46" s="648" t="s">
        <v>550</v>
      </c>
      <c r="B46" s="649" t="s">
        <v>330</v>
      </c>
      <c r="C46" s="650">
        <v>16.685120000000001</v>
      </c>
      <c r="D46" s="650">
        <v>27.76333</v>
      </c>
      <c r="E46" s="650"/>
      <c r="F46" s="650">
        <v>26.705010000000001</v>
      </c>
      <c r="G46" s="650">
        <v>20.529470607520334</v>
      </c>
      <c r="H46" s="650">
        <v>6.1755393924796671</v>
      </c>
      <c r="I46" s="651">
        <v>1.3008133775362649</v>
      </c>
      <c r="J46" s="652" t="s">
        <v>1</v>
      </c>
    </row>
    <row r="47" spans="1:10" ht="14.4" customHeight="1" x14ac:dyDescent="0.3">
      <c r="A47" s="648" t="s">
        <v>550</v>
      </c>
      <c r="B47" s="649" t="s">
        <v>552</v>
      </c>
      <c r="C47" s="650">
        <v>307.76297000000102</v>
      </c>
      <c r="D47" s="650">
        <v>305.81169</v>
      </c>
      <c r="E47" s="650"/>
      <c r="F47" s="650">
        <v>259.68347</v>
      </c>
      <c r="G47" s="650">
        <v>307.74240654343265</v>
      </c>
      <c r="H47" s="650">
        <v>-48.058936543432651</v>
      </c>
      <c r="I47" s="651">
        <v>0.8438338833986796</v>
      </c>
      <c r="J47" s="652" t="s">
        <v>542</v>
      </c>
    </row>
    <row r="48" spans="1:10" ht="14.4" customHeight="1" x14ac:dyDescent="0.3">
      <c r="A48" s="648" t="s">
        <v>536</v>
      </c>
      <c r="B48" s="649" t="s">
        <v>536</v>
      </c>
      <c r="C48" s="650" t="s">
        <v>536</v>
      </c>
      <c r="D48" s="650" t="s">
        <v>536</v>
      </c>
      <c r="E48" s="650"/>
      <c r="F48" s="650" t="s">
        <v>536</v>
      </c>
      <c r="G48" s="650" t="s">
        <v>536</v>
      </c>
      <c r="H48" s="650" t="s">
        <v>536</v>
      </c>
      <c r="I48" s="651" t="s">
        <v>536</v>
      </c>
      <c r="J48" s="652" t="s">
        <v>543</v>
      </c>
    </row>
    <row r="49" spans="1:10" ht="14.4" customHeight="1" x14ac:dyDescent="0.3">
      <c r="A49" s="648" t="s">
        <v>534</v>
      </c>
      <c r="B49" s="649" t="s">
        <v>537</v>
      </c>
      <c r="C49" s="650">
        <v>1253.747220000002</v>
      </c>
      <c r="D49" s="650">
        <v>1327.5224400000011</v>
      </c>
      <c r="E49" s="650"/>
      <c r="F49" s="650">
        <v>1249.9674399999997</v>
      </c>
      <c r="G49" s="650">
        <v>1355.66704036387</v>
      </c>
      <c r="H49" s="650">
        <v>-105.69960036387033</v>
      </c>
      <c r="I49" s="651">
        <v>0.92203129734901579</v>
      </c>
      <c r="J49" s="652" t="s">
        <v>538</v>
      </c>
    </row>
  </sheetData>
  <mergeCells count="3">
    <mergeCell ref="F3:I3"/>
    <mergeCell ref="C4:D4"/>
    <mergeCell ref="A1:I1"/>
  </mergeCells>
  <conditionalFormatting sqref="F15 F50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9">
    <cfRule type="expression" dxfId="67" priority="5">
      <formula>$H16&gt;0</formula>
    </cfRule>
  </conditionalFormatting>
  <conditionalFormatting sqref="A16:A49">
    <cfRule type="expression" dxfId="66" priority="2">
      <formula>AND($J16&lt;&gt;"mezeraKL",$J16&lt;&gt;"")</formula>
    </cfRule>
  </conditionalFormatting>
  <conditionalFormatting sqref="I16:I49">
    <cfRule type="expression" dxfId="65" priority="6">
      <formula>$I16&gt;1</formula>
    </cfRule>
  </conditionalFormatting>
  <conditionalFormatting sqref="B16:B49">
    <cfRule type="expression" dxfId="64" priority="1">
      <formula>OR($J16="NS",$J16="SumaNS",$J16="Účet")</formula>
    </cfRule>
  </conditionalFormatting>
  <conditionalFormatting sqref="A16:D49 F16:I49">
    <cfRule type="expression" dxfId="63" priority="8">
      <formula>AND($J16&lt;&gt;"",$J16&lt;&gt;"mezeraKL")</formula>
    </cfRule>
  </conditionalFormatting>
  <conditionalFormatting sqref="B16:D49 F16:I49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9 F16:I49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17" t="s">
        <v>205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</row>
    <row r="2" spans="1:14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3"/>
      <c r="D3" s="514"/>
      <c r="E3" s="514"/>
      <c r="F3" s="514"/>
      <c r="G3" s="514"/>
      <c r="H3" s="514"/>
      <c r="I3" s="514"/>
      <c r="J3" s="515" t="s">
        <v>159</v>
      </c>
      <c r="K3" s="516"/>
      <c r="L3" s="207">
        <f>IF(M3&lt;&gt;0,N3/M3,0)</f>
        <v>154.64921023833139</v>
      </c>
      <c r="M3" s="207">
        <f>SUBTOTAL(9,M5:M1048576)</f>
        <v>10874.65</v>
      </c>
      <c r="N3" s="208">
        <f>SUBTOTAL(9,N5:N1048576)</f>
        <v>1681756.0341182703</v>
      </c>
    </row>
    <row r="4" spans="1:14" s="337" customFormat="1" ht="14.4" customHeight="1" thickBot="1" x14ac:dyDescent="0.35">
      <c r="A4" s="653" t="s">
        <v>4</v>
      </c>
      <c r="B4" s="654" t="s">
        <v>5</v>
      </c>
      <c r="C4" s="654" t="s">
        <v>0</v>
      </c>
      <c r="D4" s="654" t="s">
        <v>6</v>
      </c>
      <c r="E4" s="654" t="s">
        <v>7</v>
      </c>
      <c r="F4" s="654" t="s">
        <v>1</v>
      </c>
      <c r="G4" s="654" t="s">
        <v>8</v>
      </c>
      <c r="H4" s="654" t="s">
        <v>9</v>
      </c>
      <c r="I4" s="654" t="s">
        <v>10</v>
      </c>
      <c r="J4" s="655" t="s">
        <v>11</v>
      </c>
      <c r="K4" s="655" t="s">
        <v>12</v>
      </c>
      <c r="L4" s="656" t="s">
        <v>184</v>
      </c>
      <c r="M4" s="656" t="s">
        <v>13</v>
      </c>
      <c r="N4" s="657" t="s">
        <v>201</v>
      </c>
    </row>
    <row r="5" spans="1:14" ht="14.4" customHeight="1" x14ac:dyDescent="0.3">
      <c r="A5" s="658" t="s">
        <v>534</v>
      </c>
      <c r="B5" s="659" t="s">
        <v>535</v>
      </c>
      <c r="C5" s="660" t="s">
        <v>539</v>
      </c>
      <c r="D5" s="661" t="s">
        <v>1926</v>
      </c>
      <c r="E5" s="660" t="s">
        <v>553</v>
      </c>
      <c r="F5" s="661" t="s">
        <v>1930</v>
      </c>
      <c r="G5" s="660"/>
      <c r="H5" s="660" t="s">
        <v>554</v>
      </c>
      <c r="I5" s="660" t="s">
        <v>555</v>
      </c>
      <c r="J5" s="660" t="s">
        <v>556</v>
      </c>
      <c r="K5" s="660" t="s">
        <v>557</v>
      </c>
      <c r="L5" s="662">
        <v>103.56823684628654</v>
      </c>
      <c r="M5" s="662">
        <v>16</v>
      </c>
      <c r="N5" s="663">
        <v>1657.0917895405846</v>
      </c>
    </row>
    <row r="6" spans="1:14" ht="14.4" customHeight="1" x14ac:dyDescent="0.3">
      <c r="A6" s="664" t="s">
        <v>534</v>
      </c>
      <c r="B6" s="665" t="s">
        <v>535</v>
      </c>
      <c r="C6" s="666" t="s">
        <v>539</v>
      </c>
      <c r="D6" s="667" t="s">
        <v>1926</v>
      </c>
      <c r="E6" s="666" t="s">
        <v>553</v>
      </c>
      <c r="F6" s="667" t="s">
        <v>1930</v>
      </c>
      <c r="G6" s="666"/>
      <c r="H6" s="666" t="s">
        <v>558</v>
      </c>
      <c r="I6" s="666" t="s">
        <v>558</v>
      </c>
      <c r="J6" s="666" t="s">
        <v>559</v>
      </c>
      <c r="K6" s="666" t="s">
        <v>560</v>
      </c>
      <c r="L6" s="668">
        <v>460.21</v>
      </c>
      <c r="M6" s="668">
        <v>1.7999999999999998</v>
      </c>
      <c r="N6" s="669">
        <v>828.37799999999993</v>
      </c>
    </row>
    <row r="7" spans="1:14" ht="14.4" customHeight="1" x14ac:dyDescent="0.3">
      <c r="A7" s="664" t="s">
        <v>534</v>
      </c>
      <c r="B7" s="665" t="s">
        <v>535</v>
      </c>
      <c r="C7" s="666" t="s">
        <v>539</v>
      </c>
      <c r="D7" s="667" t="s">
        <v>1926</v>
      </c>
      <c r="E7" s="666" t="s">
        <v>553</v>
      </c>
      <c r="F7" s="667" t="s">
        <v>1930</v>
      </c>
      <c r="G7" s="666"/>
      <c r="H7" s="666" t="s">
        <v>561</v>
      </c>
      <c r="I7" s="666" t="s">
        <v>561</v>
      </c>
      <c r="J7" s="666" t="s">
        <v>562</v>
      </c>
      <c r="K7" s="666" t="s">
        <v>563</v>
      </c>
      <c r="L7" s="668">
        <v>154.30999999999997</v>
      </c>
      <c r="M7" s="668">
        <v>2</v>
      </c>
      <c r="N7" s="669">
        <v>308.61999999999995</v>
      </c>
    </row>
    <row r="8" spans="1:14" ht="14.4" customHeight="1" x14ac:dyDescent="0.3">
      <c r="A8" s="664" t="s">
        <v>534</v>
      </c>
      <c r="B8" s="665" t="s">
        <v>535</v>
      </c>
      <c r="C8" s="666" t="s">
        <v>539</v>
      </c>
      <c r="D8" s="667" t="s">
        <v>1926</v>
      </c>
      <c r="E8" s="666" t="s">
        <v>553</v>
      </c>
      <c r="F8" s="667" t="s">
        <v>1930</v>
      </c>
      <c r="G8" s="666"/>
      <c r="H8" s="666" t="s">
        <v>564</v>
      </c>
      <c r="I8" s="666" t="s">
        <v>564</v>
      </c>
      <c r="J8" s="666" t="s">
        <v>565</v>
      </c>
      <c r="K8" s="666" t="s">
        <v>566</v>
      </c>
      <c r="L8" s="668">
        <v>99.013333333333335</v>
      </c>
      <c r="M8" s="668">
        <v>3</v>
      </c>
      <c r="N8" s="669">
        <v>297.04000000000002</v>
      </c>
    </row>
    <row r="9" spans="1:14" ht="14.4" customHeight="1" x14ac:dyDescent="0.3">
      <c r="A9" s="664" t="s">
        <v>534</v>
      </c>
      <c r="B9" s="665" t="s">
        <v>535</v>
      </c>
      <c r="C9" s="666" t="s">
        <v>539</v>
      </c>
      <c r="D9" s="667" t="s">
        <v>1926</v>
      </c>
      <c r="E9" s="666" t="s">
        <v>553</v>
      </c>
      <c r="F9" s="667" t="s">
        <v>1930</v>
      </c>
      <c r="G9" s="666" t="s">
        <v>567</v>
      </c>
      <c r="H9" s="666" t="s">
        <v>568</v>
      </c>
      <c r="I9" s="666" t="s">
        <v>568</v>
      </c>
      <c r="J9" s="666" t="s">
        <v>569</v>
      </c>
      <c r="K9" s="666" t="s">
        <v>570</v>
      </c>
      <c r="L9" s="668">
        <v>171.59999999999997</v>
      </c>
      <c r="M9" s="668">
        <v>22</v>
      </c>
      <c r="N9" s="669">
        <v>3775.1999999999994</v>
      </c>
    </row>
    <row r="10" spans="1:14" ht="14.4" customHeight="1" x14ac:dyDescent="0.3">
      <c r="A10" s="664" t="s">
        <v>534</v>
      </c>
      <c r="B10" s="665" t="s">
        <v>535</v>
      </c>
      <c r="C10" s="666" t="s">
        <v>539</v>
      </c>
      <c r="D10" s="667" t="s">
        <v>1926</v>
      </c>
      <c r="E10" s="666" t="s">
        <v>553</v>
      </c>
      <c r="F10" s="667" t="s">
        <v>1930</v>
      </c>
      <c r="G10" s="666" t="s">
        <v>567</v>
      </c>
      <c r="H10" s="666" t="s">
        <v>571</v>
      </c>
      <c r="I10" s="666" t="s">
        <v>571</v>
      </c>
      <c r="J10" s="666" t="s">
        <v>572</v>
      </c>
      <c r="K10" s="666" t="s">
        <v>573</v>
      </c>
      <c r="L10" s="668">
        <v>173.69</v>
      </c>
      <c r="M10" s="668">
        <v>5</v>
      </c>
      <c r="N10" s="669">
        <v>868.44999999999993</v>
      </c>
    </row>
    <row r="11" spans="1:14" ht="14.4" customHeight="1" x14ac:dyDescent="0.3">
      <c r="A11" s="664" t="s">
        <v>534</v>
      </c>
      <c r="B11" s="665" t="s">
        <v>535</v>
      </c>
      <c r="C11" s="666" t="s">
        <v>539</v>
      </c>
      <c r="D11" s="667" t="s">
        <v>1926</v>
      </c>
      <c r="E11" s="666" t="s">
        <v>553</v>
      </c>
      <c r="F11" s="667" t="s">
        <v>1930</v>
      </c>
      <c r="G11" s="666" t="s">
        <v>567</v>
      </c>
      <c r="H11" s="666" t="s">
        <v>574</v>
      </c>
      <c r="I11" s="666" t="s">
        <v>574</v>
      </c>
      <c r="J11" s="666" t="s">
        <v>575</v>
      </c>
      <c r="K11" s="666" t="s">
        <v>576</v>
      </c>
      <c r="L11" s="668">
        <v>222.20000000000005</v>
      </c>
      <c r="M11" s="668">
        <v>3</v>
      </c>
      <c r="N11" s="669">
        <v>666.60000000000014</v>
      </c>
    </row>
    <row r="12" spans="1:14" ht="14.4" customHeight="1" x14ac:dyDescent="0.3">
      <c r="A12" s="664" t="s">
        <v>534</v>
      </c>
      <c r="B12" s="665" t="s">
        <v>535</v>
      </c>
      <c r="C12" s="666" t="s">
        <v>539</v>
      </c>
      <c r="D12" s="667" t="s">
        <v>1926</v>
      </c>
      <c r="E12" s="666" t="s">
        <v>553</v>
      </c>
      <c r="F12" s="667" t="s">
        <v>1930</v>
      </c>
      <c r="G12" s="666" t="s">
        <v>567</v>
      </c>
      <c r="H12" s="666" t="s">
        <v>577</v>
      </c>
      <c r="I12" s="666" t="s">
        <v>577</v>
      </c>
      <c r="J12" s="666" t="s">
        <v>578</v>
      </c>
      <c r="K12" s="666" t="s">
        <v>579</v>
      </c>
      <c r="L12" s="668">
        <v>861.99999999999977</v>
      </c>
      <c r="M12" s="668">
        <v>1</v>
      </c>
      <c r="N12" s="669">
        <v>861.99999999999977</v>
      </c>
    </row>
    <row r="13" spans="1:14" ht="14.4" customHeight="1" x14ac:dyDescent="0.3">
      <c r="A13" s="664" t="s">
        <v>534</v>
      </c>
      <c r="B13" s="665" t="s">
        <v>535</v>
      </c>
      <c r="C13" s="666" t="s">
        <v>539</v>
      </c>
      <c r="D13" s="667" t="s">
        <v>1926</v>
      </c>
      <c r="E13" s="666" t="s">
        <v>553</v>
      </c>
      <c r="F13" s="667" t="s">
        <v>1930</v>
      </c>
      <c r="G13" s="666" t="s">
        <v>567</v>
      </c>
      <c r="H13" s="666" t="s">
        <v>580</v>
      </c>
      <c r="I13" s="666" t="s">
        <v>580</v>
      </c>
      <c r="J13" s="666" t="s">
        <v>569</v>
      </c>
      <c r="K13" s="666" t="s">
        <v>581</v>
      </c>
      <c r="L13" s="668">
        <v>92.949999999999989</v>
      </c>
      <c r="M13" s="668">
        <v>25</v>
      </c>
      <c r="N13" s="669">
        <v>2323.7499999999995</v>
      </c>
    </row>
    <row r="14" spans="1:14" ht="14.4" customHeight="1" x14ac:dyDescent="0.3">
      <c r="A14" s="664" t="s">
        <v>534</v>
      </c>
      <c r="B14" s="665" t="s">
        <v>535</v>
      </c>
      <c r="C14" s="666" t="s">
        <v>539</v>
      </c>
      <c r="D14" s="667" t="s">
        <v>1926</v>
      </c>
      <c r="E14" s="666" t="s">
        <v>553</v>
      </c>
      <c r="F14" s="667" t="s">
        <v>1930</v>
      </c>
      <c r="G14" s="666" t="s">
        <v>567</v>
      </c>
      <c r="H14" s="666" t="s">
        <v>582</v>
      </c>
      <c r="I14" s="666" t="s">
        <v>583</v>
      </c>
      <c r="J14" s="666" t="s">
        <v>584</v>
      </c>
      <c r="K14" s="666" t="s">
        <v>585</v>
      </c>
      <c r="L14" s="668">
        <v>38.320002300689019</v>
      </c>
      <c r="M14" s="668">
        <v>2</v>
      </c>
      <c r="N14" s="669">
        <v>76.640004601378038</v>
      </c>
    </row>
    <row r="15" spans="1:14" ht="14.4" customHeight="1" x14ac:dyDescent="0.3">
      <c r="A15" s="664" t="s">
        <v>534</v>
      </c>
      <c r="B15" s="665" t="s">
        <v>535</v>
      </c>
      <c r="C15" s="666" t="s">
        <v>539</v>
      </c>
      <c r="D15" s="667" t="s">
        <v>1926</v>
      </c>
      <c r="E15" s="666" t="s">
        <v>553</v>
      </c>
      <c r="F15" s="667" t="s">
        <v>1930</v>
      </c>
      <c r="G15" s="666" t="s">
        <v>567</v>
      </c>
      <c r="H15" s="666" t="s">
        <v>586</v>
      </c>
      <c r="I15" s="666" t="s">
        <v>587</v>
      </c>
      <c r="J15" s="666" t="s">
        <v>588</v>
      </c>
      <c r="K15" s="666" t="s">
        <v>589</v>
      </c>
      <c r="L15" s="668">
        <v>41.13</v>
      </c>
      <c r="M15" s="668">
        <v>2</v>
      </c>
      <c r="N15" s="669">
        <v>82.26</v>
      </c>
    </row>
    <row r="16" spans="1:14" ht="14.4" customHeight="1" x14ac:dyDescent="0.3">
      <c r="A16" s="664" t="s">
        <v>534</v>
      </c>
      <c r="B16" s="665" t="s">
        <v>535</v>
      </c>
      <c r="C16" s="666" t="s">
        <v>539</v>
      </c>
      <c r="D16" s="667" t="s">
        <v>1926</v>
      </c>
      <c r="E16" s="666" t="s">
        <v>553</v>
      </c>
      <c r="F16" s="667" t="s">
        <v>1930</v>
      </c>
      <c r="G16" s="666" t="s">
        <v>567</v>
      </c>
      <c r="H16" s="666" t="s">
        <v>590</v>
      </c>
      <c r="I16" s="666" t="s">
        <v>591</v>
      </c>
      <c r="J16" s="666" t="s">
        <v>592</v>
      </c>
      <c r="K16" s="666" t="s">
        <v>593</v>
      </c>
      <c r="L16" s="668">
        <v>100.76000000000002</v>
      </c>
      <c r="M16" s="668">
        <v>37</v>
      </c>
      <c r="N16" s="669">
        <v>3728.1200000000008</v>
      </c>
    </row>
    <row r="17" spans="1:14" ht="14.4" customHeight="1" x14ac:dyDescent="0.3">
      <c r="A17" s="664" t="s">
        <v>534</v>
      </c>
      <c r="B17" s="665" t="s">
        <v>535</v>
      </c>
      <c r="C17" s="666" t="s">
        <v>539</v>
      </c>
      <c r="D17" s="667" t="s">
        <v>1926</v>
      </c>
      <c r="E17" s="666" t="s">
        <v>553</v>
      </c>
      <c r="F17" s="667" t="s">
        <v>1930</v>
      </c>
      <c r="G17" s="666" t="s">
        <v>567</v>
      </c>
      <c r="H17" s="666" t="s">
        <v>594</v>
      </c>
      <c r="I17" s="666" t="s">
        <v>595</v>
      </c>
      <c r="J17" s="666" t="s">
        <v>596</v>
      </c>
      <c r="K17" s="666" t="s">
        <v>597</v>
      </c>
      <c r="L17" s="668">
        <v>167.60999999999999</v>
      </c>
      <c r="M17" s="668">
        <v>8</v>
      </c>
      <c r="N17" s="669">
        <v>1340.8799999999999</v>
      </c>
    </row>
    <row r="18" spans="1:14" ht="14.4" customHeight="1" x14ac:dyDescent="0.3">
      <c r="A18" s="664" t="s">
        <v>534</v>
      </c>
      <c r="B18" s="665" t="s">
        <v>535</v>
      </c>
      <c r="C18" s="666" t="s">
        <v>539</v>
      </c>
      <c r="D18" s="667" t="s">
        <v>1926</v>
      </c>
      <c r="E18" s="666" t="s">
        <v>553</v>
      </c>
      <c r="F18" s="667" t="s">
        <v>1930</v>
      </c>
      <c r="G18" s="666" t="s">
        <v>567</v>
      </c>
      <c r="H18" s="666" t="s">
        <v>598</v>
      </c>
      <c r="I18" s="666" t="s">
        <v>599</v>
      </c>
      <c r="J18" s="666" t="s">
        <v>600</v>
      </c>
      <c r="K18" s="666" t="s">
        <v>601</v>
      </c>
      <c r="L18" s="668">
        <v>64.539851537933146</v>
      </c>
      <c r="M18" s="668">
        <v>2</v>
      </c>
      <c r="N18" s="669">
        <v>129.07970307586629</v>
      </c>
    </row>
    <row r="19" spans="1:14" ht="14.4" customHeight="1" x14ac:dyDescent="0.3">
      <c r="A19" s="664" t="s">
        <v>534</v>
      </c>
      <c r="B19" s="665" t="s">
        <v>535</v>
      </c>
      <c r="C19" s="666" t="s">
        <v>539</v>
      </c>
      <c r="D19" s="667" t="s">
        <v>1926</v>
      </c>
      <c r="E19" s="666" t="s">
        <v>553</v>
      </c>
      <c r="F19" s="667" t="s">
        <v>1930</v>
      </c>
      <c r="G19" s="666" t="s">
        <v>567</v>
      </c>
      <c r="H19" s="666" t="s">
        <v>602</v>
      </c>
      <c r="I19" s="666" t="s">
        <v>603</v>
      </c>
      <c r="J19" s="666" t="s">
        <v>604</v>
      </c>
      <c r="K19" s="666" t="s">
        <v>605</v>
      </c>
      <c r="L19" s="668">
        <v>79.869433225905055</v>
      </c>
      <c r="M19" s="668">
        <v>1</v>
      </c>
      <c r="N19" s="669">
        <v>79.869433225905055</v>
      </c>
    </row>
    <row r="20" spans="1:14" ht="14.4" customHeight="1" x14ac:dyDescent="0.3">
      <c r="A20" s="664" t="s">
        <v>534</v>
      </c>
      <c r="B20" s="665" t="s">
        <v>535</v>
      </c>
      <c r="C20" s="666" t="s">
        <v>539</v>
      </c>
      <c r="D20" s="667" t="s">
        <v>1926</v>
      </c>
      <c r="E20" s="666" t="s">
        <v>553</v>
      </c>
      <c r="F20" s="667" t="s">
        <v>1930</v>
      </c>
      <c r="G20" s="666" t="s">
        <v>567</v>
      </c>
      <c r="H20" s="666" t="s">
        <v>606</v>
      </c>
      <c r="I20" s="666" t="s">
        <v>607</v>
      </c>
      <c r="J20" s="666" t="s">
        <v>608</v>
      </c>
      <c r="K20" s="666" t="s">
        <v>609</v>
      </c>
      <c r="L20" s="668">
        <v>71.480820310256348</v>
      </c>
      <c r="M20" s="668">
        <v>2</v>
      </c>
      <c r="N20" s="669">
        <v>142.9616406205127</v>
      </c>
    </row>
    <row r="21" spans="1:14" ht="14.4" customHeight="1" x14ac:dyDescent="0.3">
      <c r="A21" s="664" t="s">
        <v>534</v>
      </c>
      <c r="B21" s="665" t="s">
        <v>535</v>
      </c>
      <c r="C21" s="666" t="s">
        <v>539</v>
      </c>
      <c r="D21" s="667" t="s">
        <v>1926</v>
      </c>
      <c r="E21" s="666" t="s">
        <v>553</v>
      </c>
      <c r="F21" s="667" t="s">
        <v>1930</v>
      </c>
      <c r="G21" s="666" t="s">
        <v>567</v>
      </c>
      <c r="H21" s="666" t="s">
        <v>610</v>
      </c>
      <c r="I21" s="666" t="s">
        <v>611</v>
      </c>
      <c r="J21" s="666" t="s">
        <v>612</v>
      </c>
      <c r="K21" s="666" t="s">
        <v>613</v>
      </c>
      <c r="L21" s="668">
        <v>79.789957481736536</v>
      </c>
      <c r="M21" s="668">
        <v>16</v>
      </c>
      <c r="N21" s="669">
        <v>1276.6393197077846</v>
      </c>
    </row>
    <row r="22" spans="1:14" ht="14.4" customHeight="1" x14ac:dyDescent="0.3">
      <c r="A22" s="664" t="s">
        <v>534</v>
      </c>
      <c r="B22" s="665" t="s">
        <v>535</v>
      </c>
      <c r="C22" s="666" t="s">
        <v>539</v>
      </c>
      <c r="D22" s="667" t="s">
        <v>1926</v>
      </c>
      <c r="E22" s="666" t="s">
        <v>553</v>
      </c>
      <c r="F22" s="667" t="s">
        <v>1930</v>
      </c>
      <c r="G22" s="666" t="s">
        <v>567</v>
      </c>
      <c r="H22" s="666" t="s">
        <v>614</v>
      </c>
      <c r="I22" s="666" t="s">
        <v>615</v>
      </c>
      <c r="J22" s="666" t="s">
        <v>616</v>
      </c>
      <c r="K22" s="666" t="s">
        <v>617</v>
      </c>
      <c r="L22" s="668">
        <v>27.750007973257059</v>
      </c>
      <c r="M22" s="668">
        <v>107</v>
      </c>
      <c r="N22" s="669">
        <v>2969.2508531385051</v>
      </c>
    </row>
    <row r="23" spans="1:14" ht="14.4" customHeight="1" x14ac:dyDescent="0.3">
      <c r="A23" s="664" t="s">
        <v>534</v>
      </c>
      <c r="B23" s="665" t="s">
        <v>535</v>
      </c>
      <c r="C23" s="666" t="s">
        <v>539</v>
      </c>
      <c r="D23" s="667" t="s">
        <v>1926</v>
      </c>
      <c r="E23" s="666" t="s">
        <v>553</v>
      </c>
      <c r="F23" s="667" t="s">
        <v>1930</v>
      </c>
      <c r="G23" s="666" t="s">
        <v>567</v>
      </c>
      <c r="H23" s="666" t="s">
        <v>618</v>
      </c>
      <c r="I23" s="666" t="s">
        <v>619</v>
      </c>
      <c r="J23" s="666" t="s">
        <v>620</v>
      </c>
      <c r="K23" s="666" t="s">
        <v>589</v>
      </c>
      <c r="L23" s="668">
        <v>40.170090423807721</v>
      </c>
      <c r="M23" s="668">
        <v>1</v>
      </c>
      <c r="N23" s="669">
        <v>40.170090423807721</v>
      </c>
    </row>
    <row r="24" spans="1:14" ht="14.4" customHeight="1" x14ac:dyDescent="0.3">
      <c r="A24" s="664" t="s">
        <v>534</v>
      </c>
      <c r="B24" s="665" t="s">
        <v>535</v>
      </c>
      <c r="C24" s="666" t="s">
        <v>539</v>
      </c>
      <c r="D24" s="667" t="s">
        <v>1926</v>
      </c>
      <c r="E24" s="666" t="s">
        <v>553</v>
      </c>
      <c r="F24" s="667" t="s">
        <v>1930</v>
      </c>
      <c r="G24" s="666" t="s">
        <v>567</v>
      </c>
      <c r="H24" s="666" t="s">
        <v>621</v>
      </c>
      <c r="I24" s="666" t="s">
        <v>622</v>
      </c>
      <c r="J24" s="666" t="s">
        <v>620</v>
      </c>
      <c r="K24" s="666" t="s">
        <v>623</v>
      </c>
      <c r="L24" s="668">
        <v>77.609790494932824</v>
      </c>
      <c r="M24" s="668">
        <v>9</v>
      </c>
      <c r="N24" s="669">
        <v>698.48811445439537</v>
      </c>
    </row>
    <row r="25" spans="1:14" ht="14.4" customHeight="1" x14ac:dyDescent="0.3">
      <c r="A25" s="664" t="s">
        <v>534</v>
      </c>
      <c r="B25" s="665" t="s">
        <v>535</v>
      </c>
      <c r="C25" s="666" t="s">
        <v>539</v>
      </c>
      <c r="D25" s="667" t="s">
        <v>1926</v>
      </c>
      <c r="E25" s="666" t="s">
        <v>553</v>
      </c>
      <c r="F25" s="667" t="s">
        <v>1930</v>
      </c>
      <c r="G25" s="666" t="s">
        <v>567</v>
      </c>
      <c r="H25" s="666" t="s">
        <v>624</v>
      </c>
      <c r="I25" s="666" t="s">
        <v>625</v>
      </c>
      <c r="J25" s="666" t="s">
        <v>626</v>
      </c>
      <c r="K25" s="666" t="s">
        <v>627</v>
      </c>
      <c r="L25" s="668">
        <v>56.559859023959085</v>
      </c>
      <c r="M25" s="668">
        <v>4</v>
      </c>
      <c r="N25" s="669">
        <v>226.23943609583634</v>
      </c>
    </row>
    <row r="26" spans="1:14" ht="14.4" customHeight="1" x14ac:dyDescent="0.3">
      <c r="A26" s="664" t="s">
        <v>534</v>
      </c>
      <c r="B26" s="665" t="s">
        <v>535</v>
      </c>
      <c r="C26" s="666" t="s">
        <v>539</v>
      </c>
      <c r="D26" s="667" t="s">
        <v>1926</v>
      </c>
      <c r="E26" s="666" t="s">
        <v>553</v>
      </c>
      <c r="F26" s="667" t="s">
        <v>1930</v>
      </c>
      <c r="G26" s="666" t="s">
        <v>567</v>
      </c>
      <c r="H26" s="666" t="s">
        <v>628</v>
      </c>
      <c r="I26" s="666" t="s">
        <v>629</v>
      </c>
      <c r="J26" s="666" t="s">
        <v>630</v>
      </c>
      <c r="K26" s="666" t="s">
        <v>631</v>
      </c>
      <c r="L26" s="668">
        <v>164.47999999999996</v>
      </c>
      <c r="M26" s="668">
        <v>2</v>
      </c>
      <c r="N26" s="669">
        <v>328.95999999999992</v>
      </c>
    </row>
    <row r="27" spans="1:14" ht="14.4" customHeight="1" x14ac:dyDescent="0.3">
      <c r="A27" s="664" t="s">
        <v>534</v>
      </c>
      <c r="B27" s="665" t="s">
        <v>535</v>
      </c>
      <c r="C27" s="666" t="s">
        <v>539</v>
      </c>
      <c r="D27" s="667" t="s">
        <v>1926</v>
      </c>
      <c r="E27" s="666" t="s">
        <v>553</v>
      </c>
      <c r="F27" s="667" t="s">
        <v>1930</v>
      </c>
      <c r="G27" s="666" t="s">
        <v>567</v>
      </c>
      <c r="H27" s="666" t="s">
        <v>632</v>
      </c>
      <c r="I27" s="666" t="s">
        <v>633</v>
      </c>
      <c r="J27" s="666" t="s">
        <v>634</v>
      </c>
      <c r="K27" s="666" t="s">
        <v>635</v>
      </c>
      <c r="L27" s="668">
        <v>50.549999999999955</v>
      </c>
      <c r="M27" s="668">
        <v>3</v>
      </c>
      <c r="N27" s="669">
        <v>151.64999999999986</v>
      </c>
    </row>
    <row r="28" spans="1:14" ht="14.4" customHeight="1" x14ac:dyDescent="0.3">
      <c r="A28" s="664" t="s">
        <v>534</v>
      </c>
      <c r="B28" s="665" t="s">
        <v>535</v>
      </c>
      <c r="C28" s="666" t="s">
        <v>539</v>
      </c>
      <c r="D28" s="667" t="s">
        <v>1926</v>
      </c>
      <c r="E28" s="666" t="s">
        <v>553</v>
      </c>
      <c r="F28" s="667" t="s">
        <v>1930</v>
      </c>
      <c r="G28" s="666" t="s">
        <v>567</v>
      </c>
      <c r="H28" s="666" t="s">
        <v>636</v>
      </c>
      <c r="I28" s="666" t="s">
        <v>637</v>
      </c>
      <c r="J28" s="666" t="s">
        <v>638</v>
      </c>
      <c r="K28" s="666" t="s">
        <v>585</v>
      </c>
      <c r="L28" s="668">
        <v>40.140000000000008</v>
      </c>
      <c r="M28" s="668">
        <v>1</v>
      </c>
      <c r="N28" s="669">
        <v>40.140000000000008</v>
      </c>
    </row>
    <row r="29" spans="1:14" ht="14.4" customHeight="1" x14ac:dyDescent="0.3">
      <c r="A29" s="664" t="s">
        <v>534</v>
      </c>
      <c r="B29" s="665" t="s">
        <v>535</v>
      </c>
      <c r="C29" s="666" t="s">
        <v>539</v>
      </c>
      <c r="D29" s="667" t="s">
        <v>1926</v>
      </c>
      <c r="E29" s="666" t="s">
        <v>553</v>
      </c>
      <c r="F29" s="667" t="s">
        <v>1930</v>
      </c>
      <c r="G29" s="666" t="s">
        <v>567</v>
      </c>
      <c r="H29" s="666" t="s">
        <v>639</v>
      </c>
      <c r="I29" s="666" t="s">
        <v>640</v>
      </c>
      <c r="J29" s="666" t="s">
        <v>641</v>
      </c>
      <c r="K29" s="666" t="s">
        <v>642</v>
      </c>
      <c r="L29" s="668">
        <v>66.149999999999977</v>
      </c>
      <c r="M29" s="668">
        <v>4</v>
      </c>
      <c r="N29" s="669">
        <v>264.59999999999991</v>
      </c>
    </row>
    <row r="30" spans="1:14" ht="14.4" customHeight="1" x14ac:dyDescent="0.3">
      <c r="A30" s="664" t="s">
        <v>534</v>
      </c>
      <c r="B30" s="665" t="s">
        <v>535</v>
      </c>
      <c r="C30" s="666" t="s">
        <v>539</v>
      </c>
      <c r="D30" s="667" t="s">
        <v>1926</v>
      </c>
      <c r="E30" s="666" t="s">
        <v>553</v>
      </c>
      <c r="F30" s="667" t="s">
        <v>1930</v>
      </c>
      <c r="G30" s="666" t="s">
        <v>567</v>
      </c>
      <c r="H30" s="666" t="s">
        <v>643</v>
      </c>
      <c r="I30" s="666" t="s">
        <v>644</v>
      </c>
      <c r="J30" s="666" t="s">
        <v>645</v>
      </c>
      <c r="K30" s="666" t="s">
        <v>646</v>
      </c>
      <c r="L30" s="668">
        <v>58.320000000000064</v>
      </c>
      <c r="M30" s="668">
        <v>4</v>
      </c>
      <c r="N30" s="669">
        <v>233.28000000000026</v>
      </c>
    </row>
    <row r="31" spans="1:14" ht="14.4" customHeight="1" x14ac:dyDescent="0.3">
      <c r="A31" s="664" t="s">
        <v>534</v>
      </c>
      <c r="B31" s="665" t="s">
        <v>535</v>
      </c>
      <c r="C31" s="666" t="s">
        <v>539</v>
      </c>
      <c r="D31" s="667" t="s">
        <v>1926</v>
      </c>
      <c r="E31" s="666" t="s">
        <v>553</v>
      </c>
      <c r="F31" s="667" t="s">
        <v>1930</v>
      </c>
      <c r="G31" s="666" t="s">
        <v>567</v>
      </c>
      <c r="H31" s="666" t="s">
        <v>647</v>
      </c>
      <c r="I31" s="666" t="s">
        <v>648</v>
      </c>
      <c r="J31" s="666" t="s">
        <v>649</v>
      </c>
      <c r="K31" s="666" t="s">
        <v>650</v>
      </c>
      <c r="L31" s="668">
        <v>353.7753508105572</v>
      </c>
      <c r="M31" s="668">
        <v>19</v>
      </c>
      <c r="N31" s="669">
        <v>6721.7316654005872</v>
      </c>
    </row>
    <row r="32" spans="1:14" ht="14.4" customHeight="1" x14ac:dyDescent="0.3">
      <c r="A32" s="664" t="s">
        <v>534</v>
      </c>
      <c r="B32" s="665" t="s">
        <v>535</v>
      </c>
      <c r="C32" s="666" t="s">
        <v>539</v>
      </c>
      <c r="D32" s="667" t="s">
        <v>1926</v>
      </c>
      <c r="E32" s="666" t="s">
        <v>553</v>
      </c>
      <c r="F32" s="667" t="s">
        <v>1930</v>
      </c>
      <c r="G32" s="666" t="s">
        <v>567</v>
      </c>
      <c r="H32" s="666" t="s">
        <v>651</v>
      </c>
      <c r="I32" s="666" t="s">
        <v>652</v>
      </c>
      <c r="J32" s="666" t="s">
        <v>653</v>
      </c>
      <c r="K32" s="666" t="s">
        <v>654</v>
      </c>
      <c r="L32" s="668">
        <v>56.88000000000001</v>
      </c>
      <c r="M32" s="668">
        <v>18</v>
      </c>
      <c r="N32" s="669">
        <v>1023.8400000000001</v>
      </c>
    </row>
    <row r="33" spans="1:14" ht="14.4" customHeight="1" x14ac:dyDescent="0.3">
      <c r="A33" s="664" t="s">
        <v>534</v>
      </c>
      <c r="B33" s="665" t="s">
        <v>535</v>
      </c>
      <c r="C33" s="666" t="s">
        <v>539</v>
      </c>
      <c r="D33" s="667" t="s">
        <v>1926</v>
      </c>
      <c r="E33" s="666" t="s">
        <v>553</v>
      </c>
      <c r="F33" s="667" t="s">
        <v>1930</v>
      </c>
      <c r="G33" s="666" t="s">
        <v>567</v>
      </c>
      <c r="H33" s="666" t="s">
        <v>655</v>
      </c>
      <c r="I33" s="666" t="s">
        <v>656</v>
      </c>
      <c r="J33" s="666" t="s">
        <v>657</v>
      </c>
      <c r="K33" s="666" t="s">
        <v>658</v>
      </c>
      <c r="L33" s="668">
        <v>119.85734216212177</v>
      </c>
      <c r="M33" s="668">
        <v>2</v>
      </c>
      <c r="N33" s="669">
        <v>239.71468432424354</v>
      </c>
    </row>
    <row r="34" spans="1:14" ht="14.4" customHeight="1" x14ac:dyDescent="0.3">
      <c r="A34" s="664" t="s">
        <v>534</v>
      </c>
      <c r="B34" s="665" t="s">
        <v>535</v>
      </c>
      <c r="C34" s="666" t="s">
        <v>539</v>
      </c>
      <c r="D34" s="667" t="s">
        <v>1926</v>
      </c>
      <c r="E34" s="666" t="s">
        <v>553</v>
      </c>
      <c r="F34" s="667" t="s">
        <v>1930</v>
      </c>
      <c r="G34" s="666" t="s">
        <v>567</v>
      </c>
      <c r="H34" s="666" t="s">
        <v>659</v>
      </c>
      <c r="I34" s="666" t="s">
        <v>660</v>
      </c>
      <c r="J34" s="666" t="s">
        <v>661</v>
      </c>
      <c r="K34" s="666" t="s">
        <v>662</v>
      </c>
      <c r="L34" s="668">
        <v>41.429999999999993</v>
      </c>
      <c r="M34" s="668">
        <v>1</v>
      </c>
      <c r="N34" s="669">
        <v>41.429999999999993</v>
      </c>
    </row>
    <row r="35" spans="1:14" ht="14.4" customHeight="1" x14ac:dyDescent="0.3">
      <c r="A35" s="664" t="s">
        <v>534</v>
      </c>
      <c r="B35" s="665" t="s">
        <v>535</v>
      </c>
      <c r="C35" s="666" t="s">
        <v>539</v>
      </c>
      <c r="D35" s="667" t="s">
        <v>1926</v>
      </c>
      <c r="E35" s="666" t="s">
        <v>553</v>
      </c>
      <c r="F35" s="667" t="s">
        <v>1930</v>
      </c>
      <c r="G35" s="666" t="s">
        <v>567</v>
      </c>
      <c r="H35" s="666" t="s">
        <v>663</v>
      </c>
      <c r="I35" s="666" t="s">
        <v>664</v>
      </c>
      <c r="J35" s="666" t="s">
        <v>665</v>
      </c>
      <c r="K35" s="666" t="s">
        <v>666</v>
      </c>
      <c r="L35" s="668">
        <v>64.27</v>
      </c>
      <c r="M35" s="668">
        <v>2</v>
      </c>
      <c r="N35" s="669">
        <v>128.54</v>
      </c>
    </row>
    <row r="36" spans="1:14" ht="14.4" customHeight="1" x14ac:dyDescent="0.3">
      <c r="A36" s="664" t="s">
        <v>534</v>
      </c>
      <c r="B36" s="665" t="s">
        <v>535</v>
      </c>
      <c r="C36" s="666" t="s">
        <v>539</v>
      </c>
      <c r="D36" s="667" t="s">
        <v>1926</v>
      </c>
      <c r="E36" s="666" t="s">
        <v>553</v>
      </c>
      <c r="F36" s="667" t="s">
        <v>1930</v>
      </c>
      <c r="G36" s="666" t="s">
        <v>567</v>
      </c>
      <c r="H36" s="666" t="s">
        <v>667</v>
      </c>
      <c r="I36" s="666" t="s">
        <v>668</v>
      </c>
      <c r="J36" s="666" t="s">
        <v>669</v>
      </c>
      <c r="K36" s="666" t="s">
        <v>670</v>
      </c>
      <c r="L36" s="668">
        <v>40.35</v>
      </c>
      <c r="M36" s="668">
        <v>1</v>
      </c>
      <c r="N36" s="669">
        <v>40.35</v>
      </c>
    </row>
    <row r="37" spans="1:14" ht="14.4" customHeight="1" x14ac:dyDescent="0.3">
      <c r="A37" s="664" t="s">
        <v>534</v>
      </c>
      <c r="B37" s="665" t="s">
        <v>535</v>
      </c>
      <c r="C37" s="666" t="s">
        <v>539</v>
      </c>
      <c r="D37" s="667" t="s">
        <v>1926</v>
      </c>
      <c r="E37" s="666" t="s">
        <v>553</v>
      </c>
      <c r="F37" s="667" t="s">
        <v>1930</v>
      </c>
      <c r="G37" s="666" t="s">
        <v>567</v>
      </c>
      <c r="H37" s="666" t="s">
        <v>671</v>
      </c>
      <c r="I37" s="666" t="s">
        <v>672</v>
      </c>
      <c r="J37" s="666" t="s">
        <v>673</v>
      </c>
      <c r="K37" s="666" t="s">
        <v>674</v>
      </c>
      <c r="L37" s="668">
        <v>126.52000000000001</v>
      </c>
      <c r="M37" s="668">
        <v>1</v>
      </c>
      <c r="N37" s="669">
        <v>126.52000000000001</v>
      </c>
    </row>
    <row r="38" spans="1:14" ht="14.4" customHeight="1" x14ac:dyDescent="0.3">
      <c r="A38" s="664" t="s">
        <v>534</v>
      </c>
      <c r="B38" s="665" t="s">
        <v>535</v>
      </c>
      <c r="C38" s="666" t="s">
        <v>539</v>
      </c>
      <c r="D38" s="667" t="s">
        <v>1926</v>
      </c>
      <c r="E38" s="666" t="s">
        <v>553</v>
      </c>
      <c r="F38" s="667" t="s">
        <v>1930</v>
      </c>
      <c r="G38" s="666" t="s">
        <v>567</v>
      </c>
      <c r="H38" s="666" t="s">
        <v>675</v>
      </c>
      <c r="I38" s="666" t="s">
        <v>676</v>
      </c>
      <c r="J38" s="666" t="s">
        <v>677</v>
      </c>
      <c r="K38" s="666" t="s">
        <v>678</v>
      </c>
      <c r="L38" s="668">
        <v>41.140002469998592</v>
      </c>
      <c r="M38" s="668">
        <v>1</v>
      </c>
      <c r="N38" s="669">
        <v>41.140002469998592</v>
      </c>
    </row>
    <row r="39" spans="1:14" ht="14.4" customHeight="1" x14ac:dyDescent="0.3">
      <c r="A39" s="664" t="s">
        <v>534</v>
      </c>
      <c r="B39" s="665" t="s">
        <v>535</v>
      </c>
      <c r="C39" s="666" t="s">
        <v>539</v>
      </c>
      <c r="D39" s="667" t="s">
        <v>1926</v>
      </c>
      <c r="E39" s="666" t="s">
        <v>553</v>
      </c>
      <c r="F39" s="667" t="s">
        <v>1930</v>
      </c>
      <c r="G39" s="666" t="s">
        <v>567</v>
      </c>
      <c r="H39" s="666" t="s">
        <v>679</v>
      </c>
      <c r="I39" s="666" t="s">
        <v>679</v>
      </c>
      <c r="J39" s="666" t="s">
        <v>680</v>
      </c>
      <c r="K39" s="666" t="s">
        <v>681</v>
      </c>
      <c r="L39" s="668">
        <v>36.58942857142857</v>
      </c>
      <c r="M39" s="668">
        <v>21</v>
      </c>
      <c r="N39" s="669">
        <v>768.37800000000004</v>
      </c>
    </row>
    <row r="40" spans="1:14" ht="14.4" customHeight="1" x14ac:dyDescent="0.3">
      <c r="A40" s="664" t="s">
        <v>534</v>
      </c>
      <c r="B40" s="665" t="s">
        <v>535</v>
      </c>
      <c r="C40" s="666" t="s">
        <v>539</v>
      </c>
      <c r="D40" s="667" t="s">
        <v>1926</v>
      </c>
      <c r="E40" s="666" t="s">
        <v>553</v>
      </c>
      <c r="F40" s="667" t="s">
        <v>1930</v>
      </c>
      <c r="G40" s="666" t="s">
        <v>567</v>
      </c>
      <c r="H40" s="666" t="s">
        <v>682</v>
      </c>
      <c r="I40" s="666" t="s">
        <v>683</v>
      </c>
      <c r="J40" s="666" t="s">
        <v>638</v>
      </c>
      <c r="K40" s="666" t="s">
        <v>684</v>
      </c>
      <c r="L40" s="668">
        <v>157.71000000000004</v>
      </c>
      <c r="M40" s="668">
        <v>2</v>
      </c>
      <c r="N40" s="669">
        <v>315.42000000000007</v>
      </c>
    </row>
    <row r="41" spans="1:14" ht="14.4" customHeight="1" x14ac:dyDescent="0.3">
      <c r="A41" s="664" t="s">
        <v>534</v>
      </c>
      <c r="B41" s="665" t="s">
        <v>535</v>
      </c>
      <c r="C41" s="666" t="s">
        <v>539</v>
      </c>
      <c r="D41" s="667" t="s">
        <v>1926</v>
      </c>
      <c r="E41" s="666" t="s">
        <v>553</v>
      </c>
      <c r="F41" s="667" t="s">
        <v>1930</v>
      </c>
      <c r="G41" s="666" t="s">
        <v>567</v>
      </c>
      <c r="H41" s="666" t="s">
        <v>685</v>
      </c>
      <c r="I41" s="666" t="s">
        <v>686</v>
      </c>
      <c r="J41" s="666" t="s">
        <v>687</v>
      </c>
      <c r="K41" s="666" t="s">
        <v>688</v>
      </c>
      <c r="L41" s="668">
        <v>211.61000000000013</v>
      </c>
      <c r="M41" s="668">
        <v>2</v>
      </c>
      <c r="N41" s="669">
        <v>423.22000000000025</v>
      </c>
    </row>
    <row r="42" spans="1:14" ht="14.4" customHeight="1" x14ac:dyDescent="0.3">
      <c r="A42" s="664" t="s">
        <v>534</v>
      </c>
      <c r="B42" s="665" t="s">
        <v>535</v>
      </c>
      <c r="C42" s="666" t="s">
        <v>539</v>
      </c>
      <c r="D42" s="667" t="s">
        <v>1926</v>
      </c>
      <c r="E42" s="666" t="s">
        <v>553</v>
      </c>
      <c r="F42" s="667" t="s">
        <v>1930</v>
      </c>
      <c r="G42" s="666" t="s">
        <v>567</v>
      </c>
      <c r="H42" s="666" t="s">
        <v>689</v>
      </c>
      <c r="I42" s="666" t="s">
        <v>690</v>
      </c>
      <c r="J42" s="666" t="s">
        <v>691</v>
      </c>
      <c r="K42" s="666" t="s">
        <v>692</v>
      </c>
      <c r="L42" s="668">
        <v>108.08</v>
      </c>
      <c r="M42" s="668">
        <v>3</v>
      </c>
      <c r="N42" s="669">
        <v>324.24</v>
      </c>
    </row>
    <row r="43" spans="1:14" ht="14.4" customHeight="1" x14ac:dyDescent="0.3">
      <c r="A43" s="664" t="s">
        <v>534</v>
      </c>
      <c r="B43" s="665" t="s">
        <v>535</v>
      </c>
      <c r="C43" s="666" t="s">
        <v>539</v>
      </c>
      <c r="D43" s="667" t="s">
        <v>1926</v>
      </c>
      <c r="E43" s="666" t="s">
        <v>553</v>
      </c>
      <c r="F43" s="667" t="s">
        <v>1930</v>
      </c>
      <c r="G43" s="666" t="s">
        <v>567</v>
      </c>
      <c r="H43" s="666" t="s">
        <v>693</v>
      </c>
      <c r="I43" s="666" t="s">
        <v>694</v>
      </c>
      <c r="J43" s="666" t="s">
        <v>695</v>
      </c>
      <c r="K43" s="666" t="s">
        <v>696</v>
      </c>
      <c r="L43" s="668">
        <v>44.900000000000041</v>
      </c>
      <c r="M43" s="668">
        <v>1</v>
      </c>
      <c r="N43" s="669">
        <v>44.900000000000041</v>
      </c>
    </row>
    <row r="44" spans="1:14" ht="14.4" customHeight="1" x14ac:dyDescent="0.3">
      <c r="A44" s="664" t="s">
        <v>534</v>
      </c>
      <c r="B44" s="665" t="s">
        <v>535</v>
      </c>
      <c r="C44" s="666" t="s">
        <v>539</v>
      </c>
      <c r="D44" s="667" t="s">
        <v>1926</v>
      </c>
      <c r="E44" s="666" t="s">
        <v>553</v>
      </c>
      <c r="F44" s="667" t="s">
        <v>1930</v>
      </c>
      <c r="G44" s="666" t="s">
        <v>567</v>
      </c>
      <c r="H44" s="666" t="s">
        <v>697</v>
      </c>
      <c r="I44" s="666" t="s">
        <v>698</v>
      </c>
      <c r="J44" s="666" t="s">
        <v>699</v>
      </c>
      <c r="K44" s="666" t="s">
        <v>700</v>
      </c>
      <c r="L44" s="668">
        <v>103.78976656948458</v>
      </c>
      <c r="M44" s="668">
        <v>1</v>
      </c>
      <c r="N44" s="669">
        <v>103.78976656948458</v>
      </c>
    </row>
    <row r="45" spans="1:14" ht="14.4" customHeight="1" x14ac:dyDescent="0.3">
      <c r="A45" s="664" t="s">
        <v>534</v>
      </c>
      <c r="B45" s="665" t="s">
        <v>535</v>
      </c>
      <c r="C45" s="666" t="s">
        <v>539</v>
      </c>
      <c r="D45" s="667" t="s">
        <v>1926</v>
      </c>
      <c r="E45" s="666" t="s">
        <v>553</v>
      </c>
      <c r="F45" s="667" t="s">
        <v>1930</v>
      </c>
      <c r="G45" s="666" t="s">
        <v>567</v>
      </c>
      <c r="H45" s="666" t="s">
        <v>701</v>
      </c>
      <c r="I45" s="666" t="s">
        <v>701</v>
      </c>
      <c r="J45" s="666" t="s">
        <v>702</v>
      </c>
      <c r="K45" s="666" t="s">
        <v>703</v>
      </c>
      <c r="L45" s="668">
        <v>65.784999999999997</v>
      </c>
      <c r="M45" s="668">
        <v>4</v>
      </c>
      <c r="N45" s="669">
        <v>263.14</v>
      </c>
    </row>
    <row r="46" spans="1:14" ht="14.4" customHeight="1" x14ac:dyDescent="0.3">
      <c r="A46" s="664" t="s">
        <v>534</v>
      </c>
      <c r="B46" s="665" t="s">
        <v>535</v>
      </c>
      <c r="C46" s="666" t="s">
        <v>539</v>
      </c>
      <c r="D46" s="667" t="s">
        <v>1926</v>
      </c>
      <c r="E46" s="666" t="s">
        <v>553</v>
      </c>
      <c r="F46" s="667" t="s">
        <v>1930</v>
      </c>
      <c r="G46" s="666" t="s">
        <v>567</v>
      </c>
      <c r="H46" s="666" t="s">
        <v>704</v>
      </c>
      <c r="I46" s="666" t="s">
        <v>705</v>
      </c>
      <c r="J46" s="666" t="s">
        <v>706</v>
      </c>
      <c r="K46" s="666" t="s">
        <v>707</v>
      </c>
      <c r="L46" s="668">
        <v>270.60999999999996</v>
      </c>
      <c r="M46" s="668">
        <v>2</v>
      </c>
      <c r="N46" s="669">
        <v>541.21999999999991</v>
      </c>
    </row>
    <row r="47" spans="1:14" ht="14.4" customHeight="1" x14ac:dyDescent="0.3">
      <c r="A47" s="664" t="s">
        <v>534</v>
      </c>
      <c r="B47" s="665" t="s">
        <v>535</v>
      </c>
      <c r="C47" s="666" t="s">
        <v>539</v>
      </c>
      <c r="D47" s="667" t="s">
        <v>1926</v>
      </c>
      <c r="E47" s="666" t="s">
        <v>553</v>
      </c>
      <c r="F47" s="667" t="s">
        <v>1930</v>
      </c>
      <c r="G47" s="666" t="s">
        <v>567</v>
      </c>
      <c r="H47" s="666" t="s">
        <v>708</v>
      </c>
      <c r="I47" s="666" t="s">
        <v>709</v>
      </c>
      <c r="J47" s="666" t="s">
        <v>710</v>
      </c>
      <c r="K47" s="666" t="s">
        <v>711</v>
      </c>
      <c r="L47" s="668">
        <v>55.459999999999994</v>
      </c>
      <c r="M47" s="668">
        <v>2</v>
      </c>
      <c r="N47" s="669">
        <v>110.91999999999999</v>
      </c>
    </row>
    <row r="48" spans="1:14" ht="14.4" customHeight="1" x14ac:dyDescent="0.3">
      <c r="A48" s="664" t="s">
        <v>534</v>
      </c>
      <c r="B48" s="665" t="s">
        <v>535</v>
      </c>
      <c r="C48" s="666" t="s">
        <v>539</v>
      </c>
      <c r="D48" s="667" t="s">
        <v>1926</v>
      </c>
      <c r="E48" s="666" t="s">
        <v>553</v>
      </c>
      <c r="F48" s="667" t="s">
        <v>1930</v>
      </c>
      <c r="G48" s="666" t="s">
        <v>567</v>
      </c>
      <c r="H48" s="666" t="s">
        <v>712</v>
      </c>
      <c r="I48" s="666" t="s">
        <v>713</v>
      </c>
      <c r="J48" s="666" t="s">
        <v>714</v>
      </c>
      <c r="K48" s="666" t="s">
        <v>715</v>
      </c>
      <c r="L48" s="668">
        <v>71.169999999999987</v>
      </c>
      <c r="M48" s="668">
        <v>2</v>
      </c>
      <c r="N48" s="669">
        <v>142.33999999999997</v>
      </c>
    </row>
    <row r="49" spans="1:14" ht="14.4" customHeight="1" x14ac:dyDescent="0.3">
      <c r="A49" s="664" t="s">
        <v>534</v>
      </c>
      <c r="B49" s="665" t="s">
        <v>535</v>
      </c>
      <c r="C49" s="666" t="s">
        <v>539</v>
      </c>
      <c r="D49" s="667" t="s">
        <v>1926</v>
      </c>
      <c r="E49" s="666" t="s">
        <v>553</v>
      </c>
      <c r="F49" s="667" t="s">
        <v>1930</v>
      </c>
      <c r="G49" s="666" t="s">
        <v>567</v>
      </c>
      <c r="H49" s="666" t="s">
        <v>716</v>
      </c>
      <c r="I49" s="666" t="s">
        <v>717</v>
      </c>
      <c r="J49" s="666" t="s">
        <v>718</v>
      </c>
      <c r="K49" s="666" t="s">
        <v>719</v>
      </c>
      <c r="L49" s="668">
        <v>299</v>
      </c>
      <c r="M49" s="668">
        <v>6</v>
      </c>
      <c r="N49" s="669">
        <v>1794</v>
      </c>
    </row>
    <row r="50" spans="1:14" ht="14.4" customHeight="1" x14ac:dyDescent="0.3">
      <c r="A50" s="664" t="s">
        <v>534</v>
      </c>
      <c r="B50" s="665" t="s">
        <v>535</v>
      </c>
      <c r="C50" s="666" t="s">
        <v>539</v>
      </c>
      <c r="D50" s="667" t="s">
        <v>1926</v>
      </c>
      <c r="E50" s="666" t="s">
        <v>553</v>
      </c>
      <c r="F50" s="667" t="s">
        <v>1930</v>
      </c>
      <c r="G50" s="666" t="s">
        <v>567</v>
      </c>
      <c r="H50" s="666" t="s">
        <v>720</v>
      </c>
      <c r="I50" s="666" t="s">
        <v>721</v>
      </c>
      <c r="J50" s="666" t="s">
        <v>653</v>
      </c>
      <c r="K50" s="666" t="s">
        <v>722</v>
      </c>
      <c r="L50" s="668">
        <v>44.59</v>
      </c>
      <c r="M50" s="668">
        <v>8</v>
      </c>
      <c r="N50" s="669">
        <v>356.72</v>
      </c>
    </row>
    <row r="51" spans="1:14" ht="14.4" customHeight="1" x14ac:dyDescent="0.3">
      <c r="A51" s="664" t="s">
        <v>534</v>
      </c>
      <c r="B51" s="665" t="s">
        <v>535</v>
      </c>
      <c r="C51" s="666" t="s">
        <v>539</v>
      </c>
      <c r="D51" s="667" t="s">
        <v>1926</v>
      </c>
      <c r="E51" s="666" t="s">
        <v>553</v>
      </c>
      <c r="F51" s="667" t="s">
        <v>1930</v>
      </c>
      <c r="G51" s="666" t="s">
        <v>567</v>
      </c>
      <c r="H51" s="666" t="s">
        <v>723</v>
      </c>
      <c r="I51" s="666" t="s">
        <v>724</v>
      </c>
      <c r="J51" s="666" t="s">
        <v>725</v>
      </c>
      <c r="K51" s="666" t="s">
        <v>726</v>
      </c>
      <c r="L51" s="668">
        <v>73.66</v>
      </c>
      <c r="M51" s="668">
        <v>18</v>
      </c>
      <c r="N51" s="669">
        <v>1325.8799999999999</v>
      </c>
    </row>
    <row r="52" spans="1:14" ht="14.4" customHeight="1" x14ac:dyDescent="0.3">
      <c r="A52" s="664" t="s">
        <v>534</v>
      </c>
      <c r="B52" s="665" t="s">
        <v>535</v>
      </c>
      <c r="C52" s="666" t="s">
        <v>539</v>
      </c>
      <c r="D52" s="667" t="s">
        <v>1926</v>
      </c>
      <c r="E52" s="666" t="s">
        <v>553</v>
      </c>
      <c r="F52" s="667" t="s">
        <v>1930</v>
      </c>
      <c r="G52" s="666" t="s">
        <v>567</v>
      </c>
      <c r="H52" s="666" t="s">
        <v>727</v>
      </c>
      <c r="I52" s="666" t="s">
        <v>728</v>
      </c>
      <c r="J52" s="666" t="s">
        <v>729</v>
      </c>
      <c r="K52" s="666" t="s">
        <v>730</v>
      </c>
      <c r="L52" s="668">
        <v>101.0997046644828</v>
      </c>
      <c r="M52" s="668">
        <v>1</v>
      </c>
      <c r="N52" s="669">
        <v>101.0997046644828</v>
      </c>
    </row>
    <row r="53" spans="1:14" ht="14.4" customHeight="1" x14ac:dyDescent="0.3">
      <c r="A53" s="664" t="s">
        <v>534</v>
      </c>
      <c r="B53" s="665" t="s">
        <v>535</v>
      </c>
      <c r="C53" s="666" t="s">
        <v>539</v>
      </c>
      <c r="D53" s="667" t="s">
        <v>1926</v>
      </c>
      <c r="E53" s="666" t="s">
        <v>553</v>
      </c>
      <c r="F53" s="667" t="s">
        <v>1930</v>
      </c>
      <c r="G53" s="666" t="s">
        <v>567</v>
      </c>
      <c r="H53" s="666" t="s">
        <v>731</v>
      </c>
      <c r="I53" s="666" t="s">
        <v>732</v>
      </c>
      <c r="J53" s="666" t="s">
        <v>729</v>
      </c>
      <c r="K53" s="666" t="s">
        <v>733</v>
      </c>
      <c r="L53" s="668">
        <v>147.97999665339609</v>
      </c>
      <c r="M53" s="668">
        <v>14</v>
      </c>
      <c r="N53" s="669">
        <v>2071.7199531475453</v>
      </c>
    </row>
    <row r="54" spans="1:14" ht="14.4" customHeight="1" x14ac:dyDescent="0.3">
      <c r="A54" s="664" t="s">
        <v>534</v>
      </c>
      <c r="B54" s="665" t="s">
        <v>535</v>
      </c>
      <c r="C54" s="666" t="s">
        <v>539</v>
      </c>
      <c r="D54" s="667" t="s">
        <v>1926</v>
      </c>
      <c r="E54" s="666" t="s">
        <v>553</v>
      </c>
      <c r="F54" s="667" t="s">
        <v>1930</v>
      </c>
      <c r="G54" s="666" t="s">
        <v>567</v>
      </c>
      <c r="H54" s="666" t="s">
        <v>734</v>
      </c>
      <c r="I54" s="666" t="s">
        <v>735</v>
      </c>
      <c r="J54" s="666" t="s">
        <v>736</v>
      </c>
      <c r="K54" s="666" t="s">
        <v>737</v>
      </c>
      <c r="L54" s="668">
        <v>82.570000000000036</v>
      </c>
      <c r="M54" s="668">
        <v>1</v>
      </c>
      <c r="N54" s="669">
        <v>82.570000000000036</v>
      </c>
    </row>
    <row r="55" spans="1:14" ht="14.4" customHeight="1" x14ac:dyDescent="0.3">
      <c r="A55" s="664" t="s">
        <v>534</v>
      </c>
      <c r="B55" s="665" t="s">
        <v>535</v>
      </c>
      <c r="C55" s="666" t="s">
        <v>539</v>
      </c>
      <c r="D55" s="667" t="s">
        <v>1926</v>
      </c>
      <c r="E55" s="666" t="s">
        <v>553</v>
      </c>
      <c r="F55" s="667" t="s">
        <v>1930</v>
      </c>
      <c r="G55" s="666" t="s">
        <v>567</v>
      </c>
      <c r="H55" s="666" t="s">
        <v>738</v>
      </c>
      <c r="I55" s="666" t="s">
        <v>739</v>
      </c>
      <c r="J55" s="666" t="s">
        <v>740</v>
      </c>
      <c r="K55" s="666" t="s">
        <v>741</v>
      </c>
      <c r="L55" s="668">
        <v>117.41000000000005</v>
      </c>
      <c r="M55" s="668">
        <v>1</v>
      </c>
      <c r="N55" s="669">
        <v>117.41000000000005</v>
      </c>
    </row>
    <row r="56" spans="1:14" ht="14.4" customHeight="1" x14ac:dyDescent="0.3">
      <c r="A56" s="664" t="s">
        <v>534</v>
      </c>
      <c r="B56" s="665" t="s">
        <v>535</v>
      </c>
      <c r="C56" s="666" t="s">
        <v>539</v>
      </c>
      <c r="D56" s="667" t="s">
        <v>1926</v>
      </c>
      <c r="E56" s="666" t="s">
        <v>553</v>
      </c>
      <c r="F56" s="667" t="s">
        <v>1930</v>
      </c>
      <c r="G56" s="666" t="s">
        <v>567</v>
      </c>
      <c r="H56" s="666" t="s">
        <v>742</v>
      </c>
      <c r="I56" s="666" t="s">
        <v>743</v>
      </c>
      <c r="J56" s="666" t="s">
        <v>744</v>
      </c>
      <c r="K56" s="666" t="s">
        <v>745</v>
      </c>
      <c r="L56" s="668">
        <v>61.840261904130024</v>
      </c>
      <c r="M56" s="668">
        <v>2</v>
      </c>
      <c r="N56" s="669">
        <v>123.68052380826005</v>
      </c>
    </row>
    <row r="57" spans="1:14" ht="14.4" customHeight="1" x14ac:dyDescent="0.3">
      <c r="A57" s="664" t="s">
        <v>534</v>
      </c>
      <c r="B57" s="665" t="s">
        <v>535</v>
      </c>
      <c r="C57" s="666" t="s">
        <v>539</v>
      </c>
      <c r="D57" s="667" t="s">
        <v>1926</v>
      </c>
      <c r="E57" s="666" t="s">
        <v>553</v>
      </c>
      <c r="F57" s="667" t="s">
        <v>1930</v>
      </c>
      <c r="G57" s="666" t="s">
        <v>567</v>
      </c>
      <c r="H57" s="666" t="s">
        <v>746</v>
      </c>
      <c r="I57" s="666" t="s">
        <v>747</v>
      </c>
      <c r="J57" s="666" t="s">
        <v>748</v>
      </c>
      <c r="K57" s="666" t="s">
        <v>749</v>
      </c>
      <c r="L57" s="668">
        <v>288.61400000000003</v>
      </c>
      <c r="M57" s="668">
        <v>5</v>
      </c>
      <c r="N57" s="669">
        <v>1443.0700000000002</v>
      </c>
    </row>
    <row r="58" spans="1:14" ht="14.4" customHeight="1" x14ac:dyDescent="0.3">
      <c r="A58" s="664" t="s">
        <v>534</v>
      </c>
      <c r="B58" s="665" t="s">
        <v>535</v>
      </c>
      <c r="C58" s="666" t="s">
        <v>539</v>
      </c>
      <c r="D58" s="667" t="s">
        <v>1926</v>
      </c>
      <c r="E58" s="666" t="s">
        <v>553</v>
      </c>
      <c r="F58" s="667" t="s">
        <v>1930</v>
      </c>
      <c r="G58" s="666" t="s">
        <v>567</v>
      </c>
      <c r="H58" s="666" t="s">
        <v>750</v>
      </c>
      <c r="I58" s="666" t="s">
        <v>751</v>
      </c>
      <c r="J58" s="666" t="s">
        <v>752</v>
      </c>
      <c r="K58" s="666" t="s">
        <v>753</v>
      </c>
      <c r="L58" s="668">
        <v>23.720002110385668</v>
      </c>
      <c r="M58" s="668">
        <v>3</v>
      </c>
      <c r="N58" s="669">
        <v>71.160006331157007</v>
      </c>
    </row>
    <row r="59" spans="1:14" ht="14.4" customHeight="1" x14ac:dyDescent="0.3">
      <c r="A59" s="664" t="s">
        <v>534</v>
      </c>
      <c r="B59" s="665" t="s">
        <v>535</v>
      </c>
      <c r="C59" s="666" t="s">
        <v>539</v>
      </c>
      <c r="D59" s="667" t="s">
        <v>1926</v>
      </c>
      <c r="E59" s="666" t="s">
        <v>553</v>
      </c>
      <c r="F59" s="667" t="s">
        <v>1930</v>
      </c>
      <c r="G59" s="666" t="s">
        <v>567</v>
      </c>
      <c r="H59" s="666" t="s">
        <v>754</v>
      </c>
      <c r="I59" s="666" t="s">
        <v>755</v>
      </c>
      <c r="J59" s="666" t="s">
        <v>756</v>
      </c>
      <c r="K59" s="666" t="s">
        <v>757</v>
      </c>
      <c r="L59" s="668">
        <v>94.740016201428986</v>
      </c>
      <c r="M59" s="668">
        <v>2</v>
      </c>
      <c r="N59" s="669">
        <v>189.48003240285797</v>
      </c>
    </row>
    <row r="60" spans="1:14" ht="14.4" customHeight="1" x14ac:dyDescent="0.3">
      <c r="A60" s="664" t="s">
        <v>534</v>
      </c>
      <c r="B60" s="665" t="s">
        <v>535</v>
      </c>
      <c r="C60" s="666" t="s">
        <v>539</v>
      </c>
      <c r="D60" s="667" t="s">
        <v>1926</v>
      </c>
      <c r="E60" s="666" t="s">
        <v>553</v>
      </c>
      <c r="F60" s="667" t="s">
        <v>1930</v>
      </c>
      <c r="G60" s="666" t="s">
        <v>567</v>
      </c>
      <c r="H60" s="666" t="s">
        <v>758</v>
      </c>
      <c r="I60" s="666" t="s">
        <v>759</v>
      </c>
      <c r="J60" s="666" t="s">
        <v>760</v>
      </c>
      <c r="K60" s="666" t="s">
        <v>761</v>
      </c>
      <c r="L60" s="668">
        <v>126.3600000000001</v>
      </c>
      <c r="M60" s="668">
        <v>1</v>
      </c>
      <c r="N60" s="669">
        <v>126.3600000000001</v>
      </c>
    </row>
    <row r="61" spans="1:14" ht="14.4" customHeight="1" x14ac:dyDescent="0.3">
      <c r="A61" s="664" t="s">
        <v>534</v>
      </c>
      <c r="B61" s="665" t="s">
        <v>535</v>
      </c>
      <c r="C61" s="666" t="s">
        <v>539</v>
      </c>
      <c r="D61" s="667" t="s">
        <v>1926</v>
      </c>
      <c r="E61" s="666" t="s">
        <v>553</v>
      </c>
      <c r="F61" s="667" t="s">
        <v>1930</v>
      </c>
      <c r="G61" s="666" t="s">
        <v>567</v>
      </c>
      <c r="H61" s="666" t="s">
        <v>762</v>
      </c>
      <c r="I61" s="666" t="s">
        <v>763</v>
      </c>
      <c r="J61" s="666" t="s">
        <v>764</v>
      </c>
      <c r="K61" s="666" t="s">
        <v>765</v>
      </c>
      <c r="L61" s="668">
        <v>141.20173913043479</v>
      </c>
      <c r="M61" s="668">
        <v>23</v>
      </c>
      <c r="N61" s="669">
        <v>3247.64</v>
      </c>
    </row>
    <row r="62" spans="1:14" ht="14.4" customHeight="1" x14ac:dyDescent="0.3">
      <c r="A62" s="664" t="s">
        <v>534</v>
      </c>
      <c r="B62" s="665" t="s">
        <v>535</v>
      </c>
      <c r="C62" s="666" t="s">
        <v>539</v>
      </c>
      <c r="D62" s="667" t="s">
        <v>1926</v>
      </c>
      <c r="E62" s="666" t="s">
        <v>553</v>
      </c>
      <c r="F62" s="667" t="s">
        <v>1930</v>
      </c>
      <c r="G62" s="666" t="s">
        <v>567</v>
      </c>
      <c r="H62" s="666" t="s">
        <v>766</v>
      </c>
      <c r="I62" s="666" t="s">
        <v>767</v>
      </c>
      <c r="J62" s="666" t="s">
        <v>768</v>
      </c>
      <c r="K62" s="666" t="s">
        <v>769</v>
      </c>
      <c r="L62" s="668">
        <v>125.15</v>
      </c>
      <c r="M62" s="668">
        <v>1</v>
      </c>
      <c r="N62" s="669">
        <v>125.15</v>
      </c>
    </row>
    <row r="63" spans="1:14" ht="14.4" customHeight="1" x14ac:dyDescent="0.3">
      <c r="A63" s="664" t="s">
        <v>534</v>
      </c>
      <c r="B63" s="665" t="s">
        <v>535</v>
      </c>
      <c r="C63" s="666" t="s">
        <v>539</v>
      </c>
      <c r="D63" s="667" t="s">
        <v>1926</v>
      </c>
      <c r="E63" s="666" t="s">
        <v>553</v>
      </c>
      <c r="F63" s="667" t="s">
        <v>1930</v>
      </c>
      <c r="G63" s="666" t="s">
        <v>567</v>
      </c>
      <c r="H63" s="666" t="s">
        <v>770</v>
      </c>
      <c r="I63" s="666" t="s">
        <v>770</v>
      </c>
      <c r="J63" s="666" t="s">
        <v>665</v>
      </c>
      <c r="K63" s="666" t="s">
        <v>771</v>
      </c>
      <c r="L63" s="668">
        <v>106.45000000000003</v>
      </c>
      <c r="M63" s="668">
        <v>3</v>
      </c>
      <c r="N63" s="669">
        <v>319.35000000000008</v>
      </c>
    </row>
    <row r="64" spans="1:14" ht="14.4" customHeight="1" x14ac:dyDescent="0.3">
      <c r="A64" s="664" t="s">
        <v>534</v>
      </c>
      <c r="B64" s="665" t="s">
        <v>535</v>
      </c>
      <c r="C64" s="666" t="s">
        <v>539</v>
      </c>
      <c r="D64" s="667" t="s">
        <v>1926</v>
      </c>
      <c r="E64" s="666" t="s">
        <v>553</v>
      </c>
      <c r="F64" s="667" t="s">
        <v>1930</v>
      </c>
      <c r="G64" s="666" t="s">
        <v>567</v>
      </c>
      <c r="H64" s="666" t="s">
        <v>772</v>
      </c>
      <c r="I64" s="666" t="s">
        <v>773</v>
      </c>
      <c r="J64" s="666" t="s">
        <v>774</v>
      </c>
      <c r="K64" s="666" t="s">
        <v>775</v>
      </c>
      <c r="L64" s="668">
        <v>375.79999999999995</v>
      </c>
      <c r="M64" s="668">
        <v>3</v>
      </c>
      <c r="N64" s="669">
        <v>1127.3999999999999</v>
      </c>
    </row>
    <row r="65" spans="1:14" ht="14.4" customHeight="1" x14ac:dyDescent="0.3">
      <c r="A65" s="664" t="s">
        <v>534</v>
      </c>
      <c r="B65" s="665" t="s">
        <v>535</v>
      </c>
      <c r="C65" s="666" t="s">
        <v>539</v>
      </c>
      <c r="D65" s="667" t="s">
        <v>1926</v>
      </c>
      <c r="E65" s="666" t="s">
        <v>553</v>
      </c>
      <c r="F65" s="667" t="s">
        <v>1930</v>
      </c>
      <c r="G65" s="666" t="s">
        <v>567</v>
      </c>
      <c r="H65" s="666" t="s">
        <v>776</v>
      </c>
      <c r="I65" s="666" t="s">
        <v>777</v>
      </c>
      <c r="J65" s="666" t="s">
        <v>778</v>
      </c>
      <c r="K65" s="666" t="s">
        <v>779</v>
      </c>
      <c r="L65" s="668">
        <v>112.37999999999995</v>
      </c>
      <c r="M65" s="668">
        <v>3</v>
      </c>
      <c r="N65" s="669">
        <v>337.13999999999987</v>
      </c>
    </row>
    <row r="66" spans="1:14" ht="14.4" customHeight="1" x14ac:dyDescent="0.3">
      <c r="A66" s="664" t="s">
        <v>534</v>
      </c>
      <c r="B66" s="665" t="s">
        <v>535</v>
      </c>
      <c r="C66" s="666" t="s">
        <v>539</v>
      </c>
      <c r="D66" s="667" t="s">
        <v>1926</v>
      </c>
      <c r="E66" s="666" t="s">
        <v>553</v>
      </c>
      <c r="F66" s="667" t="s">
        <v>1930</v>
      </c>
      <c r="G66" s="666" t="s">
        <v>567</v>
      </c>
      <c r="H66" s="666" t="s">
        <v>780</v>
      </c>
      <c r="I66" s="666" t="s">
        <v>781</v>
      </c>
      <c r="J66" s="666" t="s">
        <v>782</v>
      </c>
      <c r="K66" s="666" t="s">
        <v>783</v>
      </c>
      <c r="L66" s="668">
        <v>159.84000000000006</v>
      </c>
      <c r="M66" s="668">
        <v>1</v>
      </c>
      <c r="N66" s="669">
        <v>159.84000000000006</v>
      </c>
    </row>
    <row r="67" spans="1:14" ht="14.4" customHeight="1" x14ac:dyDescent="0.3">
      <c r="A67" s="664" t="s">
        <v>534</v>
      </c>
      <c r="B67" s="665" t="s">
        <v>535</v>
      </c>
      <c r="C67" s="666" t="s">
        <v>539</v>
      </c>
      <c r="D67" s="667" t="s">
        <v>1926</v>
      </c>
      <c r="E67" s="666" t="s">
        <v>553</v>
      </c>
      <c r="F67" s="667" t="s">
        <v>1930</v>
      </c>
      <c r="G67" s="666" t="s">
        <v>567</v>
      </c>
      <c r="H67" s="666" t="s">
        <v>784</v>
      </c>
      <c r="I67" s="666" t="s">
        <v>785</v>
      </c>
      <c r="J67" s="666" t="s">
        <v>786</v>
      </c>
      <c r="K67" s="666" t="s">
        <v>787</v>
      </c>
      <c r="L67" s="668">
        <v>60.341999999999999</v>
      </c>
      <c r="M67" s="668">
        <v>10</v>
      </c>
      <c r="N67" s="669">
        <v>603.41999999999996</v>
      </c>
    </row>
    <row r="68" spans="1:14" ht="14.4" customHeight="1" x14ac:dyDescent="0.3">
      <c r="A68" s="664" t="s">
        <v>534</v>
      </c>
      <c r="B68" s="665" t="s">
        <v>535</v>
      </c>
      <c r="C68" s="666" t="s">
        <v>539</v>
      </c>
      <c r="D68" s="667" t="s">
        <v>1926</v>
      </c>
      <c r="E68" s="666" t="s">
        <v>553</v>
      </c>
      <c r="F68" s="667" t="s">
        <v>1930</v>
      </c>
      <c r="G68" s="666" t="s">
        <v>567</v>
      </c>
      <c r="H68" s="666" t="s">
        <v>788</v>
      </c>
      <c r="I68" s="666" t="s">
        <v>789</v>
      </c>
      <c r="J68" s="666" t="s">
        <v>790</v>
      </c>
      <c r="K68" s="666" t="s">
        <v>791</v>
      </c>
      <c r="L68" s="668">
        <v>26.280000000000008</v>
      </c>
      <c r="M68" s="668">
        <v>2</v>
      </c>
      <c r="N68" s="669">
        <v>52.560000000000016</v>
      </c>
    </row>
    <row r="69" spans="1:14" ht="14.4" customHeight="1" x14ac:dyDescent="0.3">
      <c r="A69" s="664" t="s">
        <v>534</v>
      </c>
      <c r="B69" s="665" t="s">
        <v>535</v>
      </c>
      <c r="C69" s="666" t="s">
        <v>539</v>
      </c>
      <c r="D69" s="667" t="s">
        <v>1926</v>
      </c>
      <c r="E69" s="666" t="s">
        <v>553</v>
      </c>
      <c r="F69" s="667" t="s">
        <v>1930</v>
      </c>
      <c r="G69" s="666" t="s">
        <v>567</v>
      </c>
      <c r="H69" s="666" t="s">
        <v>792</v>
      </c>
      <c r="I69" s="666" t="s">
        <v>793</v>
      </c>
      <c r="J69" s="666" t="s">
        <v>794</v>
      </c>
      <c r="K69" s="666" t="s">
        <v>795</v>
      </c>
      <c r="L69" s="668">
        <v>219.92000000000007</v>
      </c>
      <c r="M69" s="668">
        <v>2</v>
      </c>
      <c r="N69" s="669">
        <v>439.84000000000015</v>
      </c>
    </row>
    <row r="70" spans="1:14" ht="14.4" customHeight="1" x14ac:dyDescent="0.3">
      <c r="A70" s="664" t="s">
        <v>534</v>
      </c>
      <c r="B70" s="665" t="s">
        <v>535</v>
      </c>
      <c r="C70" s="666" t="s">
        <v>539</v>
      </c>
      <c r="D70" s="667" t="s">
        <v>1926</v>
      </c>
      <c r="E70" s="666" t="s">
        <v>553</v>
      </c>
      <c r="F70" s="667" t="s">
        <v>1930</v>
      </c>
      <c r="G70" s="666" t="s">
        <v>567</v>
      </c>
      <c r="H70" s="666" t="s">
        <v>796</v>
      </c>
      <c r="I70" s="666" t="s">
        <v>797</v>
      </c>
      <c r="J70" s="666" t="s">
        <v>798</v>
      </c>
      <c r="K70" s="666"/>
      <c r="L70" s="668">
        <v>639.01</v>
      </c>
      <c r="M70" s="668">
        <v>2</v>
      </c>
      <c r="N70" s="669">
        <v>1278.02</v>
      </c>
    </row>
    <row r="71" spans="1:14" ht="14.4" customHeight="1" x14ac:dyDescent="0.3">
      <c r="A71" s="664" t="s">
        <v>534</v>
      </c>
      <c r="B71" s="665" t="s">
        <v>535</v>
      </c>
      <c r="C71" s="666" t="s">
        <v>539</v>
      </c>
      <c r="D71" s="667" t="s">
        <v>1926</v>
      </c>
      <c r="E71" s="666" t="s">
        <v>553</v>
      </c>
      <c r="F71" s="667" t="s">
        <v>1930</v>
      </c>
      <c r="G71" s="666" t="s">
        <v>567</v>
      </c>
      <c r="H71" s="666" t="s">
        <v>799</v>
      </c>
      <c r="I71" s="666" t="s">
        <v>800</v>
      </c>
      <c r="J71" s="666" t="s">
        <v>801</v>
      </c>
      <c r="K71" s="666" t="s">
        <v>802</v>
      </c>
      <c r="L71" s="668">
        <v>151.405</v>
      </c>
      <c r="M71" s="668">
        <v>6</v>
      </c>
      <c r="N71" s="669">
        <v>908.43000000000006</v>
      </c>
    </row>
    <row r="72" spans="1:14" ht="14.4" customHeight="1" x14ac:dyDescent="0.3">
      <c r="A72" s="664" t="s">
        <v>534</v>
      </c>
      <c r="B72" s="665" t="s">
        <v>535</v>
      </c>
      <c r="C72" s="666" t="s">
        <v>539</v>
      </c>
      <c r="D72" s="667" t="s">
        <v>1926</v>
      </c>
      <c r="E72" s="666" t="s">
        <v>553</v>
      </c>
      <c r="F72" s="667" t="s">
        <v>1930</v>
      </c>
      <c r="G72" s="666" t="s">
        <v>567</v>
      </c>
      <c r="H72" s="666" t="s">
        <v>803</v>
      </c>
      <c r="I72" s="666" t="s">
        <v>797</v>
      </c>
      <c r="J72" s="666" t="s">
        <v>804</v>
      </c>
      <c r="K72" s="666"/>
      <c r="L72" s="668">
        <v>94.742997227080252</v>
      </c>
      <c r="M72" s="668">
        <v>36</v>
      </c>
      <c r="N72" s="669">
        <v>3410.7479001748889</v>
      </c>
    </row>
    <row r="73" spans="1:14" ht="14.4" customHeight="1" x14ac:dyDescent="0.3">
      <c r="A73" s="664" t="s">
        <v>534</v>
      </c>
      <c r="B73" s="665" t="s">
        <v>535</v>
      </c>
      <c r="C73" s="666" t="s">
        <v>539</v>
      </c>
      <c r="D73" s="667" t="s">
        <v>1926</v>
      </c>
      <c r="E73" s="666" t="s">
        <v>553</v>
      </c>
      <c r="F73" s="667" t="s">
        <v>1930</v>
      </c>
      <c r="G73" s="666" t="s">
        <v>567</v>
      </c>
      <c r="H73" s="666" t="s">
        <v>805</v>
      </c>
      <c r="I73" s="666" t="s">
        <v>797</v>
      </c>
      <c r="J73" s="666" t="s">
        <v>806</v>
      </c>
      <c r="K73" s="666"/>
      <c r="L73" s="668">
        <v>100.39615384615385</v>
      </c>
      <c r="M73" s="668">
        <v>13</v>
      </c>
      <c r="N73" s="669">
        <v>1305.1500000000001</v>
      </c>
    </row>
    <row r="74" spans="1:14" ht="14.4" customHeight="1" x14ac:dyDescent="0.3">
      <c r="A74" s="664" t="s">
        <v>534</v>
      </c>
      <c r="B74" s="665" t="s">
        <v>535</v>
      </c>
      <c r="C74" s="666" t="s">
        <v>539</v>
      </c>
      <c r="D74" s="667" t="s">
        <v>1926</v>
      </c>
      <c r="E74" s="666" t="s">
        <v>553</v>
      </c>
      <c r="F74" s="667" t="s">
        <v>1930</v>
      </c>
      <c r="G74" s="666" t="s">
        <v>567</v>
      </c>
      <c r="H74" s="666" t="s">
        <v>807</v>
      </c>
      <c r="I74" s="666" t="s">
        <v>797</v>
      </c>
      <c r="J74" s="666" t="s">
        <v>808</v>
      </c>
      <c r="K74" s="666"/>
      <c r="L74" s="668">
        <v>94.742999999999995</v>
      </c>
      <c r="M74" s="668">
        <v>2</v>
      </c>
      <c r="N74" s="669">
        <v>189.48599999999999</v>
      </c>
    </row>
    <row r="75" spans="1:14" ht="14.4" customHeight="1" x14ac:dyDescent="0.3">
      <c r="A75" s="664" t="s">
        <v>534</v>
      </c>
      <c r="B75" s="665" t="s">
        <v>535</v>
      </c>
      <c r="C75" s="666" t="s">
        <v>539</v>
      </c>
      <c r="D75" s="667" t="s">
        <v>1926</v>
      </c>
      <c r="E75" s="666" t="s">
        <v>553</v>
      </c>
      <c r="F75" s="667" t="s">
        <v>1930</v>
      </c>
      <c r="G75" s="666" t="s">
        <v>567</v>
      </c>
      <c r="H75" s="666" t="s">
        <v>809</v>
      </c>
      <c r="I75" s="666" t="s">
        <v>810</v>
      </c>
      <c r="J75" s="666" t="s">
        <v>811</v>
      </c>
      <c r="K75" s="666" t="s">
        <v>812</v>
      </c>
      <c r="L75" s="668">
        <v>32.760000000000005</v>
      </c>
      <c r="M75" s="668">
        <v>8</v>
      </c>
      <c r="N75" s="669">
        <v>262.08000000000004</v>
      </c>
    </row>
    <row r="76" spans="1:14" ht="14.4" customHeight="1" x14ac:dyDescent="0.3">
      <c r="A76" s="664" t="s">
        <v>534</v>
      </c>
      <c r="B76" s="665" t="s">
        <v>535</v>
      </c>
      <c r="C76" s="666" t="s">
        <v>539</v>
      </c>
      <c r="D76" s="667" t="s">
        <v>1926</v>
      </c>
      <c r="E76" s="666" t="s">
        <v>553</v>
      </c>
      <c r="F76" s="667" t="s">
        <v>1930</v>
      </c>
      <c r="G76" s="666" t="s">
        <v>567</v>
      </c>
      <c r="H76" s="666" t="s">
        <v>813</v>
      </c>
      <c r="I76" s="666" t="s">
        <v>814</v>
      </c>
      <c r="J76" s="666" t="s">
        <v>790</v>
      </c>
      <c r="K76" s="666" t="s">
        <v>815</v>
      </c>
      <c r="L76" s="668">
        <v>58.249999561495592</v>
      </c>
      <c r="M76" s="668">
        <v>9</v>
      </c>
      <c r="N76" s="669">
        <v>524.24999605346034</v>
      </c>
    </row>
    <row r="77" spans="1:14" ht="14.4" customHeight="1" x14ac:dyDescent="0.3">
      <c r="A77" s="664" t="s">
        <v>534</v>
      </c>
      <c r="B77" s="665" t="s">
        <v>535</v>
      </c>
      <c r="C77" s="666" t="s">
        <v>539</v>
      </c>
      <c r="D77" s="667" t="s">
        <v>1926</v>
      </c>
      <c r="E77" s="666" t="s">
        <v>553</v>
      </c>
      <c r="F77" s="667" t="s">
        <v>1930</v>
      </c>
      <c r="G77" s="666" t="s">
        <v>567</v>
      </c>
      <c r="H77" s="666" t="s">
        <v>816</v>
      </c>
      <c r="I77" s="666" t="s">
        <v>817</v>
      </c>
      <c r="J77" s="666" t="s">
        <v>818</v>
      </c>
      <c r="K77" s="666" t="s">
        <v>819</v>
      </c>
      <c r="L77" s="668">
        <v>31.750122101631426</v>
      </c>
      <c r="M77" s="668">
        <v>5</v>
      </c>
      <c r="N77" s="669">
        <v>158.75061050815714</v>
      </c>
    </row>
    <row r="78" spans="1:14" ht="14.4" customHeight="1" x14ac:dyDescent="0.3">
      <c r="A78" s="664" t="s">
        <v>534</v>
      </c>
      <c r="B78" s="665" t="s">
        <v>535</v>
      </c>
      <c r="C78" s="666" t="s">
        <v>539</v>
      </c>
      <c r="D78" s="667" t="s">
        <v>1926</v>
      </c>
      <c r="E78" s="666" t="s">
        <v>553</v>
      </c>
      <c r="F78" s="667" t="s">
        <v>1930</v>
      </c>
      <c r="G78" s="666" t="s">
        <v>567</v>
      </c>
      <c r="H78" s="666" t="s">
        <v>820</v>
      </c>
      <c r="I78" s="666" t="s">
        <v>821</v>
      </c>
      <c r="J78" s="666" t="s">
        <v>822</v>
      </c>
      <c r="K78" s="666" t="s">
        <v>823</v>
      </c>
      <c r="L78" s="668">
        <v>45.190000000000005</v>
      </c>
      <c r="M78" s="668">
        <v>1</v>
      </c>
      <c r="N78" s="669">
        <v>45.190000000000005</v>
      </c>
    </row>
    <row r="79" spans="1:14" ht="14.4" customHeight="1" x14ac:dyDescent="0.3">
      <c r="A79" s="664" t="s">
        <v>534</v>
      </c>
      <c r="B79" s="665" t="s">
        <v>535</v>
      </c>
      <c r="C79" s="666" t="s">
        <v>539</v>
      </c>
      <c r="D79" s="667" t="s">
        <v>1926</v>
      </c>
      <c r="E79" s="666" t="s">
        <v>553</v>
      </c>
      <c r="F79" s="667" t="s">
        <v>1930</v>
      </c>
      <c r="G79" s="666" t="s">
        <v>567</v>
      </c>
      <c r="H79" s="666" t="s">
        <v>824</v>
      </c>
      <c r="I79" s="666" t="s">
        <v>825</v>
      </c>
      <c r="J79" s="666" t="s">
        <v>710</v>
      </c>
      <c r="K79" s="666" t="s">
        <v>826</v>
      </c>
      <c r="L79" s="668">
        <v>68.270941869311599</v>
      </c>
      <c r="M79" s="668">
        <v>41</v>
      </c>
      <c r="N79" s="669">
        <v>2799.1086166417758</v>
      </c>
    </row>
    <row r="80" spans="1:14" ht="14.4" customHeight="1" x14ac:dyDescent="0.3">
      <c r="A80" s="664" t="s">
        <v>534</v>
      </c>
      <c r="B80" s="665" t="s">
        <v>535</v>
      </c>
      <c r="C80" s="666" t="s">
        <v>539</v>
      </c>
      <c r="D80" s="667" t="s">
        <v>1926</v>
      </c>
      <c r="E80" s="666" t="s">
        <v>553</v>
      </c>
      <c r="F80" s="667" t="s">
        <v>1930</v>
      </c>
      <c r="G80" s="666" t="s">
        <v>567</v>
      </c>
      <c r="H80" s="666" t="s">
        <v>827</v>
      </c>
      <c r="I80" s="666" t="s">
        <v>828</v>
      </c>
      <c r="J80" s="666" t="s">
        <v>829</v>
      </c>
      <c r="K80" s="666" t="s">
        <v>830</v>
      </c>
      <c r="L80" s="668">
        <v>25.609999999999996</v>
      </c>
      <c r="M80" s="668">
        <v>5</v>
      </c>
      <c r="N80" s="669">
        <v>128.04999999999998</v>
      </c>
    </row>
    <row r="81" spans="1:14" ht="14.4" customHeight="1" x14ac:dyDescent="0.3">
      <c r="A81" s="664" t="s">
        <v>534</v>
      </c>
      <c r="B81" s="665" t="s">
        <v>535</v>
      </c>
      <c r="C81" s="666" t="s">
        <v>539</v>
      </c>
      <c r="D81" s="667" t="s">
        <v>1926</v>
      </c>
      <c r="E81" s="666" t="s">
        <v>553</v>
      </c>
      <c r="F81" s="667" t="s">
        <v>1930</v>
      </c>
      <c r="G81" s="666" t="s">
        <v>567</v>
      </c>
      <c r="H81" s="666" t="s">
        <v>831</v>
      </c>
      <c r="I81" s="666" t="s">
        <v>832</v>
      </c>
      <c r="J81" s="666" t="s">
        <v>833</v>
      </c>
      <c r="K81" s="666" t="s">
        <v>834</v>
      </c>
      <c r="L81" s="668">
        <v>34.670024543348831</v>
      </c>
      <c r="M81" s="668">
        <v>2</v>
      </c>
      <c r="N81" s="669">
        <v>69.340049086697661</v>
      </c>
    </row>
    <row r="82" spans="1:14" ht="14.4" customHeight="1" x14ac:dyDescent="0.3">
      <c r="A82" s="664" t="s">
        <v>534</v>
      </c>
      <c r="B82" s="665" t="s">
        <v>535</v>
      </c>
      <c r="C82" s="666" t="s">
        <v>539</v>
      </c>
      <c r="D82" s="667" t="s">
        <v>1926</v>
      </c>
      <c r="E82" s="666" t="s">
        <v>553</v>
      </c>
      <c r="F82" s="667" t="s">
        <v>1930</v>
      </c>
      <c r="G82" s="666" t="s">
        <v>567</v>
      </c>
      <c r="H82" s="666" t="s">
        <v>835</v>
      </c>
      <c r="I82" s="666" t="s">
        <v>836</v>
      </c>
      <c r="J82" s="666" t="s">
        <v>837</v>
      </c>
      <c r="K82" s="666" t="s">
        <v>838</v>
      </c>
      <c r="L82" s="668">
        <v>27.670000000000009</v>
      </c>
      <c r="M82" s="668">
        <v>5</v>
      </c>
      <c r="N82" s="669">
        <v>138.35000000000005</v>
      </c>
    </row>
    <row r="83" spans="1:14" ht="14.4" customHeight="1" x14ac:dyDescent="0.3">
      <c r="A83" s="664" t="s">
        <v>534</v>
      </c>
      <c r="B83" s="665" t="s">
        <v>535</v>
      </c>
      <c r="C83" s="666" t="s">
        <v>539</v>
      </c>
      <c r="D83" s="667" t="s">
        <v>1926</v>
      </c>
      <c r="E83" s="666" t="s">
        <v>553</v>
      </c>
      <c r="F83" s="667" t="s">
        <v>1930</v>
      </c>
      <c r="G83" s="666" t="s">
        <v>567</v>
      </c>
      <c r="H83" s="666" t="s">
        <v>839</v>
      </c>
      <c r="I83" s="666" t="s">
        <v>840</v>
      </c>
      <c r="J83" s="666" t="s">
        <v>841</v>
      </c>
      <c r="K83" s="666" t="s">
        <v>842</v>
      </c>
      <c r="L83" s="668">
        <v>40.9</v>
      </c>
      <c r="M83" s="668">
        <v>4</v>
      </c>
      <c r="N83" s="669">
        <v>163.6</v>
      </c>
    </row>
    <row r="84" spans="1:14" ht="14.4" customHeight="1" x14ac:dyDescent="0.3">
      <c r="A84" s="664" t="s">
        <v>534</v>
      </c>
      <c r="B84" s="665" t="s">
        <v>535</v>
      </c>
      <c r="C84" s="666" t="s">
        <v>539</v>
      </c>
      <c r="D84" s="667" t="s">
        <v>1926</v>
      </c>
      <c r="E84" s="666" t="s">
        <v>553</v>
      </c>
      <c r="F84" s="667" t="s">
        <v>1930</v>
      </c>
      <c r="G84" s="666" t="s">
        <v>567</v>
      </c>
      <c r="H84" s="666" t="s">
        <v>843</v>
      </c>
      <c r="I84" s="666" t="s">
        <v>797</v>
      </c>
      <c r="J84" s="666" t="s">
        <v>844</v>
      </c>
      <c r="K84" s="666"/>
      <c r="L84" s="668">
        <v>42.330000000000013</v>
      </c>
      <c r="M84" s="668">
        <v>2</v>
      </c>
      <c r="N84" s="669">
        <v>84.660000000000025</v>
      </c>
    </row>
    <row r="85" spans="1:14" ht="14.4" customHeight="1" x14ac:dyDescent="0.3">
      <c r="A85" s="664" t="s">
        <v>534</v>
      </c>
      <c r="B85" s="665" t="s">
        <v>535</v>
      </c>
      <c r="C85" s="666" t="s">
        <v>539</v>
      </c>
      <c r="D85" s="667" t="s">
        <v>1926</v>
      </c>
      <c r="E85" s="666" t="s">
        <v>553</v>
      </c>
      <c r="F85" s="667" t="s">
        <v>1930</v>
      </c>
      <c r="G85" s="666" t="s">
        <v>567</v>
      </c>
      <c r="H85" s="666" t="s">
        <v>845</v>
      </c>
      <c r="I85" s="666" t="s">
        <v>845</v>
      </c>
      <c r="J85" s="666" t="s">
        <v>846</v>
      </c>
      <c r="K85" s="666" t="s">
        <v>847</v>
      </c>
      <c r="L85" s="668">
        <v>94.250000000000014</v>
      </c>
      <c r="M85" s="668">
        <v>1</v>
      </c>
      <c r="N85" s="669">
        <v>94.250000000000014</v>
      </c>
    </row>
    <row r="86" spans="1:14" ht="14.4" customHeight="1" x14ac:dyDescent="0.3">
      <c r="A86" s="664" t="s">
        <v>534</v>
      </c>
      <c r="B86" s="665" t="s">
        <v>535</v>
      </c>
      <c r="C86" s="666" t="s">
        <v>539</v>
      </c>
      <c r="D86" s="667" t="s">
        <v>1926</v>
      </c>
      <c r="E86" s="666" t="s">
        <v>553</v>
      </c>
      <c r="F86" s="667" t="s">
        <v>1930</v>
      </c>
      <c r="G86" s="666" t="s">
        <v>567</v>
      </c>
      <c r="H86" s="666" t="s">
        <v>848</v>
      </c>
      <c r="I86" s="666" t="s">
        <v>849</v>
      </c>
      <c r="J86" s="666" t="s">
        <v>850</v>
      </c>
      <c r="K86" s="666" t="s">
        <v>851</v>
      </c>
      <c r="L86" s="668">
        <v>123.66850949858049</v>
      </c>
      <c r="M86" s="668">
        <v>78</v>
      </c>
      <c r="N86" s="669">
        <v>9646.143740889278</v>
      </c>
    </row>
    <row r="87" spans="1:14" ht="14.4" customHeight="1" x14ac:dyDescent="0.3">
      <c r="A87" s="664" t="s">
        <v>534</v>
      </c>
      <c r="B87" s="665" t="s">
        <v>535</v>
      </c>
      <c r="C87" s="666" t="s">
        <v>539</v>
      </c>
      <c r="D87" s="667" t="s">
        <v>1926</v>
      </c>
      <c r="E87" s="666" t="s">
        <v>553</v>
      </c>
      <c r="F87" s="667" t="s">
        <v>1930</v>
      </c>
      <c r="G87" s="666" t="s">
        <v>567</v>
      </c>
      <c r="H87" s="666" t="s">
        <v>852</v>
      </c>
      <c r="I87" s="666" t="s">
        <v>853</v>
      </c>
      <c r="J87" s="666" t="s">
        <v>854</v>
      </c>
      <c r="K87" s="666" t="s">
        <v>855</v>
      </c>
      <c r="L87" s="668">
        <v>57.95958233991449</v>
      </c>
      <c r="M87" s="668">
        <v>1</v>
      </c>
      <c r="N87" s="669">
        <v>57.95958233991449</v>
      </c>
    </row>
    <row r="88" spans="1:14" ht="14.4" customHeight="1" x14ac:dyDescent="0.3">
      <c r="A88" s="664" t="s">
        <v>534</v>
      </c>
      <c r="B88" s="665" t="s">
        <v>535</v>
      </c>
      <c r="C88" s="666" t="s">
        <v>539</v>
      </c>
      <c r="D88" s="667" t="s">
        <v>1926</v>
      </c>
      <c r="E88" s="666" t="s">
        <v>553</v>
      </c>
      <c r="F88" s="667" t="s">
        <v>1930</v>
      </c>
      <c r="G88" s="666" t="s">
        <v>567</v>
      </c>
      <c r="H88" s="666" t="s">
        <v>856</v>
      </c>
      <c r="I88" s="666" t="s">
        <v>857</v>
      </c>
      <c r="J88" s="666" t="s">
        <v>858</v>
      </c>
      <c r="K88" s="666" t="s">
        <v>859</v>
      </c>
      <c r="L88" s="668">
        <v>676.26</v>
      </c>
      <c r="M88" s="668">
        <v>3</v>
      </c>
      <c r="N88" s="669">
        <v>2028.78</v>
      </c>
    </row>
    <row r="89" spans="1:14" ht="14.4" customHeight="1" x14ac:dyDescent="0.3">
      <c r="A89" s="664" t="s">
        <v>534</v>
      </c>
      <c r="B89" s="665" t="s">
        <v>535</v>
      </c>
      <c r="C89" s="666" t="s">
        <v>539</v>
      </c>
      <c r="D89" s="667" t="s">
        <v>1926</v>
      </c>
      <c r="E89" s="666" t="s">
        <v>553</v>
      </c>
      <c r="F89" s="667" t="s">
        <v>1930</v>
      </c>
      <c r="G89" s="666" t="s">
        <v>567</v>
      </c>
      <c r="H89" s="666" t="s">
        <v>860</v>
      </c>
      <c r="I89" s="666" t="s">
        <v>861</v>
      </c>
      <c r="J89" s="666" t="s">
        <v>862</v>
      </c>
      <c r="K89" s="666" t="s">
        <v>863</v>
      </c>
      <c r="L89" s="668">
        <v>1592.8000000000002</v>
      </c>
      <c r="M89" s="668">
        <v>2</v>
      </c>
      <c r="N89" s="669">
        <v>3185.6000000000004</v>
      </c>
    </row>
    <row r="90" spans="1:14" ht="14.4" customHeight="1" x14ac:dyDescent="0.3">
      <c r="A90" s="664" t="s">
        <v>534</v>
      </c>
      <c r="B90" s="665" t="s">
        <v>535</v>
      </c>
      <c r="C90" s="666" t="s">
        <v>539</v>
      </c>
      <c r="D90" s="667" t="s">
        <v>1926</v>
      </c>
      <c r="E90" s="666" t="s">
        <v>553</v>
      </c>
      <c r="F90" s="667" t="s">
        <v>1930</v>
      </c>
      <c r="G90" s="666" t="s">
        <v>567</v>
      </c>
      <c r="H90" s="666" t="s">
        <v>864</v>
      </c>
      <c r="I90" s="666" t="s">
        <v>865</v>
      </c>
      <c r="J90" s="666" t="s">
        <v>866</v>
      </c>
      <c r="K90" s="666" t="s">
        <v>867</v>
      </c>
      <c r="L90" s="668">
        <v>74.879999377822813</v>
      </c>
      <c r="M90" s="668">
        <v>2</v>
      </c>
      <c r="N90" s="669">
        <v>149.75999875564563</v>
      </c>
    </row>
    <row r="91" spans="1:14" ht="14.4" customHeight="1" x14ac:dyDescent="0.3">
      <c r="A91" s="664" t="s">
        <v>534</v>
      </c>
      <c r="B91" s="665" t="s">
        <v>535</v>
      </c>
      <c r="C91" s="666" t="s">
        <v>539</v>
      </c>
      <c r="D91" s="667" t="s">
        <v>1926</v>
      </c>
      <c r="E91" s="666" t="s">
        <v>553</v>
      </c>
      <c r="F91" s="667" t="s">
        <v>1930</v>
      </c>
      <c r="G91" s="666" t="s">
        <v>567</v>
      </c>
      <c r="H91" s="666" t="s">
        <v>868</v>
      </c>
      <c r="I91" s="666" t="s">
        <v>869</v>
      </c>
      <c r="J91" s="666" t="s">
        <v>870</v>
      </c>
      <c r="K91" s="666" t="s">
        <v>871</v>
      </c>
      <c r="L91" s="668">
        <v>62.609999999999985</v>
      </c>
      <c r="M91" s="668">
        <v>1</v>
      </c>
      <c r="N91" s="669">
        <v>62.609999999999985</v>
      </c>
    </row>
    <row r="92" spans="1:14" ht="14.4" customHeight="1" x14ac:dyDescent="0.3">
      <c r="A92" s="664" t="s">
        <v>534</v>
      </c>
      <c r="B92" s="665" t="s">
        <v>535</v>
      </c>
      <c r="C92" s="666" t="s">
        <v>539</v>
      </c>
      <c r="D92" s="667" t="s">
        <v>1926</v>
      </c>
      <c r="E92" s="666" t="s">
        <v>553</v>
      </c>
      <c r="F92" s="667" t="s">
        <v>1930</v>
      </c>
      <c r="G92" s="666" t="s">
        <v>567</v>
      </c>
      <c r="H92" s="666" t="s">
        <v>872</v>
      </c>
      <c r="I92" s="666" t="s">
        <v>873</v>
      </c>
      <c r="J92" s="666" t="s">
        <v>874</v>
      </c>
      <c r="K92" s="666" t="s">
        <v>875</v>
      </c>
      <c r="L92" s="668">
        <v>242</v>
      </c>
      <c r="M92" s="668">
        <v>21</v>
      </c>
      <c r="N92" s="669">
        <v>5082</v>
      </c>
    </row>
    <row r="93" spans="1:14" ht="14.4" customHeight="1" x14ac:dyDescent="0.3">
      <c r="A93" s="664" t="s">
        <v>534</v>
      </c>
      <c r="B93" s="665" t="s">
        <v>535</v>
      </c>
      <c r="C93" s="666" t="s">
        <v>539</v>
      </c>
      <c r="D93" s="667" t="s">
        <v>1926</v>
      </c>
      <c r="E93" s="666" t="s">
        <v>553</v>
      </c>
      <c r="F93" s="667" t="s">
        <v>1930</v>
      </c>
      <c r="G93" s="666" t="s">
        <v>567</v>
      </c>
      <c r="H93" s="666" t="s">
        <v>876</v>
      </c>
      <c r="I93" s="666" t="s">
        <v>877</v>
      </c>
      <c r="J93" s="666" t="s">
        <v>878</v>
      </c>
      <c r="K93" s="666" t="s">
        <v>879</v>
      </c>
      <c r="L93" s="668">
        <v>257.83</v>
      </c>
      <c r="M93" s="668">
        <v>2</v>
      </c>
      <c r="N93" s="669">
        <v>515.66</v>
      </c>
    </row>
    <row r="94" spans="1:14" ht="14.4" customHeight="1" x14ac:dyDescent="0.3">
      <c r="A94" s="664" t="s">
        <v>534</v>
      </c>
      <c r="B94" s="665" t="s">
        <v>535</v>
      </c>
      <c r="C94" s="666" t="s">
        <v>539</v>
      </c>
      <c r="D94" s="667" t="s">
        <v>1926</v>
      </c>
      <c r="E94" s="666" t="s">
        <v>553</v>
      </c>
      <c r="F94" s="667" t="s">
        <v>1930</v>
      </c>
      <c r="G94" s="666" t="s">
        <v>567</v>
      </c>
      <c r="H94" s="666" t="s">
        <v>880</v>
      </c>
      <c r="I94" s="666" t="s">
        <v>881</v>
      </c>
      <c r="J94" s="666" t="s">
        <v>882</v>
      </c>
      <c r="K94" s="666" t="s">
        <v>883</v>
      </c>
      <c r="L94" s="668">
        <v>946.77</v>
      </c>
      <c r="M94" s="668">
        <v>2</v>
      </c>
      <c r="N94" s="669">
        <v>1893.54</v>
      </c>
    </row>
    <row r="95" spans="1:14" ht="14.4" customHeight="1" x14ac:dyDescent="0.3">
      <c r="A95" s="664" t="s">
        <v>534</v>
      </c>
      <c r="B95" s="665" t="s">
        <v>535</v>
      </c>
      <c r="C95" s="666" t="s">
        <v>539</v>
      </c>
      <c r="D95" s="667" t="s">
        <v>1926</v>
      </c>
      <c r="E95" s="666" t="s">
        <v>553</v>
      </c>
      <c r="F95" s="667" t="s">
        <v>1930</v>
      </c>
      <c r="G95" s="666" t="s">
        <v>567</v>
      </c>
      <c r="H95" s="666" t="s">
        <v>884</v>
      </c>
      <c r="I95" s="666" t="s">
        <v>885</v>
      </c>
      <c r="J95" s="666" t="s">
        <v>886</v>
      </c>
      <c r="K95" s="666" t="s">
        <v>887</v>
      </c>
      <c r="L95" s="668">
        <v>120.3196485186011</v>
      </c>
      <c r="M95" s="668">
        <v>1</v>
      </c>
      <c r="N95" s="669">
        <v>120.3196485186011</v>
      </c>
    </row>
    <row r="96" spans="1:14" ht="14.4" customHeight="1" x14ac:dyDescent="0.3">
      <c r="A96" s="664" t="s">
        <v>534</v>
      </c>
      <c r="B96" s="665" t="s">
        <v>535</v>
      </c>
      <c r="C96" s="666" t="s">
        <v>539</v>
      </c>
      <c r="D96" s="667" t="s">
        <v>1926</v>
      </c>
      <c r="E96" s="666" t="s">
        <v>553</v>
      </c>
      <c r="F96" s="667" t="s">
        <v>1930</v>
      </c>
      <c r="G96" s="666" t="s">
        <v>567</v>
      </c>
      <c r="H96" s="666" t="s">
        <v>888</v>
      </c>
      <c r="I96" s="666" t="s">
        <v>889</v>
      </c>
      <c r="J96" s="666" t="s">
        <v>890</v>
      </c>
      <c r="K96" s="666" t="s">
        <v>891</v>
      </c>
      <c r="L96" s="668">
        <v>132.65</v>
      </c>
      <c r="M96" s="668">
        <v>1</v>
      </c>
      <c r="N96" s="669">
        <v>132.65</v>
      </c>
    </row>
    <row r="97" spans="1:14" ht="14.4" customHeight="1" x14ac:dyDescent="0.3">
      <c r="A97" s="664" t="s">
        <v>534</v>
      </c>
      <c r="B97" s="665" t="s">
        <v>535</v>
      </c>
      <c r="C97" s="666" t="s">
        <v>539</v>
      </c>
      <c r="D97" s="667" t="s">
        <v>1926</v>
      </c>
      <c r="E97" s="666" t="s">
        <v>553</v>
      </c>
      <c r="F97" s="667" t="s">
        <v>1930</v>
      </c>
      <c r="G97" s="666" t="s">
        <v>567</v>
      </c>
      <c r="H97" s="666" t="s">
        <v>892</v>
      </c>
      <c r="I97" s="666" t="s">
        <v>893</v>
      </c>
      <c r="J97" s="666" t="s">
        <v>653</v>
      </c>
      <c r="K97" s="666" t="s">
        <v>894</v>
      </c>
      <c r="L97" s="668">
        <v>56.88</v>
      </c>
      <c r="M97" s="668">
        <v>6</v>
      </c>
      <c r="N97" s="669">
        <v>341.28000000000003</v>
      </c>
    </row>
    <row r="98" spans="1:14" ht="14.4" customHeight="1" x14ac:dyDescent="0.3">
      <c r="A98" s="664" t="s">
        <v>534</v>
      </c>
      <c r="B98" s="665" t="s">
        <v>535</v>
      </c>
      <c r="C98" s="666" t="s">
        <v>539</v>
      </c>
      <c r="D98" s="667" t="s">
        <v>1926</v>
      </c>
      <c r="E98" s="666" t="s">
        <v>553</v>
      </c>
      <c r="F98" s="667" t="s">
        <v>1930</v>
      </c>
      <c r="G98" s="666" t="s">
        <v>567</v>
      </c>
      <c r="H98" s="666" t="s">
        <v>895</v>
      </c>
      <c r="I98" s="666" t="s">
        <v>896</v>
      </c>
      <c r="J98" s="666" t="s">
        <v>897</v>
      </c>
      <c r="K98" s="666" t="s">
        <v>898</v>
      </c>
      <c r="L98" s="668">
        <v>91.110000000000014</v>
      </c>
      <c r="M98" s="668">
        <v>2</v>
      </c>
      <c r="N98" s="669">
        <v>182.22000000000003</v>
      </c>
    </row>
    <row r="99" spans="1:14" ht="14.4" customHeight="1" x14ac:dyDescent="0.3">
      <c r="A99" s="664" t="s">
        <v>534</v>
      </c>
      <c r="B99" s="665" t="s">
        <v>535</v>
      </c>
      <c r="C99" s="666" t="s">
        <v>539</v>
      </c>
      <c r="D99" s="667" t="s">
        <v>1926</v>
      </c>
      <c r="E99" s="666" t="s">
        <v>553</v>
      </c>
      <c r="F99" s="667" t="s">
        <v>1930</v>
      </c>
      <c r="G99" s="666" t="s">
        <v>567</v>
      </c>
      <c r="H99" s="666" t="s">
        <v>899</v>
      </c>
      <c r="I99" s="666" t="s">
        <v>900</v>
      </c>
      <c r="J99" s="666" t="s">
        <v>901</v>
      </c>
      <c r="K99" s="666" t="s">
        <v>902</v>
      </c>
      <c r="L99" s="668">
        <v>188.88</v>
      </c>
      <c r="M99" s="668">
        <v>2</v>
      </c>
      <c r="N99" s="669">
        <v>377.76</v>
      </c>
    </row>
    <row r="100" spans="1:14" ht="14.4" customHeight="1" x14ac:dyDescent="0.3">
      <c r="A100" s="664" t="s">
        <v>534</v>
      </c>
      <c r="B100" s="665" t="s">
        <v>535</v>
      </c>
      <c r="C100" s="666" t="s">
        <v>539</v>
      </c>
      <c r="D100" s="667" t="s">
        <v>1926</v>
      </c>
      <c r="E100" s="666" t="s">
        <v>553</v>
      </c>
      <c r="F100" s="667" t="s">
        <v>1930</v>
      </c>
      <c r="G100" s="666" t="s">
        <v>567</v>
      </c>
      <c r="H100" s="666" t="s">
        <v>903</v>
      </c>
      <c r="I100" s="666" t="s">
        <v>904</v>
      </c>
      <c r="J100" s="666" t="s">
        <v>905</v>
      </c>
      <c r="K100" s="666" t="s">
        <v>906</v>
      </c>
      <c r="L100" s="668">
        <v>563.1497704528706</v>
      </c>
      <c r="M100" s="668">
        <v>4</v>
      </c>
      <c r="N100" s="669">
        <v>2252.5990818114824</v>
      </c>
    </row>
    <row r="101" spans="1:14" ht="14.4" customHeight="1" x14ac:dyDescent="0.3">
      <c r="A101" s="664" t="s">
        <v>534</v>
      </c>
      <c r="B101" s="665" t="s">
        <v>535</v>
      </c>
      <c r="C101" s="666" t="s">
        <v>539</v>
      </c>
      <c r="D101" s="667" t="s">
        <v>1926</v>
      </c>
      <c r="E101" s="666" t="s">
        <v>553</v>
      </c>
      <c r="F101" s="667" t="s">
        <v>1930</v>
      </c>
      <c r="G101" s="666" t="s">
        <v>567</v>
      </c>
      <c r="H101" s="666" t="s">
        <v>907</v>
      </c>
      <c r="I101" s="666" t="s">
        <v>908</v>
      </c>
      <c r="J101" s="666" t="s">
        <v>909</v>
      </c>
      <c r="K101" s="666" t="s">
        <v>910</v>
      </c>
      <c r="L101" s="668">
        <v>20.759919130778723</v>
      </c>
      <c r="M101" s="668">
        <v>160</v>
      </c>
      <c r="N101" s="669">
        <v>3321.5870609245958</v>
      </c>
    </row>
    <row r="102" spans="1:14" ht="14.4" customHeight="1" x14ac:dyDescent="0.3">
      <c r="A102" s="664" t="s">
        <v>534</v>
      </c>
      <c r="B102" s="665" t="s">
        <v>535</v>
      </c>
      <c r="C102" s="666" t="s">
        <v>539</v>
      </c>
      <c r="D102" s="667" t="s">
        <v>1926</v>
      </c>
      <c r="E102" s="666" t="s">
        <v>553</v>
      </c>
      <c r="F102" s="667" t="s">
        <v>1930</v>
      </c>
      <c r="G102" s="666" t="s">
        <v>567</v>
      </c>
      <c r="H102" s="666" t="s">
        <v>911</v>
      </c>
      <c r="I102" s="666" t="s">
        <v>912</v>
      </c>
      <c r="J102" s="666" t="s">
        <v>760</v>
      </c>
      <c r="K102" s="666" t="s">
        <v>913</v>
      </c>
      <c r="L102" s="668">
        <v>74.860330295671119</v>
      </c>
      <c r="M102" s="668">
        <v>3</v>
      </c>
      <c r="N102" s="669">
        <v>224.58099088701334</v>
      </c>
    </row>
    <row r="103" spans="1:14" ht="14.4" customHeight="1" x14ac:dyDescent="0.3">
      <c r="A103" s="664" t="s">
        <v>534</v>
      </c>
      <c r="B103" s="665" t="s">
        <v>535</v>
      </c>
      <c r="C103" s="666" t="s">
        <v>539</v>
      </c>
      <c r="D103" s="667" t="s">
        <v>1926</v>
      </c>
      <c r="E103" s="666" t="s">
        <v>553</v>
      </c>
      <c r="F103" s="667" t="s">
        <v>1930</v>
      </c>
      <c r="G103" s="666" t="s">
        <v>567</v>
      </c>
      <c r="H103" s="666" t="s">
        <v>914</v>
      </c>
      <c r="I103" s="666" t="s">
        <v>915</v>
      </c>
      <c r="J103" s="666" t="s">
        <v>916</v>
      </c>
      <c r="K103" s="666" t="s">
        <v>917</v>
      </c>
      <c r="L103" s="668">
        <v>43.850000000000009</v>
      </c>
      <c r="M103" s="668">
        <v>1</v>
      </c>
      <c r="N103" s="669">
        <v>43.850000000000009</v>
      </c>
    </row>
    <row r="104" spans="1:14" ht="14.4" customHeight="1" x14ac:dyDescent="0.3">
      <c r="A104" s="664" t="s">
        <v>534</v>
      </c>
      <c r="B104" s="665" t="s">
        <v>535</v>
      </c>
      <c r="C104" s="666" t="s">
        <v>539</v>
      </c>
      <c r="D104" s="667" t="s">
        <v>1926</v>
      </c>
      <c r="E104" s="666" t="s">
        <v>553</v>
      </c>
      <c r="F104" s="667" t="s">
        <v>1930</v>
      </c>
      <c r="G104" s="666" t="s">
        <v>567</v>
      </c>
      <c r="H104" s="666" t="s">
        <v>918</v>
      </c>
      <c r="I104" s="666" t="s">
        <v>919</v>
      </c>
      <c r="J104" s="666" t="s">
        <v>920</v>
      </c>
      <c r="K104" s="666" t="s">
        <v>921</v>
      </c>
      <c r="L104" s="668">
        <v>64.698006373112676</v>
      </c>
      <c r="M104" s="668">
        <v>2</v>
      </c>
      <c r="N104" s="669">
        <v>129.39601274622535</v>
      </c>
    </row>
    <row r="105" spans="1:14" ht="14.4" customHeight="1" x14ac:dyDescent="0.3">
      <c r="A105" s="664" t="s">
        <v>534</v>
      </c>
      <c r="B105" s="665" t="s">
        <v>535</v>
      </c>
      <c r="C105" s="666" t="s">
        <v>539</v>
      </c>
      <c r="D105" s="667" t="s">
        <v>1926</v>
      </c>
      <c r="E105" s="666" t="s">
        <v>553</v>
      </c>
      <c r="F105" s="667" t="s">
        <v>1930</v>
      </c>
      <c r="G105" s="666" t="s">
        <v>567</v>
      </c>
      <c r="H105" s="666" t="s">
        <v>922</v>
      </c>
      <c r="I105" s="666" t="s">
        <v>797</v>
      </c>
      <c r="J105" s="666" t="s">
        <v>923</v>
      </c>
      <c r="K105" s="666"/>
      <c r="L105" s="668">
        <v>132.20453942800788</v>
      </c>
      <c r="M105" s="668">
        <v>1</v>
      </c>
      <c r="N105" s="669">
        <v>132.20453942800788</v>
      </c>
    </row>
    <row r="106" spans="1:14" ht="14.4" customHeight="1" x14ac:dyDescent="0.3">
      <c r="A106" s="664" t="s">
        <v>534</v>
      </c>
      <c r="B106" s="665" t="s">
        <v>535</v>
      </c>
      <c r="C106" s="666" t="s">
        <v>539</v>
      </c>
      <c r="D106" s="667" t="s">
        <v>1926</v>
      </c>
      <c r="E106" s="666" t="s">
        <v>553</v>
      </c>
      <c r="F106" s="667" t="s">
        <v>1930</v>
      </c>
      <c r="G106" s="666" t="s">
        <v>567</v>
      </c>
      <c r="H106" s="666" t="s">
        <v>924</v>
      </c>
      <c r="I106" s="666" t="s">
        <v>797</v>
      </c>
      <c r="J106" s="666" t="s">
        <v>925</v>
      </c>
      <c r="K106" s="666"/>
      <c r="L106" s="668">
        <v>116.08000000000003</v>
      </c>
      <c r="M106" s="668">
        <v>1</v>
      </c>
      <c r="N106" s="669">
        <v>116.08000000000003</v>
      </c>
    </row>
    <row r="107" spans="1:14" ht="14.4" customHeight="1" x14ac:dyDescent="0.3">
      <c r="A107" s="664" t="s">
        <v>534</v>
      </c>
      <c r="B107" s="665" t="s">
        <v>535</v>
      </c>
      <c r="C107" s="666" t="s">
        <v>539</v>
      </c>
      <c r="D107" s="667" t="s">
        <v>1926</v>
      </c>
      <c r="E107" s="666" t="s">
        <v>553</v>
      </c>
      <c r="F107" s="667" t="s">
        <v>1930</v>
      </c>
      <c r="G107" s="666" t="s">
        <v>567</v>
      </c>
      <c r="H107" s="666" t="s">
        <v>926</v>
      </c>
      <c r="I107" s="666" t="s">
        <v>927</v>
      </c>
      <c r="J107" s="666" t="s">
        <v>928</v>
      </c>
      <c r="K107" s="666" t="s">
        <v>929</v>
      </c>
      <c r="L107" s="668">
        <v>108.85996123799805</v>
      </c>
      <c r="M107" s="668">
        <v>14</v>
      </c>
      <c r="N107" s="669">
        <v>1524.0394573319727</v>
      </c>
    </row>
    <row r="108" spans="1:14" ht="14.4" customHeight="1" x14ac:dyDescent="0.3">
      <c r="A108" s="664" t="s">
        <v>534</v>
      </c>
      <c r="B108" s="665" t="s">
        <v>535</v>
      </c>
      <c r="C108" s="666" t="s">
        <v>539</v>
      </c>
      <c r="D108" s="667" t="s">
        <v>1926</v>
      </c>
      <c r="E108" s="666" t="s">
        <v>553</v>
      </c>
      <c r="F108" s="667" t="s">
        <v>1930</v>
      </c>
      <c r="G108" s="666" t="s">
        <v>567</v>
      </c>
      <c r="H108" s="666" t="s">
        <v>930</v>
      </c>
      <c r="I108" s="666" t="s">
        <v>931</v>
      </c>
      <c r="J108" s="666" t="s">
        <v>596</v>
      </c>
      <c r="K108" s="666" t="s">
        <v>932</v>
      </c>
      <c r="L108" s="668">
        <v>69.26444444444445</v>
      </c>
      <c r="M108" s="668">
        <v>9</v>
      </c>
      <c r="N108" s="669">
        <v>623.38</v>
      </c>
    </row>
    <row r="109" spans="1:14" ht="14.4" customHeight="1" x14ac:dyDescent="0.3">
      <c r="A109" s="664" t="s">
        <v>534</v>
      </c>
      <c r="B109" s="665" t="s">
        <v>535</v>
      </c>
      <c r="C109" s="666" t="s">
        <v>539</v>
      </c>
      <c r="D109" s="667" t="s">
        <v>1926</v>
      </c>
      <c r="E109" s="666" t="s">
        <v>553</v>
      </c>
      <c r="F109" s="667" t="s">
        <v>1930</v>
      </c>
      <c r="G109" s="666" t="s">
        <v>567</v>
      </c>
      <c r="H109" s="666" t="s">
        <v>933</v>
      </c>
      <c r="I109" s="666" t="s">
        <v>934</v>
      </c>
      <c r="J109" s="666" t="s">
        <v>935</v>
      </c>
      <c r="K109" s="666" t="s">
        <v>936</v>
      </c>
      <c r="L109" s="668">
        <v>1037.7485752677435</v>
      </c>
      <c r="M109" s="668">
        <v>2</v>
      </c>
      <c r="N109" s="669">
        <v>2075.497150535487</v>
      </c>
    </row>
    <row r="110" spans="1:14" ht="14.4" customHeight="1" x14ac:dyDescent="0.3">
      <c r="A110" s="664" t="s">
        <v>534</v>
      </c>
      <c r="B110" s="665" t="s">
        <v>535</v>
      </c>
      <c r="C110" s="666" t="s">
        <v>539</v>
      </c>
      <c r="D110" s="667" t="s">
        <v>1926</v>
      </c>
      <c r="E110" s="666" t="s">
        <v>553</v>
      </c>
      <c r="F110" s="667" t="s">
        <v>1930</v>
      </c>
      <c r="G110" s="666" t="s">
        <v>567</v>
      </c>
      <c r="H110" s="666" t="s">
        <v>937</v>
      </c>
      <c r="I110" s="666" t="s">
        <v>938</v>
      </c>
      <c r="J110" s="666" t="s">
        <v>939</v>
      </c>
      <c r="K110" s="666" t="s">
        <v>940</v>
      </c>
      <c r="L110" s="668">
        <v>107.90000000000006</v>
      </c>
      <c r="M110" s="668">
        <v>1</v>
      </c>
      <c r="N110" s="669">
        <v>107.90000000000006</v>
      </c>
    </row>
    <row r="111" spans="1:14" ht="14.4" customHeight="1" x14ac:dyDescent="0.3">
      <c r="A111" s="664" t="s">
        <v>534</v>
      </c>
      <c r="B111" s="665" t="s">
        <v>535</v>
      </c>
      <c r="C111" s="666" t="s">
        <v>539</v>
      </c>
      <c r="D111" s="667" t="s">
        <v>1926</v>
      </c>
      <c r="E111" s="666" t="s">
        <v>553</v>
      </c>
      <c r="F111" s="667" t="s">
        <v>1930</v>
      </c>
      <c r="G111" s="666" t="s">
        <v>567</v>
      </c>
      <c r="H111" s="666" t="s">
        <v>941</v>
      </c>
      <c r="I111" s="666" t="s">
        <v>942</v>
      </c>
      <c r="J111" s="666" t="s">
        <v>943</v>
      </c>
      <c r="K111" s="666" t="s">
        <v>944</v>
      </c>
      <c r="L111" s="668">
        <v>98.45</v>
      </c>
      <c r="M111" s="668">
        <v>2</v>
      </c>
      <c r="N111" s="669">
        <v>196.9</v>
      </c>
    </row>
    <row r="112" spans="1:14" ht="14.4" customHeight="1" x14ac:dyDescent="0.3">
      <c r="A112" s="664" t="s">
        <v>534</v>
      </c>
      <c r="B112" s="665" t="s">
        <v>535</v>
      </c>
      <c r="C112" s="666" t="s">
        <v>539</v>
      </c>
      <c r="D112" s="667" t="s">
        <v>1926</v>
      </c>
      <c r="E112" s="666" t="s">
        <v>553</v>
      </c>
      <c r="F112" s="667" t="s">
        <v>1930</v>
      </c>
      <c r="G112" s="666" t="s">
        <v>567</v>
      </c>
      <c r="H112" s="666" t="s">
        <v>945</v>
      </c>
      <c r="I112" s="666" t="s">
        <v>946</v>
      </c>
      <c r="J112" s="666" t="s">
        <v>947</v>
      </c>
      <c r="K112" s="666" t="s">
        <v>948</v>
      </c>
      <c r="L112" s="668">
        <v>1050.1800000000003</v>
      </c>
      <c r="M112" s="668">
        <v>3</v>
      </c>
      <c r="N112" s="669">
        <v>3150.5400000000009</v>
      </c>
    </row>
    <row r="113" spans="1:14" ht="14.4" customHeight="1" x14ac:dyDescent="0.3">
      <c r="A113" s="664" t="s">
        <v>534</v>
      </c>
      <c r="B113" s="665" t="s">
        <v>535</v>
      </c>
      <c r="C113" s="666" t="s">
        <v>539</v>
      </c>
      <c r="D113" s="667" t="s">
        <v>1926</v>
      </c>
      <c r="E113" s="666" t="s">
        <v>553</v>
      </c>
      <c r="F113" s="667" t="s">
        <v>1930</v>
      </c>
      <c r="G113" s="666" t="s">
        <v>567</v>
      </c>
      <c r="H113" s="666" t="s">
        <v>949</v>
      </c>
      <c r="I113" s="666" t="s">
        <v>950</v>
      </c>
      <c r="J113" s="666" t="s">
        <v>951</v>
      </c>
      <c r="K113" s="666" t="s">
        <v>952</v>
      </c>
      <c r="L113" s="668">
        <v>31.46002103895594</v>
      </c>
      <c r="M113" s="668">
        <v>3</v>
      </c>
      <c r="N113" s="669">
        <v>94.380063116867817</v>
      </c>
    </row>
    <row r="114" spans="1:14" ht="14.4" customHeight="1" x14ac:dyDescent="0.3">
      <c r="A114" s="664" t="s">
        <v>534</v>
      </c>
      <c r="B114" s="665" t="s">
        <v>535</v>
      </c>
      <c r="C114" s="666" t="s">
        <v>539</v>
      </c>
      <c r="D114" s="667" t="s">
        <v>1926</v>
      </c>
      <c r="E114" s="666" t="s">
        <v>553</v>
      </c>
      <c r="F114" s="667" t="s">
        <v>1930</v>
      </c>
      <c r="G114" s="666" t="s">
        <v>567</v>
      </c>
      <c r="H114" s="666" t="s">
        <v>953</v>
      </c>
      <c r="I114" s="666" t="s">
        <v>954</v>
      </c>
      <c r="J114" s="666" t="s">
        <v>955</v>
      </c>
      <c r="K114" s="666" t="s">
        <v>956</v>
      </c>
      <c r="L114" s="668">
        <v>52.589999999999996</v>
      </c>
      <c r="M114" s="668">
        <v>2</v>
      </c>
      <c r="N114" s="669">
        <v>105.17999999999999</v>
      </c>
    </row>
    <row r="115" spans="1:14" ht="14.4" customHeight="1" x14ac:dyDescent="0.3">
      <c r="A115" s="664" t="s">
        <v>534</v>
      </c>
      <c r="B115" s="665" t="s">
        <v>535</v>
      </c>
      <c r="C115" s="666" t="s">
        <v>539</v>
      </c>
      <c r="D115" s="667" t="s">
        <v>1926</v>
      </c>
      <c r="E115" s="666" t="s">
        <v>553</v>
      </c>
      <c r="F115" s="667" t="s">
        <v>1930</v>
      </c>
      <c r="G115" s="666" t="s">
        <v>567</v>
      </c>
      <c r="H115" s="666" t="s">
        <v>957</v>
      </c>
      <c r="I115" s="666" t="s">
        <v>958</v>
      </c>
      <c r="J115" s="666" t="s">
        <v>959</v>
      </c>
      <c r="K115" s="666" t="s">
        <v>960</v>
      </c>
      <c r="L115" s="668">
        <v>37.370000000000019</v>
      </c>
      <c r="M115" s="668">
        <v>1</v>
      </c>
      <c r="N115" s="669">
        <v>37.370000000000019</v>
      </c>
    </row>
    <row r="116" spans="1:14" ht="14.4" customHeight="1" x14ac:dyDescent="0.3">
      <c r="A116" s="664" t="s">
        <v>534</v>
      </c>
      <c r="B116" s="665" t="s">
        <v>535</v>
      </c>
      <c r="C116" s="666" t="s">
        <v>539</v>
      </c>
      <c r="D116" s="667" t="s">
        <v>1926</v>
      </c>
      <c r="E116" s="666" t="s">
        <v>553</v>
      </c>
      <c r="F116" s="667" t="s">
        <v>1930</v>
      </c>
      <c r="G116" s="666" t="s">
        <v>567</v>
      </c>
      <c r="H116" s="666" t="s">
        <v>961</v>
      </c>
      <c r="I116" s="666" t="s">
        <v>961</v>
      </c>
      <c r="J116" s="666" t="s">
        <v>962</v>
      </c>
      <c r="K116" s="666" t="s">
        <v>887</v>
      </c>
      <c r="L116" s="668">
        <v>957.9</v>
      </c>
      <c r="M116" s="668">
        <v>1</v>
      </c>
      <c r="N116" s="669">
        <v>957.9</v>
      </c>
    </row>
    <row r="117" spans="1:14" ht="14.4" customHeight="1" x14ac:dyDescent="0.3">
      <c r="A117" s="664" t="s">
        <v>534</v>
      </c>
      <c r="B117" s="665" t="s">
        <v>535</v>
      </c>
      <c r="C117" s="666" t="s">
        <v>539</v>
      </c>
      <c r="D117" s="667" t="s">
        <v>1926</v>
      </c>
      <c r="E117" s="666" t="s">
        <v>553</v>
      </c>
      <c r="F117" s="667" t="s">
        <v>1930</v>
      </c>
      <c r="G117" s="666" t="s">
        <v>567</v>
      </c>
      <c r="H117" s="666" t="s">
        <v>963</v>
      </c>
      <c r="I117" s="666" t="s">
        <v>964</v>
      </c>
      <c r="J117" s="666" t="s">
        <v>965</v>
      </c>
      <c r="K117" s="666" t="s">
        <v>623</v>
      </c>
      <c r="L117" s="668">
        <v>105.48999999999991</v>
      </c>
      <c r="M117" s="668">
        <v>1</v>
      </c>
      <c r="N117" s="669">
        <v>105.48999999999991</v>
      </c>
    </row>
    <row r="118" spans="1:14" ht="14.4" customHeight="1" x14ac:dyDescent="0.3">
      <c r="A118" s="664" t="s">
        <v>534</v>
      </c>
      <c r="B118" s="665" t="s">
        <v>535</v>
      </c>
      <c r="C118" s="666" t="s">
        <v>539</v>
      </c>
      <c r="D118" s="667" t="s">
        <v>1926</v>
      </c>
      <c r="E118" s="666" t="s">
        <v>553</v>
      </c>
      <c r="F118" s="667" t="s">
        <v>1930</v>
      </c>
      <c r="G118" s="666" t="s">
        <v>567</v>
      </c>
      <c r="H118" s="666" t="s">
        <v>966</v>
      </c>
      <c r="I118" s="666" t="s">
        <v>966</v>
      </c>
      <c r="J118" s="666" t="s">
        <v>967</v>
      </c>
      <c r="K118" s="666" t="s">
        <v>968</v>
      </c>
      <c r="L118" s="668">
        <v>220.29999999999995</v>
      </c>
      <c r="M118" s="668">
        <v>2</v>
      </c>
      <c r="N118" s="669">
        <v>440.59999999999991</v>
      </c>
    </row>
    <row r="119" spans="1:14" ht="14.4" customHeight="1" x14ac:dyDescent="0.3">
      <c r="A119" s="664" t="s">
        <v>534</v>
      </c>
      <c r="B119" s="665" t="s">
        <v>535</v>
      </c>
      <c r="C119" s="666" t="s">
        <v>539</v>
      </c>
      <c r="D119" s="667" t="s">
        <v>1926</v>
      </c>
      <c r="E119" s="666" t="s">
        <v>553</v>
      </c>
      <c r="F119" s="667" t="s">
        <v>1930</v>
      </c>
      <c r="G119" s="666" t="s">
        <v>567</v>
      </c>
      <c r="H119" s="666" t="s">
        <v>969</v>
      </c>
      <c r="I119" s="666" t="s">
        <v>970</v>
      </c>
      <c r="J119" s="666" t="s">
        <v>971</v>
      </c>
      <c r="K119" s="666" t="s">
        <v>972</v>
      </c>
      <c r="L119" s="668">
        <v>112.49957250341997</v>
      </c>
      <c r="M119" s="668">
        <v>12</v>
      </c>
      <c r="N119" s="669">
        <v>1349.9948700410396</v>
      </c>
    </row>
    <row r="120" spans="1:14" ht="14.4" customHeight="1" x14ac:dyDescent="0.3">
      <c r="A120" s="664" t="s">
        <v>534</v>
      </c>
      <c r="B120" s="665" t="s">
        <v>535</v>
      </c>
      <c r="C120" s="666" t="s">
        <v>539</v>
      </c>
      <c r="D120" s="667" t="s">
        <v>1926</v>
      </c>
      <c r="E120" s="666" t="s">
        <v>553</v>
      </c>
      <c r="F120" s="667" t="s">
        <v>1930</v>
      </c>
      <c r="G120" s="666" t="s">
        <v>567</v>
      </c>
      <c r="H120" s="666" t="s">
        <v>973</v>
      </c>
      <c r="I120" s="666" t="s">
        <v>974</v>
      </c>
      <c r="J120" s="666" t="s">
        <v>975</v>
      </c>
      <c r="K120" s="666" t="s">
        <v>976</v>
      </c>
      <c r="L120" s="668">
        <v>105.02999999999999</v>
      </c>
      <c r="M120" s="668">
        <v>1</v>
      </c>
      <c r="N120" s="669">
        <v>105.02999999999999</v>
      </c>
    </row>
    <row r="121" spans="1:14" ht="14.4" customHeight="1" x14ac:dyDescent="0.3">
      <c r="A121" s="664" t="s">
        <v>534</v>
      </c>
      <c r="B121" s="665" t="s">
        <v>535</v>
      </c>
      <c r="C121" s="666" t="s">
        <v>539</v>
      </c>
      <c r="D121" s="667" t="s">
        <v>1926</v>
      </c>
      <c r="E121" s="666" t="s">
        <v>553</v>
      </c>
      <c r="F121" s="667" t="s">
        <v>1930</v>
      </c>
      <c r="G121" s="666" t="s">
        <v>567</v>
      </c>
      <c r="H121" s="666" t="s">
        <v>977</v>
      </c>
      <c r="I121" s="666" t="s">
        <v>978</v>
      </c>
      <c r="J121" s="666" t="s">
        <v>979</v>
      </c>
      <c r="K121" s="666" t="s">
        <v>980</v>
      </c>
      <c r="L121" s="668">
        <v>20.979999999999997</v>
      </c>
      <c r="M121" s="668">
        <v>2</v>
      </c>
      <c r="N121" s="669">
        <v>41.959999999999994</v>
      </c>
    </row>
    <row r="122" spans="1:14" ht="14.4" customHeight="1" x14ac:dyDescent="0.3">
      <c r="A122" s="664" t="s">
        <v>534</v>
      </c>
      <c r="B122" s="665" t="s">
        <v>535</v>
      </c>
      <c r="C122" s="666" t="s">
        <v>539</v>
      </c>
      <c r="D122" s="667" t="s">
        <v>1926</v>
      </c>
      <c r="E122" s="666" t="s">
        <v>553</v>
      </c>
      <c r="F122" s="667" t="s">
        <v>1930</v>
      </c>
      <c r="G122" s="666" t="s">
        <v>567</v>
      </c>
      <c r="H122" s="666" t="s">
        <v>981</v>
      </c>
      <c r="I122" s="666" t="s">
        <v>982</v>
      </c>
      <c r="J122" s="666" t="s">
        <v>983</v>
      </c>
      <c r="K122" s="666" t="s">
        <v>984</v>
      </c>
      <c r="L122" s="668">
        <v>382.11202556277169</v>
      </c>
      <c r="M122" s="668">
        <v>4</v>
      </c>
      <c r="N122" s="669">
        <v>1528.4481022510868</v>
      </c>
    </row>
    <row r="123" spans="1:14" ht="14.4" customHeight="1" x14ac:dyDescent="0.3">
      <c r="A123" s="664" t="s">
        <v>534</v>
      </c>
      <c r="B123" s="665" t="s">
        <v>535</v>
      </c>
      <c r="C123" s="666" t="s">
        <v>539</v>
      </c>
      <c r="D123" s="667" t="s">
        <v>1926</v>
      </c>
      <c r="E123" s="666" t="s">
        <v>553</v>
      </c>
      <c r="F123" s="667" t="s">
        <v>1930</v>
      </c>
      <c r="G123" s="666" t="s">
        <v>567</v>
      </c>
      <c r="H123" s="666" t="s">
        <v>985</v>
      </c>
      <c r="I123" s="666" t="s">
        <v>985</v>
      </c>
      <c r="J123" s="666" t="s">
        <v>986</v>
      </c>
      <c r="K123" s="666" t="s">
        <v>987</v>
      </c>
      <c r="L123" s="668">
        <v>46.659999999999989</v>
      </c>
      <c r="M123" s="668">
        <v>10</v>
      </c>
      <c r="N123" s="669">
        <v>466.59999999999991</v>
      </c>
    </row>
    <row r="124" spans="1:14" ht="14.4" customHeight="1" x14ac:dyDescent="0.3">
      <c r="A124" s="664" t="s">
        <v>534</v>
      </c>
      <c r="B124" s="665" t="s">
        <v>535</v>
      </c>
      <c r="C124" s="666" t="s">
        <v>539</v>
      </c>
      <c r="D124" s="667" t="s">
        <v>1926</v>
      </c>
      <c r="E124" s="666" t="s">
        <v>553</v>
      </c>
      <c r="F124" s="667" t="s">
        <v>1930</v>
      </c>
      <c r="G124" s="666" t="s">
        <v>567</v>
      </c>
      <c r="H124" s="666" t="s">
        <v>988</v>
      </c>
      <c r="I124" s="666" t="s">
        <v>989</v>
      </c>
      <c r="J124" s="666" t="s">
        <v>990</v>
      </c>
      <c r="K124" s="666" t="s">
        <v>991</v>
      </c>
      <c r="L124" s="668">
        <v>96.35918091462834</v>
      </c>
      <c r="M124" s="668">
        <v>1</v>
      </c>
      <c r="N124" s="669">
        <v>96.35918091462834</v>
      </c>
    </row>
    <row r="125" spans="1:14" ht="14.4" customHeight="1" x14ac:dyDescent="0.3">
      <c r="A125" s="664" t="s">
        <v>534</v>
      </c>
      <c r="B125" s="665" t="s">
        <v>535</v>
      </c>
      <c r="C125" s="666" t="s">
        <v>539</v>
      </c>
      <c r="D125" s="667" t="s">
        <v>1926</v>
      </c>
      <c r="E125" s="666" t="s">
        <v>553</v>
      </c>
      <c r="F125" s="667" t="s">
        <v>1930</v>
      </c>
      <c r="G125" s="666" t="s">
        <v>567</v>
      </c>
      <c r="H125" s="666" t="s">
        <v>992</v>
      </c>
      <c r="I125" s="666" t="s">
        <v>993</v>
      </c>
      <c r="J125" s="666" t="s">
        <v>994</v>
      </c>
      <c r="K125" s="666" t="s">
        <v>995</v>
      </c>
      <c r="L125" s="668">
        <v>133.31</v>
      </c>
      <c r="M125" s="668">
        <v>1</v>
      </c>
      <c r="N125" s="669">
        <v>133.31</v>
      </c>
    </row>
    <row r="126" spans="1:14" ht="14.4" customHeight="1" x14ac:dyDescent="0.3">
      <c r="A126" s="664" t="s">
        <v>534</v>
      </c>
      <c r="B126" s="665" t="s">
        <v>535</v>
      </c>
      <c r="C126" s="666" t="s">
        <v>539</v>
      </c>
      <c r="D126" s="667" t="s">
        <v>1926</v>
      </c>
      <c r="E126" s="666" t="s">
        <v>553</v>
      </c>
      <c r="F126" s="667" t="s">
        <v>1930</v>
      </c>
      <c r="G126" s="666" t="s">
        <v>567</v>
      </c>
      <c r="H126" s="666" t="s">
        <v>996</v>
      </c>
      <c r="I126" s="666" t="s">
        <v>797</v>
      </c>
      <c r="J126" s="666" t="s">
        <v>997</v>
      </c>
      <c r="K126" s="666"/>
      <c r="L126" s="668">
        <v>409.30461538461532</v>
      </c>
      <c r="M126" s="668">
        <v>13</v>
      </c>
      <c r="N126" s="669">
        <v>5320.9599999999991</v>
      </c>
    </row>
    <row r="127" spans="1:14" ht="14.4" customHeight="1" x14ac:dyDescent="0.3">
      <c r="A127" s="664" t="s">
        <v>534</v>
      </c>
      <c r="B127" s="665" t="s">
        <v>535</v>
      </c>
      <c r="C127" s="666" t="s">
        <v>539</v>
      </c>
      <c r="D127" s="667" t="s">
        <v>1926</v>
      </c>
      <c r="E127" s="666" t="s">
        <v>553</v>
      </c>
      <c r="F127" s="667" t="s">
        <v>1930</v>
      </c>
      <c r="G127" s="666" t="s">
        <v>567</v>
      </c>
      <c r="H127" s="666" t="s">
        <v>998</v>
      </c>
      <c r="I127" s="666" t="s">
        <v>797</v>
      </c>
      <c r="J127" s="666" t="s">
        <v>999</v>
      </c>
      <c r="K127" s="666"/>
      <c r="L127" s="668">
        <v>173.36653232362747</v>
      </c>
      <c r="M127" s="668">
        <v>4</v>
      </c>
      <c r="N127" s="669">
        <v>693.46612929450987</v>
      </c>
    </row>
    <row r="128" spans="1:14" ht="14.4" customHeight="1" x14ac:dyDescent="0.3">
      <c r="A128" s="664" t="s">
        <v>534</v>
      </c>
      <c r="B128" s="665" t="s">
        <v>535</v>
      </c>
      <c r="C128" s="666" t="s">
        <v>539</v>
      </c>
      <c r="D128" s="667" t="s">
        <v>1926</v>
      </c>
      <c r="E128" s="666" t="s">
        <v>553</v>
      </c>
      <c r="F128" s="667" t="s">
        <v>1930</v>
      </c>
      <c r="G128" s="666" t="s">
        <v>567</v>
      </c>
      <c r="H128" s="666" t="s">
        <v>1000</v>
      </c>
      <c r="I128" s="666" t="s">
        <v>797</v>
      </c>
      <c r="J128" s="666" t="s">
        <v>1001</v>
      </c>
      <c r="K128" s="666"/>
      <c r="L128" s="668">
        <v>126.00781502714659</v>
      </c>
      <c r="M128" s="668">
        <v>2</v>
      </c>
      <c r="N128" s="669">
        <v>252.01563005429318</v>
      </c>
    </row>
    <row r="129" spans="1:14" ht="14.4" customHeight="1" x14ac:dyDescent="0.3">
      <c r="A129" s="664" t="s">
        <v>534</v>
      </c>
      <c r="B129" s="665" t="s">
        <v>535</v>
      </c>
      <c r="C129" s="666" t="s">
        <v>539</v>
      </c>
      <c r="D129" s="667" t="s">
        <v>1926</v>
      </c>
      <c r="E129" s="666" t="s">
        <v>553</v>
      </c>
      <c r="F129" s="667" t="s">
        <v>1930</v>
      </c>
      <c r="G129" s="666" t="s">
        <v>567</v>
      </c>
      <c r="H129" s="666" t="s">
        <v>1002</v>
      </c>
      <c r="I129" s="666" t="s">
        <v>797</v>
      </c>
      <c r="J129" s="666" t="s">
        <v>1003</v>
      </c>
      <c r="K129" s="666" t="s">
        <v>1004</v>
      </c>
      <c r="L129" s="668">
        <v>81.650436696726089</v>
      </c>
      <c r="M129" s="668">
        <v>5</v>
      </c>
      <c r="N129" s="669">
        <v>408.25218348363046</v>
      </c>
    </row>
    <row r="130" spans="1:14" ht="14.4" customHeight="1" x14ac:dyDescent="0.3">
      <c r="A130" s="664" t="s">
        <v>534</v>
      </c>
      <c r="B130" s="665" t="s">
        <v>535</v>
      </c>
      <c r="C130" s="666" t="s">
        <v>539</v>
      </c>
      <c r="D130" s="667" t="s">
        <v>1926</v>
      </c>
      <c r="E130" s="666" t="s">
        <v>553</v>
      </c>
      <c r="F130" s="667" t="s">
        <v>1930</v>
      </c>
      <c r="G130" s="666" t="s">
        <v>567</v>
      </c>
      <c r="H130" s="666" t="s">
        <v>1005</v>
      </c>
      <c r="I130" s="666" t="s">
        <v>1006</v>
      </c>
      <c r="J130" s="666" t="s">
        <v>1007</v>
      </c>
      <c r="K130" s="666" t="s">
        <v>1008</v>
      </c>
      <c r="L130" s="668">
        <v>534.6400000000001</v>
      </c>
      <c r="M130" s="668">
        <v>1</v>
      </c>
      <c r="N130" s="669">
        <v>534.6400000000001</v>
      </c>
    </row>
    <row r="131" spans="1:14" ht="14.4" customHeight="1" x14ac:dyDescent="0.3">
      <c r="A131" s="664" t="s">
        <v>534</v>
      </c>
      <c r="B131" s="665" t="s">
        <v>535</v>
      </c>
      <c r="C131" s="666" t="s">
        <v>539</v>
      </c>
      <c r="D131" s="667" t="s">
        <v>1926</v>
      </c>
      <c r="E131" s="666" t="s">
        <v>553</v>
      </c>
      <c r="F131" s="667" t="s">
        <v>1930</v>
      </c>
      <c r="G131" s="666" t="s">
        <v>567</v>
      </c>
      <c r="H131" s="666" t="s">
        <v>1009</v>
      </c>
      <c r="I131" s="666" t="s">
        <v>1010</v>
      </c>
      <c r="J131" s="666" t="s">
        <v>1011</v>
      </c>
      <c r="K131" s="666" t="s">
        <v>1012</v>
      </c>
      <c r="L131" s="668">
        <v>94.254185485899029</v>
      </c>
      <c r="M131" s="668">
        <v>28</v>
      </c>
      <c r="N131" s="669">
        <v>2639.1171936051728</v>
      </c>
    </row>
    <row r="132" spans="1:14" ht="14.4" customHeight="1" x14ac:dyDescent="0.3">
      <c r="A132" s="664" t="s">
        <v>534</v>
      </c>
      <c r="B132" s="665" t="s">
        <v>535</v>
      </c>
      <c r="C132" s="666" t="s">
        <v>539</v>
      </c>
      <c r="D132" s="667" t="s">
        <v>1926</v>
      </c>
      <c r="E132" s="666" t="s">
        <v>553</v>
      </c>
      <c r="F132" s="667" t="s">
        <v>1930</v>
      </c>
      <c r="G132" s="666" t="s">
        <v>567</v>
      </c>
      <c r="H132" s="666" t="s">
        <v>1013</v>
      </c>
      <c r="I132" s="666" t="s">
        <v>1014</v>
      </c>
      <c r="J132" s="666" t="s">
        <v>1015</v>
      </c>
      <c r="K132" s="666"/>
      <c r="L132" s="668">
        <v>252.97794207591889</v>
      </c>
      <c r="M132" s="668">
        <v>7</v>
      </c>
      <c r="N132" s="669">
        <v>1770.8455945314322</v>
      </c>
    </row>
    <row r="133" spans="1:14" ht="14.4" customHeight="1" x14ac:dyDescent="0.3">
      <c r="A133" s="664" t="s">
        <v>534</v>
      </c>
      <c r="B133" s="665" t="s">
        <v>535</v>
      </c>
      <c r="C133" s="666" t="s">
        <v>539</v>
      </c>
      <c r="D133" s="667" t="s">
        <v>1926</v>
      </c>
      <c r="E133" s="666" t="s">
        <v>553</v>
      </c>
      <c r="F133" s="667" t="s">
        <v>1930</v>
      </c>
      <c r="G133" s="666" t="s">
        <v>567</v>
      </c>
      <c r="H133" s="666" t="s">
        <v>1016</v>
      </c>
      <c r="I133" s="666" t="s">
        <v>797</v>
      </c>
      <c r="J133" s="666" t="s">
        <v>1017</v>
      </c>
      <c r="K133" s="666"/>
      <c r="L133" s="668">
        <v>99.871149635288049</v>
      </c>
      <c r="M133" s="668">
        <v>21</v>
      </c>
      <c r="N133" s="669">
        <v>2097.2941423410489</v>
      </c>
    </row>
    <row r="134" spans="1:14" ht="14.4" customHeight="1" x14ac:dyDescent="0.3">
      <c r="A134" s="664" t="s">
        <v>534</v>
      </c>
      <c r="B134" s="665" t="s">
        <v>535</v>
      </c>
      <c r="C134" s="666" t="s">
        <v>539</v>
      </c>
      <c r="D134" s="667" t="s">
        <v>1926</v>
      </c>
      <c r="E134" s="666" t="s">
        <v>553</v>
      </c>
      <c r="F134" s="667" t="s">
        <v>1930</v>
      </c>
      <c r="G134" s="666" t="s">
        <v>567</v>
      </c>
      <c r="H134" s="666" t="s">
        <v>1018</v>
      </c>
      <c r="I134" s="666" t="s">
        <v>1019</v>
      </c>
      <c r="J134" s="666" t="s">
        <v>1020</v>
      </c>
      <c r="K134" s="666" t="s">
        <v>1021</v>
      </c>
      <c r="L134" s="668">
        <v>83.13</v>
      </c>
      <c r="M134" s="668">
        <v>3</v>
      </c>
      <c r="N134" s="669">
        <v>249.39</v>
      </c>
    </row>
    <row r="135" spans="1:14" ht="14.4" customHeight="1" x14ac:dyDescent="0.3">
      <c r="A135" s="664" t="s">
        <v>534</v>
      </c>
      <c r="B135" s="665" t="s">
        <v>535</v>
      </c>
      <c r="C135" s="666" t="s">
        <v>539</v>
      </c>
      <c r="D135" s="667" t="s">
        <v>1926</v>
      </c>
      <c r="E135" s="666" t="s">
        <v>553</v>
      </c>
      <c r="F135" s="667" t="s">
        <v>1930</v>
      </c>
      <c r="G135" s="666" t="s">
        <v>567</v>
      </c>
      <c r="H135" s="666" t="s">
        <v>1022</v>
      </c>
      <c r="I135" s="666" t="s">
        <v>1023</v>
      </c>
      <c r="J135" s="666" t="s">
        <v>1024</v>
      </c>
      <c r="K135" s="666" t="s">
        <v>1025</v>
      </c>
      <c r="L135" s="668">
        <v>197.11999672801059</v>
      </c>
      <c r="M135" s="668">
        <v>11</v>
      </c>
      <c r="N135" s="669">
        <v>2168.3199640081166</v>
      </c>
    </row>
    <row r="136" spans="1:14" ht="14.4" customHeight="1" x14ac:dyDescent="0.3">
      <c r="A136" s="664" t="s">
        <v>534</v>
      </c>
      <c r="B136" s="665" t="s">
        <v>535</v>
      </c>
      <c r="C136" s="666" t="s">
        <v>539</v>
      </c>
      <c r="D136" s="667" t="s">
        <v>1926</v>
      </c>
      <c r="E136" s="666" t="s">
        <v>553</v>
      </c>
      <c r="F136" s="667" t="s">
        <v>1930</v>
      </c>
      <c r="G136" s="666" t="s">
        <v>567</v>
      </c>
      <c r="H136" s="666" t="s">
        <v>1026</v>
      </c>
      <c r="I136" s="666" t="s">
        <v>1027</v>
      </c>
      <c r="J136" s="666" t="s">
        <v>1028</v>
      </c>
      <c r="K136" s="666" t="s">
        <v>1029</v>
      </c>
      <c r="L136" s="668">
        <v>75.639835222930472</v>
      </c>
      <c r="M136" s="668">
        <v>5</v>
      </c>
      <c r="N136" s="669">
        <v>378.19917611465235</v>
      </c>
    </row>
    <row r="137" spans="1:14" ht="14.4" customHeight="1" x14ac:dyDescent="0.3">
      <c r="A137" s="664" t="s">
        <v>534</v>
      </c>
      <c r="B137" s="665" t="s">
        <v>535</v>
      </c>
      <c r="C137" s="666" t="s">
        <v>539</v>
      </c>
      <c r="D137" s="667" t="s">
        <v>1926</v>
      </c>
      <c r="E137" s="666" t="s">
        <v>553</v>
      </c>
      <c r="F137" s="667" t="s">
        <v>1930</v>
      </c>
      <c r="G137" s="666" t="s">
        <v>567</v>
      </c>
      <c r="H137" s="666" t="s">
        <v>1030</v>
      </c>
      <c r="I137" s="666" t="s">
        <v>797</v>
      </c>
      <c r="J137" s="666" t="s">
        <v>1031</v>
      </c>
      <c r="K137" s="666"/>
      <c r="L137" s="668">
        <v>275.77</v>
      </c>
      <c r="M137" s="668">
        <v>2</v>
      </c>
      <c r="N137" s="669">
        <v>551.54</v>
      </c>
    </row>
    <row r="138" spans="1:14" ht="14.4" customHeight="1" x14ac:dyDescent="0.3">
      <c r="A138" s="664" t="s">
        <v>534</v>
      </c>
      <c r="B138" s="665" t="s">
        <v>535</v>
      </c>
      <c r="C138" s="666" t="s">
        <v>539</v>
      </c>
      <c r="D138" s="667" t="s">
        <v>1926</v>
      </c>
      <c r="E138" s="666" t="s">
        <v>553</v>
      </c>
      <c r="F138" s="667" t="s">
        <v>1930</v>
      </c>
      <c r="G138" s="666" t="s">
        <v>567</v>
      </c>
      <c r="H138" s="666" t="s">
        <v>1032</v>
      </c>
      <c r="I138" s="666" t="s">
        <v>1033</v>
      </c>
      <c r="J138" s="666" t="s">
        <v>1034</v>
      </c>
      <c r="K138" s="666" t="s">
        <v>1035</v>
      </c>
      <c r="L138" s="668">
        <v>288.55000000000007</v>
      </c>
      <c r="M138" s="668">
        <v>2</v>
      </c>
      <c r="N138" s="669">
        <v>577.10000000000014</v>
      </c>
    </row>
    <row r="139" spans="1:14" ht="14.4" customHeight="1" x14ac:dyDescent="0.3">
      <c r="A139" s="664" t="s">
        <v>534</v>
      </c>
      <c r="B139" s="665" t="s">
        <v>535</v>
      </c>
      <c r="C139" s="666" t="s">
        <v>539</v>
      </c>
      <c r="D139" s="667" t="s">
        <v>1926</v>
      </c>
      <c r="E139" s="666" t="s">
        <v>553</v>
      </c>
      <c r="F139" s="667" t="s">
        <v>1930</v>
      </c>
      <c r="G139" s="666" t="s">
        <v>567</v>
      </c>
      <c r="H139" s="666" t="s">
        <v>1036</v>
      </c>
      <c r="I139" s="666" t="s">
        <v>1036</v>
      </c>
      <c r="J139" s="666" t="s">
        <v>1037</v>
      </c>
      <c r="K139" s="666" t="s">
        <v>1038</v>
      </c>
      <c r="L139" s="668">
        <v>1520.4099999999999</v>
      </c>
      <c r="M139" s="668">
        <v>1</v>
      </c>
      <c r="N139" s="669">
        <v>1520.4099999999999</v>
      </c>
    </row>
    <row r="140" spans="1:14" ht="14.4" customHeight="1" x14ac:dyDescent="0.3">
      <c r="A140" s="664" t="s">
        <v>534</v>
      </c>
      <c r="B140" s="665" t="s">
        <v>535</v>
      </c>
      <c r="C140" s="666" t="s">
        <v>539</v>
      </c>
      <c r="D140" s="667" t="s">
        <v>1926</v>
      </c>
      <c r="E140" s="666" t="s">
        <v>553</v>
      </c>
      <c r="F140" s="667" t="s">
        <v>1930</v>
      </c>
      <c r="G140" s="666" t="s">
        <v>567</v>
      </c>
      <c r="H140" s="666" t="s">
        <v>1039</v>
      </c>
      <c r="I140" s="666" t="s">
        <v>1040</v>
      </c>
      <c r="J140" s="666" t="s">
        <v>1041</v>
      </c>
      <c r="K140" s="666" t="s">
        <v>1042</v>
      </c>
      <c r="L140" s="668">
        <v>698.75</v>
      </c>
      <c r="M140" s="668">
        <v>1</v>
      </c>
      <c r="N140" s="669">
        <v>698.75</v>
      </c>
    </row>
    <row r="141" spans="1:14" ht="14.4" customHeight="1" x14ac:dyDescent="0.3">
      <c r="A141" s="664" t="s">
        <v>534</v>
      </c>
      <c r="B141" s="665" t="s">
        <v>535</v>
      </c>
      <c r="C141" s="666" t="s">
        <v>539</v>
      </c>
      <c r="D141" s="667" t="s">
        <v>1926</v>
      </c>
      <c r="E141" s="666" t="s">
        <v>553</v>
      </c>
      <c r="F141" s="667" t="s">
        <v>1930</v>
      </c>
      <c r="G141" s="666" t="s">
        <v>567</v>
      </c>
      <c r="H141" s="666" t="s">
        <v>1043</v>
      </c>
      <c r="I141" s="666" t="s">
        <v>797</v>
      </c>
      <c r="J141" s="666" t="s">
        <v>1044</v>
      </c>
      <c r="K141" s="666"/>
      <c r="L141" s="668">
        <v>183.6739341125915</v>
      </c>
      <c r="M141" s="668">
        <v>1</v>
      </c>
      <c r="N141" s="669">
        <v>183.6739341125915</v>
      </c>
    </row>
    <row r="142" spans="1:14" ht="14.4" customHeight="1" x14ac:dyDescent="0.3">
      <c r="A142" s="664" t="s">
        <v>534</v>
      </c>
      <c r="B142" s="665" t="s">
        <v>535</v>
      </c>
      <c r="C142" s="666" t="s">
        <v>539</v>
      </c>
      <c r="D142" s="667" t="s">
        <v>1926</v>
      </c>
      <c r="E142" s="666" t="s">
        <v>553</v>
      </c>
      <c r="F142" s="667" t="s">
        <v>1930</v>
      </c>
      <c r="G142" s="666" t="s">
        <v>567</v>
      </c>
      <c r="H142" s="666" t="s">
        <v>1045</v>
      </c>
      <c r="I142" s="666" t="s">
        <v>797</v>
      </c>
      <c r="J142" s="666" t="s">
        <v>1046</v>
      </c>
      <c r="K142" s="666" t="s">
        <v>1047</v>
      </c>
      <c r="L142" s="668">
        <v>55.32</v>
      </c>
      <c r="M142" s="668">
        <v>6</v>
      </c>
      <c r="N142" s="669">
        <v>331.92</v>
      </c>
    </row>
    <row r="143" spans="1:14" ht="14.4" customHeight="1" x14ac:dyDescent="0.3">
      <c r="A143" s="664" t="s">
        <v>534</v>
      </c>
      <c r="B143" s="665" t="s">
        <v>535</v>
      </c>
      <c r="C143" s="666" t="s">
        <v>539</v>
      </c>
      <c r="D143" s="667" t="s">
        <v>1926</v>
      </c>
      <c r="E143" s="666" t="s">
        <v>553</v>
      </c>
      <c r="F143" s="667" t="s">
        <v>1930</v>
      </c>
      <c r="G143" s="666" t="s">
        <v>567</v>
      </c>
      <c r="H143" s="666" t="s">
        <v>1048</v>
      </c>
      <c r="I143" s="666" t="s">
        <v>797</v>
      </c>
      <c r="J143" s="666" t="s">
        <v>1049</v>
      </c>
      <c r="K143" s="666"/>
      <c r="L143" s="668">
        <v>56.070000000000022</v>
      </c>
      <c r="M143" s="668">
        <v>4</v>
      </c>
      <c r="N143" s="669">
        <v>224.28000000000009</v>
      </c>
    </row>
    <row r="144" spans="1:14" ht="14.4" customHeight="1" x14ac:dyDescent="0.3">
      <c r="A144" s="664" t="s">
        <v>534</v>
      </c>
      <c r="B144" s="665" t="s">
        <v>535</v>
      </c>
      <c r="C144" s="666" t="s">
        <v>539</v>
      </c>
      <c r="D144" s="667" t="s">
        <v>1926</v>
      </c>
      <c r="E144" s="666" t="s">
        <v>553</v>
      </c>
      <c r="F144" s="667" t="s">
        <v>1930</v>
      </c>
      <c r="G144" s="666" t="s">
        <v>567</v>
      </c>
      <c r="H144" s="666" t="s">
        <v>1050</v>
      </c>
      <c r="I144" s="666" t="s">
        <v>797</v>
      </c>
      <c r="J144" s="666" t="s">
        <v>1051</v>
      </c>
      <c r="K144" s="666"/>
      <c r="L144" s="668">
        <v>26.930000000000007</v>
      </c>
      <c r="M144" s="668">
        <v>4</v>
      </c>
      <c r="N144" s="669">
        <v>107.72000000000003</v>
      </c>
    </row>
    <row r="145" spans="1:14" ht="14.4" customHeight="1" x14ac:dyDescent="0.3">
      <c r="A145" s="664" t="s">
        <v>534</v>
      </c>
      <c r="B145" s="665" t="s">
        <v>535</v>
      </c>
      <c r="C145" s="666" t="s">
        <v>539</v>
      </c>
      <c r="D145" s="667" t="s">
        <v>1926</v>
      </c>
      <c r="E145" s="666" t="s">
        <v>553</v>
      </c>
      <c r="F145" s="667" t="s">
        <v>1930</v>
      </c>
      <c r="G145" s="666" t="s">
        <v>567</v>
      </c>
      <c r="H145" s="666" t="s">
        <v>1052</v>
      </c>
      <c r="I145" s="666" t="s">
        <v>797</v>
      </c>
      <c r="J145" s="666" t="s">
        <v>1053</v>
      </c>
      <c r="K145" s="666" t="s">
        <v>1054</v>
      </c>
      <c r="L145" s="668">
        <v>9.7943695891955738</v>
      </c>
      <c r="M145" s="668">
        <v>2130</v>
      </c>
      <c r="N145" s="669">
        <v>20862.007224986573</v>
      </c>
    </row>
    <row r="146" spans="1:14" ht="14.4" customHeight="1" x14ac:dyDescent="0.3">
      <c r="A146" s="664" t="s">
        <v>534</v>
      </c>
      <c r="B146" s="665" t="s">
        <v>535</v>
      </c>
      <c r="C146" s="666" t="s">
        <v>539</v>
      </c>
      <c r="D146" s="667" t="s">
        <v>1926</v>
      </c>
      <c r="E146" s="666" t="s">
        <v>553</v>
      </c>
      <c r="F146" s="667" t="s">
        <v>1930</v>
      </c>
      <c r="G146" s="666" t="s">
        <v>567</v>
      </c>
      <c r="H146" s="666" t="s">
        <v>1055</v>
      </c>
      <c r="I146" s="666" t="s">
        <v>1055</v>
      </c>
      <c r="J146" s="666" t="s">
        <v>1056</v>
      </c>
      <c r="K146" s="666" t="s">
        <v>1057</v>
      </c>
      <c r="L146" s="668">
        <v>110.00000000000004</v>
      </c>
      <c r="M146" s="668">
        <v>1</v>
      </c>
      <c r="N146" s="669">
        <v>110.00000000000004</v>
      </c>
    </row>
    <row r="147" spans="1:14" ht="14.4" customHeight="1" x14ac:dyDescent="0.3">
      <c r="A147" s="664" t="s">
        <v>534</v>
      </c>
      <c r="B147" s="665" t="s">
        <v>535</v>
      </c>
      <c r="C147" s="666" t="s">
        <v>539</v>
      </c>
      <c r="D147" s="667" t="s">
        <v>1926</v>
      </c>
      <c r="E147" s="666" t="s">
        <v>553</v>
      </c>
      <c r="F147" s="667" t="s">
        <v>1930</v>
      </c>
      <c r="G147" s="666" t="s">
        <v>567</v>
      </c>
      <c r="H147" s="666" t="s">
        <v>1058</v>
      </c>
      <c r="I147" s="666" t="s">
        <v>1058</v>
      </c>
      <c r="J147" s="666" t="s">
        <v>1059</v>
      </c>
      <c r="K147" s="666" t="s">
        <v>1060</v>
      </c>
      <c r="L147" s="668">
        <v>74.889785947159396</v>
      </c>
      <c r="M147" s="668">
        <v>1</v>
      </c>
      <c r="N147" s="669">
        <v>74.889785947159396</v>
      </c>
    </row>
    <row r="148" spans="1:14" ht="14.4" customHeight="1" x14ac:dyDescent="0.3">
      <c r="A148" s="664" t="s">
        <v>534</v>
      </c>
      <c r="B148" s="665" t="s">
        <v>535</v>
      </c>
      <c r="C148" s="666" t="s">
        <v>539</v>
      </c>
      <c r="D148" s="667" t="s">
        <v>1926</v>
      </c>
      <c r="E148" s="666" t="s">
        <v>553</v>
      </c>
      <c r="F148" s="667" t="s">
        <v>1930</v>
      </c>
      <c r="G148" s="666" t="s">
        <v>567</v>
      </c>
      <c r="H148" s="666" t="s">
        <v>1061</v>
      </c>
      <c r="I148" s="666" t="s">
        <v>1061</v>
      </c>
      <c r="J148" s="666" t="s">
        <v>1062</v>
      </c>
      <c r="K148" s="666" t="s">
        <v>1063</v>
      </c>
      <c r="L148" s="668">
        <v>179.97511611568791</v>
      </c>
      <c r="M148" s="668">
        <v>2</v>
      </c>
      <c r="N148" s="669">
        <v>359.95023223137582</v>
      </c>
    </row>
    <row r="149" spans="1:14" ht="14.4" customHeight="1" x14ac:dyDescent="0.3">
      <c r="A149" s="664" t="s">
        <v>534</v>
      </c>
      <c r="B149" s="665" t="s">
        <v>535</v>
      </c>
      <c r="C149" s="666" t="s">
        <v>539</v>
      </c>
      <c r="D149" s="667" t="s">
        <v>1926</v>
      </c>
      <c r="E149" s="666" t="s">
        <v>553</v>
      </c>
      <c r="F149" s="667" t="s">
        <v>1930</v>
      </c>
      <c r="G149" s="666" t="s">
        <v>567</v>
      </c>
      <c r="H149" s="666" t="s">
        <v>1064</v>
      </c>
      <c r="I149" s="666" t="s">
        <v>1064</v>
      </c>
      <c r="J149" s="666" t="s">
        <v>1065</v>
      </c>
      <c r="K149" s="666" t="s">
        <v>929</v>
      </c>
      <c r="L149" s="668">
        <v>264.99</v>
      </c>
      <c r="M149" s="668">
        <v>1</v>
      </c>
      <c r="N149" s="669">
        <v>264.99</v>
      </c>
    </row>
    <row r="150" spans="1:14" ht="14.4" customHeight="1" x14ac:dyDescent="0.3">
      <c r="A150" s="664" t="s">
        <v>534</v>
      </c>
      <c r="B150" s="665" t="s">
        <v>535</v>
      </c>
      <c r="C150" s="666" t="s">
        <v>539</v>
      </c>
      <c r="D150" s="667" t="s">
        <v>1926</v>
      </c>
      <c r="E150" s="666" t="s">
        <v>553</v>
      </c>
      <c r="F150" s="667" t="s">
        <v>1930</v>
      </c>
      <c r="G150" s="666" t="s">
        <v>567</v>
      </c>
      <c r="H150" s="666" t="s">
        <v>1066</v>
      </c>
      <c r="I150" s="666" t="s">
        <v>1066</v>
      </c>
      <c r="J150" s="666" t="s">
        <v>1067</v>
      </c>
      <c r="K150" s="666" t="s">
        <v>1068</v>
      </c>
      <c r="L150" s="668">
        <v>68.569999999999979</v>
      </c>
      <c r="M150" s="668">
        <v>2</v>
      </c>
      <c r="N150" s="669">
        <v>137.13999999999996</v>
      </c>
    </row>
    <row r="151" spans="1:14" ht="14.4" customHeight="1" x14ac:dyDescent="0.3">
      <c r="A151" s="664" t="s">
        <v>534</v>
      </c>
      <c r="B151" s="665" t="s">
        <v>535</v>
      </c>
      <c r="C151" s="666" t="s">
        <v>539</v>
      </c>
      <c r="D151" s="667" t="s">
        <v>1926</v>
      </c>
      <c r="E151" s="666" t="s">
        <v>553</v>
      </c>
      <c r="F151" s="667" t="s">
        <v>1930</v>
      </c>
      <c r="G151" s="666" t="s">
        <v>567</v>
      </c>
      <c r="H151" s="666" t="s">
        <v>1069</v>
      </c>
      <c r="I151" s="666" t="s">
        <v>1069</v>
      </c>
      <c r="J151" s="666" t="s">
        <v>1070</v>
      </c>
      <c r="K151" s="666" t="s">
        <v>1071</v>
      </c>
      <c r="L151" s="668">
        <v>793.32000000000028</v>
      </c>
      <c r="M151" s="668">
        <v>2</v>
      </c>
      <c r="N151" s="669">
        <v>1586.6400000000006</v>
      </c>
    </row>
    <row r="152" spans="1:14" ht="14.4" customHeight="1" x14ac:dyDescent="0.3">
      <c r="A152" s="664" t="s">
        <v>534</v>
      </c>
      <c r="B152" s="665" t="s">
        <v>535</v>
      </c>
      <c r="C152" s="666" t="s">
        <v>539</v>
      </c>
      <c r="D152" s="667" t="s">
        <v>1926</v>
      </c>
      <c r="E152" s="666" t="s">
        <v>553</v>
      </c>
      <c r="F152" s="667" t="s">
        <v>1930</v>
      </c>
      <c r="G152" s="666" t="s">
        <v>567</v>
      </c>
      <c r="H152" s="666" t="s">
        <v>1072</v>
      </c>
      <c r="I152" s="666" t="s">
        <v>1072</v>
      </c>
      <c r="J152" s="666" t="s">
        <v>1073</v>
      </c>
      <c r="K152" s="666" t="s">
        <v>1074</v>
      </c>
      <c r="L152" s="668">
        <v>572.32000000000016</v>
      </c>
      <c r="M152" s="668">
        <v>3</v>
      </c>
      <c r="N152" s="669">
        <v>1716.9600000000005</v>
      </c>
    </row>
    <row r="153" spans="1:14" ht="14.4" customHeight="1" x14ac:dyDescent="0.3">
      <c r="A153" s="664" t="s">
        <v>534</v>
      </c>
      <c r="B153" s="665" t="s">
        <v>535</v>
      </c>
      <c r="C153" s="666" t="s">
        <v>539</v>
      </c>
      <c r="D153" s="667" t="s">
        <v>1926</v>
      </c>
      <c r="E153" s="666" t="s">
        <v>553</v>
      </c>
      <c r="F153" s="667" t="s">
        <v>1930</v>
      </c>
      <c r="G153" s="666" t="s">
        <v>567</v>
      </c>
      <c r="H153" s="666" t="s">
        <v>1075</v>
      </c>
      <c r="I153" s="666" t="s">
        <v>1075</v>
      </c>
      <c r="J153" s="666" t="s">
        <v>1076</v>
      </c>
      <c r="K153" s="666" t="s">
        <v>1077</v>
      </c>
      <c r="L153" s="668">
        <v>86.420002957141747</v>
      </c>
      <c r="M153" s="668">
        <v>2</v>
      </c>
      <c r="N153" s="669">
        <v>172.84000591428349</v>
      </c>
    </row>
    <row r="154" spans="1:14" ht="14.4" customHeight="1" x14ac:dyDescent="0.3">
      <c r="A154" s="664" t="s">
        <v>534</v>
      </c>
      <c r="B154" s="665" t="s">
        <v>535</v>
      </c>
      <c r="C154" s="666" t="s">
        <v>539</v>
      </c>
      <c r="D154" s="667" t="s">
        <v>1926</v>
      </c>
      <c r="E154" s="666" t="s">
        <v>553</v>
      </c>
      <c r="F154" s="667" t="s">
        <v>1930</v>
      </c>
      <c r="G154" s="666" t="s">
        <v>567</v>
      </c>
      <c r="H154" s="666" t="s">
        <v>1078</v>
      </c>
      <c r="I154" s="666" t="s">
        <v>1078</v>
      </c>
      <c r="J154" s="666" t="s">
        <v>1076</v>
      </c>
      <c r="K154" s="666" t="s">
        <v>1079</v>
      </c>
      <c r="L154" s="668">
        <v>65.746666666666655</v>
      </c>
      <c r="M154" s="668">
        <v>3</v>
      </c>
      <c r="N154" s="669">
        <v>197.23999999999995</v>
      </c>
    </row>
    <row r="155" spans="1:14" ht="14.4" customHeight="1" x14ac:dyDescent="0.3">
      <c r="A155" s="664" t="s">
        <v>534</v>
      </c>
      <c r="B155" s="665" t="s">
        <v>535</v>
      </c>
      <c r="C155" s="666" t="s">
        <v>539</v>
      </c>
      <c r="D155" s="667" t="s">
        <v>1926</v>
      </c>
      <c r="E155" s="666" t="s">
        <v>553</v>
      </c>
      <c r="F155" s="667" t="s">
        <v>1930</v>
      </c>
      <c r="G155" s="666" t="s">
        <v>567</v>
      </c>
      <c r="H155" s="666" t="s">
        <v>1080</v>
      </c>
      <c r="I155" s="666" t="s">
        <v>1080</v>
      </c>
      <c r="J155" s="666" t="s">
        <v>1081</v>
      </c>
      <c r="K155" s="666" t="s">
        <v>1082</v>
      </c>
      <c r="L155" s="668">
        <v>124.199</v>
      </c>
      <c r="M155" s="668">
        <v>6</v>
      </c>
      <c r="N155" s="669">
        <v>745.19399999999996</v>
      </c>
    </row>
    <row r="156" spans="1:14" ht="14.4" customHeight="1" x14ac:dyDescent="0.3">
      <c r="A156" s="664" t="s">
        <v>534</v>
      </c>
      <c r="B156" s="665" t="s">
        <v>535</v>
      </c>
      <c r="C156" s="666" t="s">
        <v>539</v>
      </c>
      <c r="D156" s="667" t="s">
        <v>1926</v>
      </c>
      <c r="E156" s="666" t="s">
        <v>553</v>
      </c>
      <c r="F156" s="667" t="s">
        <v>1930</v>
      </c>
      <c r="G156" s="666" t="s">
        <v>567</v>
      </c>
      <c r="H156" s="666" t="s">
        <v>1083</v>
      </c>
      <c r="I156" s="666" t="s">
        <v>1084</v>
      </c>
      <c r="J156" s="666" t="s">
        <v>1085</v>
      </c>
      <c r="K156" s="666" t="s">
        <v>1086</v>
      </c>
      <c r="L156" s="668">
        <v>110.59782565307511</v>
      </c>
      <c r="M156" s="668">
        <v>11</v>
      </c>
      <c r="N156" s="669">
        <v>1216.5760821838262</v>
      </c>
    </row>
    <row r="157" spans="1:14" ht="14.4" customHeight="1" x14ac:dyDescent="0.3">
      <c r="A157" s="664" t="s">
        <v>534</v>
      </c>
      <c r="B157" s="665" t="s">
        <v>535</v>
      </c>
      <c r="C157" s="666" t="s">
        <v>539</v>
      </c>
      <c r="D157" s="667" t="s">
        <v>1926</v>
      </c>
      <c r="E157" s="666" t="s">
        <v>553</v>
      </c>
      <c r="F157" s="667" t="s">
        <v>1930</v>
      </c>
      <c r="G157" s="666" t="s">
        <v>567</v>
      </c>
      <c r="H157" s="666" t="s">
        <v>1087</v>
      </c>
      <c r="I157" s="666" t="s">
        <v>797</v>
      </c>
      <c r="J157" s="666" t="s">
        <v>1088</v>
      </c>
      <c r="K157" s="666"/>
      <c r="L157" s="668">
        <v>45.83</v>
      </c>
      <c r="M157" s="668">
        <v>2</v>
      </c>
      <c r="N157" s="669">
        <v>91.66</v>
      </c>
    </row>
    <row r="158" spans="1:14" ht="14.4" customHeight="1" x14ac:dyDescent="0.3">
      <c r="A158" s="664" t="s">
        <v>534</v>
      </c>
      <c r="B158" s="665" t="s">
        <v>535</v>
      </c>
      <c r="C158" s="666" t="s">
        <v>539</v>
      </c>
      <c r="D158" s="667" t="s">
        <v>1926</v>
      </c>
      <c r="E158" s="666" t="s">
        <v>553</v>
      </c>
      <c r="F158" s="667" t="s">
        <v>1930</v>
      </c>
      <c r="G158" s="666" t="s">
        <v>567</v>
      </c>
      <c r="H158" s="666" t="s">
        <v>1089</v>
      </c>
      <c r="I158" s="666" t="s">
        <v>797</v>
      </c>
      <c r="J158" s="666" t="s">
        <v>1090</v>
      </c>
      <c r="K158" s="666"/>
      <c r="L158" s="668">
        <v>45.829999999999991</v>
      </c>
      <c r="M158" s="668">
        <v>2</v>
      </c>
      <c r="N158" s="669">
        <v>91.659999999999982</v>
      </c>
    </row>
    <row r="159" spans="1:14" ht="14.4" customHeight="1" x14ac:dyDescent="0.3">
      <c r="A159" s="664" t="s">
        <v>534</v>
      </c>
      <c r="B159" s="665" t="s">
        <v>535</v>
      </c>
      <c r="C159" s="666" t="s">
        <v>539</v>
      </c>
      <c r="D159" s="667" t="s">
        <v>1926</v>
      </c>
      <c r="E159" s="666" t="s">
        <v>553</v>
      </c>
      <c r="F159" s="667" t="s">
        <v>1930</v>
      </c>
      <c r="G159" s="666" t="s">
        <v>567</v>
      </c>
      <c r="H159" s="666" t="s">
        <v>1091</v>
      </c>
      <c r="I159" s="666" t="s">
        <v>1091</v>
      </c>
      <c r="J159" s="666" t="s">
        <v>1092</v>
      </c>
      <c r="K159" s="666" t="s">
        <v>1093</v>
      </c>
      <c r="L159" s="668">
        <v>73.09999999999998</v>
      </c>
      <c r="M159" s="668">
        <v>6</v>
      </c>
      <c r="N159" s="669">
        <v>438.59999999999991</v>
      </c>
    </row>
    <row r="160" spans="1:14" ht="14.4" customHeight="1" x14ac:dyDescent="0.3">
      <c r="A160" s="664" t="s">
        <v>534</v>
      </c>
      <c r="B160" s="665" t="s">
        <v>535</v>
      </c>
      <c r="C160" s="666" t="s">
        <v>539</v>
      </c>
      <c r="D160" s="667" t="s">
        <v>1926</v>
      </c>
      <c r="E160" s="666" t="s">
        <v>553</v>
      </c>
      <c r="F160" s="667" t="s">
        <v>1930</v>
      </c>
      <c r="G160" s="666" t="s">
        <v>567</v>
      </c>
      <c r="H160" s="666" t="s">
        <v>1094</v>
      </c>
      <c r="I160" s="666" t="s">
        <v>1094</v>
      </c>
      <c r="J160" s="666" t="s">
        <v>1095</v>
      </c>
      <c r="K160" s="666" t="s">
        <v>1096</v>
      </c>
      <c r="L160" s="668">
        <v>372.79999999999995</v>
      </c>
      <c r="M160" s="668">
        <v>4</v>
      </c>
      <c r="N160" s="669">
        <v>1491.1999999999998</v>
      </c>
    </row>
    <row r="161" spans="1:14" ht="14.4" customHeight="1" x14ac:dyDescent="0.3">
      <c r="A161" s="664" t="s">
        <v>534</v>
      </c>
      <c r="B161" s="665" t="s">
        <v>535</v>
      </c>
      <c r="C161" s="666" t="s">
        <v>539</v>
      </c>
      <c r="D161" s="667" t="s">
        <v>1926</v>
      </c>
      <c r="E161" s="666" t="s">
        <v>553</v>
      </c>
      <c r="F161" s="667" t="s">
        <v>1930</v>
      </c>
      <c r="G161" s="666" t="s">
        <v>567</v>
      </c>
      <c r="H161" s="666" t="s">
        <v>1097</v>
      </c>
      <c r="I161" s="666" t="s">
        <v>607</v>
      </c>
      <c r="J161" s="666" t="s">
        <v>1098</v>
      </c>
      <c r="K161" s="666" t="s">
        <v>1099</v>
      </c>
      <c r="L161" s="668">
        <v>368.43009595711152</v>
      </c>
      <c r="M161" s="668">
        <v>2</v>
      </c>
      <c r="N161" s="669">
        <v>736.86019191422304</v>
      </c>
    </row>
    <row r="162" spans="1:14" ht="14.4" customHeight="1" x14ac:dyDescent="0.3">
      <c r="A162" s="664" t="s">
        <v>534</v>
      </c>
      <c r="B162" s="665" t="s">
        <v>535</v>
      </c>
      <c r="C162" s="666" t="s">
        <v>539</v>
      </c>
      <c r="D162" s="667" t="s">
        <v>1926</v>
      </c>
      <c r="E162" s="666" t="s">
        <v>553</v>
      </c>
      <c r="F162" s="667" t="s">
        <v>1930</v>
      </c>
      <c r="G162" s="666" t="s">
        <v>567</v>
      </c>
      <c r="H162" s="666" t="s">
        <v>1100</v>
      </c>
      <c r="I162" s="666" t="s">
        <v>1100</v>
      </c>
      <c r="J162" s="666" t="s">
        <v>1101</v>
      </c>
      <c r="K162" s="666" t="s">
        <v>1102</v>
      </c>
      <c r="L162" s="668">
        <v>72.879999999999981</v>
      </c>
      <c r="M162" s="668">
        <v>1</v>
      </c>
      <c r="N162" s="669">
        <v>72.879999999999981</v>
      </c>
    </row>
    <row r="163" spans="1:14" ht="14.4" customHeight="1" x14ac:dyDescent="0.3">
      <c r="A163" s="664" t="s">
        <v>534</v>
      </c>
      <c r="B163" s="665" t="s">
        <v>535</v>
      </c>
      <c r="C163" s="666" t="s">
        <v>539</v>
      </c>
      <c r="D163" s="667" t="s">
        <v>1926</v>
      </c>
      <c r="E163" s="666" t="s">
        <v>553</v>
      </c>
      <c r="F163" s="667" t="s">
        <v>1930</v>
      </c>
      <c r="G163" s="666" t="s">
        <v>567</v>
      </c>
      <c r="H163" s="666" t="s">
        <v>1103</v>
      </c>
      <c r="I163" s="666" t="s">
        <v>797</v>
      </c>
      <c r="J163" s="666" t="s">
        <v>1104</v>
      </c>
      <c r="K163" s="666"/>
      <c r="L163" s="668">
        <v>63.966666666666676</v>
      </c>
      <c r="M163" s="668">
        <v>3</v>
      </c>
      <c r="N163" s="669">
        <v>191.90000000000003</v>
      </c>
    </row>
    <row r="164" spans="1:14" ht="14.4" customHeight="1" x14ac:dyDescent="0.3">
      <c r="A164" s="664" t="s">
        <v>534</v>
      </c>
      <c r="B164" s="665" t="s">
        <v>535</v>
      </c>
      <c r="C164" s="666" t="s">
        <v>539</v>
      </c>
      <c r="D164" s="667" t="s">
        <v>1926</v>
      </c>
      <c r="E164" s="666" t="s">
        <v>553</v>
      </c>
      <c r="F164" s="667" t="s">
        <v>1930</v>
      </c>
      <c r="G164" s="666" t="s">
        <v>567</v>
      </c>
      <c r="H164" s="666" t="s">
        <v>1105</v>
      </c>
      <c r="I164" s="666" t="s">
        <v>1105</v>
      </c>
      <c r="J164" s="666" t="s">
        <v>1106</v>
      </c>
      <c r="K164" s="666" t="s">
        <v>1107</v>
      </c>
      <c r="L164" s="668">
        <v>95.19000000000004</v>
      </c>
      <c r="M164" s="668">
        <v>2</v>
      </c>
      <c r="N164" s="669">
        <v>190.38000000000008</v>
      </c>
    </row>
    <row r="165" spans="1:14" ht="14.4" customHeight="1" x14ac:dyDescent="0.3">
      <c r="A165" s="664" t="s">
        <v>534</v>
      </c>
      <c r="B165" s="665" t="s">
        <v>535</v>
      </c>
      <c r="C165" s="666" t="s">
        <v>539</v>
      </c>
      <c r="D165" s="667" t="s">
        <v>1926</v>
      </c>
      <c r="E165" s="666" t="s">
        <v>553</v>
      </c>
      <c r="F165" s="667" t="s">
        <v>1930</v>
      </c>
      <c r="G165" s="666" t="s">
        <v>567</v>
      </c>
      <c r="H165" s="666" t="s">
        <v>1108</v>
      </c>
      <c r="I165" s="666" t="s">
        <v>1108</v>
      </c>
      <c r="J165" s="666" t="s">
        <v>1109</v>
      </c>
      <c r="K165" s="666" t="s">
        <v>1110</v>
      </c>
      <c r="L165" s="668">
        <v>50.3</v>
      </c>
      <c r="M165" s="668">
        <v>2</v>
      </c>
      <c r="N165" s="669">
        <v>100.6</v>
      </c>
    </row>
    <row r="166" spans="1:14" ht="14.4" customHeight="1" x14ac:dyDescent="0.3">
      <c r="A166" s="664" t="s">
        <v>534</v>
      </c>
      <c r="B166" s="665" t="s">
        <v>535</v>
      </c>
      <c r="C166" s="666" t="s">
        <v>539</v>
      </c>
      <c r="D166" s="667" t="s">
        <v>1926</v>
      </c>
      <c r="E166" s="666" t="s">
        <v>553</v>
      </c>
      <c r="F166" s="667" t="s">
        <v>1930</v>
      </c>
      <c r="G166" s="666" t="s">
        <v>567</v>
      </c>
      <c r="H166" s="666" t="s">
        <v>1111</v>
      </c>
      <c r="I166" s="666" t="s">
        <v>1111</v>
      </c>
      <c r="J166" s="666" t="s">
        <v>1112</v>
      </c>
      <c r="K166" s="666" t="s">
        <v>1113</v>
      </c>
      <c r="L166" s="668">
        <v>76.220000000000013</v>
      </c>
      <c r="M166" s="668">
        <v>1</v>
      </c>
      <c r="N166" s="669">
        <v>76.220000000000013</v>
      </c>
    </row>
    <row r="167" spans="1:14" ht="14.4" customHeight="1" x14ac:dyDescent="0.3">
      <c r="A167" s="664" t="s">
        <v>534</v>
      </c>
      <c r="B167" s="665" t="s">
        <v>535</v>
      </c>
      <c r="C167" s="666" t="s">
        <v>539</v>
      </c>
      <c r="D167" s="667" t="s">
        <v>1926</v>
      </c>
      <c r="E167" s="666" t="s">
        <v>553</v>
      </c>
      <c r="F167" s="667" t="s">
        <v>1930</v>
      </c>
      <c r="G167" s="666" t="s">
        <v>1114</v>
      </c>
      <c r="H167" s="666" t="s">
        <v>1115</v>
      </c>
      <c r="I167" s="666" t="s">
        <v>1115</v>
      </c>
      <c r="J167" s="666" t="s">
        <v>1116</v>
      </c>
      <c r="K167" s="666" t="s">
        <v>1117</v>
      </c>
      <c r="L167" s="668">
        <v>14.879999999999997</v>
      </c>
      <c r="M167" s="668">
        <v>2</v>
      </c>
      <c r="N167" s="669">
        <v>29.759999999999994</v>
      </c>
    </row>
    <row r="168" spans="1:14" ht="14.4" customHeight="1" x14ac:dyDescent="0.3">
      <c r="A168" s="664" t="s">
        <v>534</v>
      </c>
      <c r="B168" s="665" t="s">
        <v>535</v>
      </c>
      <c r="C168" s="666" t="s">
        <v>539</v>
      </c>
      <c r="D168" s="667" t="s">
        <v>1926</v>
      </c>
      <c r="E168" s="666" t="s">
        <v>553</v>
      </c>
      <c r="F168" s="667" t="s">
        <v>1930</v>
      </c>
      <c r="G168" s="666" t="s">
        <v>1114</v>
      </c>
      <c r="H168" s="666" t="s">
        <v>1118</v>
      </c>
      <c r="I168" s="666" t="s">
        <v>1118</v>
      </c>
      <c r="J168" s="666" t="s">
        <v>1119</v>
      </c>
      <c r="K168" s="666" t="s">
        <v>1120</v>
      </c>
      <c r="L168" s="668">
        <v>12.059999999999999</v>
      </c>
      <c r="M168" s="668">
        <v>4</v>
      </c>
      <c r="N168" s="669">
        <v>48.239999999999995</v>
      </c>
    </row>
    <row r="169" spans="1:14" ht="14.4" customHeight="1" x14ac:dyDescent="0.3">
      <c r="A169" s="664" t="s">
        <v>534</v>
      </c>
      <c r="B169" s="665" t="s">
        <v>535</v>
      </c>
      <c r="C169" s="666" t="s">
        <v>539</v>
      </c>
      <c r="D169" s="667" t="s">
        <v>1926</v>
      </c>
      <c r="E169" s="666" t="s">
        <v>553</v>
      </c>
      <c r="F169" s="667" t="s">
        <v>1930</v>
      </c>
      <c r="G169" s="666" t="s">
        <v>1114</v>
      </c>
      <c r="H169" s="666" t="s">
        <v>1121</v>
      </c>
      <c r="I169" s="666" t="s">
        <v>1122</v>
      </c>
      <c r="J169" s="666" t="s">
        <v>1123</v>
      </c>
      <c r="K169" s="666" t="s">
        <v>1124</v>
      </c>
      <c r="L169" s="668">
        <v>45.18996396468404</v>
      </c>
      <c r="M169" s="668">
        <v>18</v>
      </c>
      <c r="N169" s="669">
        <v>813.41935136431266</v>
      </c>
    </row>
    <row r="170" spans="1:14" ht="14.4" customHeight="1" x14ac:dyDescent="0.3">
      <c r="A170" s="664" t="s">
        <v>534</v>
      </c>
      <c r="B170" s="665" t="s">
        <v>535</v>
      </c>
      <c r="C170" s="666" t="s">
        <v>539</v>
      </c>
      <c r="D170" s="667" t="s">
        <v>1926</v>
      </c>
      <c r="E170" s="666" t="s">
        <v>553</v>
      </c>
      <c r="F170" s="667" t="s">
        <v>1930</v>
      </c>
      <c r="G170" s="666" t="s">
        <v>1114</v>
      </c>
      <c r="H170" s="666" t="s">
        <v>1125</v>
      </c>
      <c r="I170" s="666" t="s">
        <v>1126</v>
      </c>
      <c r="J170" s="666" t="s">
        <v>1123</v>
      </c>
      <c r="K170" s="666" t="s">
        <v>1127</v>
      </c>
      <c r="L170" s="668">
        <v>90.380001808770643</v>
      </c>
      <c r="M170" s="668">
        <v>3</v>
      </c>
      <c r="N170" s="669">
        <v>271.14000542631192</v>
      </c>
    </row>
    <row r="171" spans="1:14" ht="14.4" customHeight="1" x14ac:dyDescent="0.3">
      <c r="A171" s="664" t="s">
        <v>534</v>
      </c>
      <c r="B171" s="665" t="s">
        <v>535</v>
      </c>
      <c r="C171" s="666" t="s">
        <v>539</v>
      </c>
      <c r="D171" s="667" t="s">
        <v>1926</v>
      </c>
      <c r="E171" s="666" t="s">
        <v>553</v>
      </c>
      <c r="F171" s="667" t="s">
        <v>1930</v>
      </c>
      <c r="G171" s="666" t="s">
        <v>1114</v>
      </c>
      <c r="H171" s="666" t="s">
        <v>1128</v>
      </c>
      <c r="I171" s="666" t="s">
        <v>1129</v>
      </c>
      <c r="J171" s="666" t="s">
        <v>1130</v>
      </c>
      <c r="K171" s="666" t="s">
        <v>1131</v>
      </c>
      <c r="L171" s="668">
        <v>60.430000000000035</v>
      </c>
      <c r="M171" s="668">
        <v>2</v>
      </c>
      <c r="N171" s="669">
        <v>120.86000000000007</v>
      </c>
    </row>
    <row r="172" spans="1:14" ht="14.4" customHeight="1" x14ac:dyDescent="0.3">
      <c r="A172" s="664" t="s">
        <v>534</v>
      </c>
      <c r="B172" s="665" t="s">
        <v>535</v>
      </c>
      <c r="C172" s="666" t="s">
        <v>539</v>
      </c>
      <c r="D172" s="667" t="s">
        <v>1926</v>
      </c>
      <c r="E172" s="666" t="s">
        <v>553</v>
      </c>
      <c r="F172" s="667" t="s">
        <v>1930</v>
      </c>
      <c r="G172" s="666" t="s">
        <v>1114</v>
      </c>
      <c r="H172" s="666" t="s">
        <v>1132</v>
      </c>
      <c r="I172" s="666" t="s">
        <v>1133</v>
      </c>
      <c r="J172" s="666" t="s">
        <v>1134</v>
      </c>
      <c r="K172" s="666" t="s">
        <v>1135</v>
      </c>
      <c r="L172" s="668">
        <v>62.140000000000029</v>
      </c>
      <c r="M172" s="668">
        <v>1</v>
      </c>
      <c r="N172" s="669">
        <v>62.140000000000029</v>
      </c>
    </row>
    <row r="173" spans="1:14" ht="14.4" customHeight="1" x14ac:dyDescent="0.3">
      <c r="A173" s="664" t="s">
        <v>534</v>
      </c>
      <c r="B173" s="665" t="s">
        <v>535</v>
      </c>
      <c r="C173" s="666" t="s">
        <v>539</v>
      </c>
      <c r="D173" s="667" t="s">
        <v>1926</v>
      </c>
      <c r="E173" s="666" t="s">
        <v>553</v>
      </c>
      <c r="F173" s="667" t="s">
        <v>1930</v>
      </c>
      <c r="G173" s="666" t="s">
        <v>1114</v>
      </c>
      <c r="H173" s="666" t="s">
        <v>1136</v>
      </c>
      <c r="I173" s="666" t="s">
        <v>1137</v>
      </c>
      <c r="J173" s="666" t="s">
        <v>1138</v>
      </c>
      <c r="K173" s="666" t="s">
        <v>1139</v>
      </c>
      <c r="L173" s="668">
        <v>160.62</v>
      </c>
      <c r="M173" s="668">
        <v>1</v>
      </c>
      <c r="N173" s="669">
        <v>160.62</v>
      </c>
    </row>
    <row r="174" spans="1:14" ht="14.4" customHeight="1" x14ac:dyDescent="0.3">
      <c r="A174" s="664" t="s">
        <v>534</v>
      </c>
      <c r="B174" s="665" t="s">
        <v>535</v>
      </c>
      <c r="C174" s="666" t="s">
        <v>539</v>
      </c>
      <c r="D174" s="667" t="s">
        <v>1926</v>
      </c>
      <c r="E174" s="666" t="s">
        <v>553</v>
      </c>
      <c r="F174" s="667" t="s">
        <v>1930</v>
      </c>
      <c r="G174" s="666" t="s">
        <v>1114</v>
      </c>
      <c r="H174" s="666" t="s">
        <v>1140</v>
      </c>
      <c r="I174" s="666" t="s">
        <v>1141</v>
      </c>
      <c r="J174" s="666" t="s">
        <v>1142</v>
      </c>
      <c r="K174" s="666" t="s">
        <v>1143</v>
      </c>
      <c r="L174" s="668">
        <v>721.20021844492044</v>
      </c>
      <c r="M174" s="668">
        <v>15</v>
      </c>
      <c r="N174" s="669">
        <v>10818.003276673806</v>
      </c>
    </row>
    <row r="175" spans="1:14" ht="14.4" customHeight="1" x14ac:dyDescent="0.3">
      <c r="A175" s="664" t="s">
        <v>534</v>
      </c>
      <c r="B175" s="665" t="s">
        <v>535</v>
      </c>
      <c r="C175" s="666" t="s">
        <v>539</v>
      </c>
      <c r="D175" s="667" t="s">
        <v>1926</v>
      </c>
      <c r="E175" s="666" t="s">
        <v>553</v>
      </c>
      <c r="F175" s="667" t="s">
        <v>1930</v>
      </c>
      <c r="G175" s="666" t="s">
        <v>1114</v>
      </c>
      <c r="H175" s="666" t="s">
        <v>1144</v>
      </c>
      <c r="I175" s="666" t="s">
        <v>1145</v>
      </c>
      <c r="J175" s="666" t="s">
        <v>1146</v>
      </c>
      <c r="K175" s="666" t="s">
        <v>887</v>
      </c>
      <c r="L175" s="668">
        <v>48.819932991010646</v>
      </c>
      <c r="M175" s="668">
        <v>21</v>
      </c>
      <c r="N175" s="669">
        <v>1025.2185928112235</v>
      </c>
    </row>
    <row r="176" spans="1:14" ht="14.4" customHeight="1" x14ac:dyDescent="0.3">
      <c r="A176" s="664" t="s">
        <v>534</v>
      </c>
      <c r="B176" s="665" t="s">
        <v>535</v>
      </c>
      <c r="C176" s="666" t="s">
        <v>539</v>
      </c>
      <c r="D176" s="667" t="s">
        <v>1926</v>
      </c>
      <c r="E176" s="666" t="s">
        <v>553</v>
      </c>
      <c r="F176" s="667" t="s">
        <v>1930</v>
      </c>
      <c r="G176" s="666" t="s">
        <v>1114</v>
      </c>
      <c r="H176" s="666" t="s">
        <v>1147</v>
      </c>
      <c r="I176" s="666" t="s">
        <v>1148</v>
      </c>
      <c r="J176" s="666" t="s">
        <v>562</v>
      </c>
      <c r="K176" s="666" t="s">
        <v>1149</v>
      </c>
      <c r="L176" s="668">
        <v>43.256988045596806</v>
      </c>
      <c r="M176" s="668">
        <v>23</v>
      </c>
      <c r="N176" s="669">
        <v>994.91072504872648</v>
      </c>
    </row>
    <row r="177" spans="1:14" ht="14.4" customHeight="1" x14ac:dyDescent="0.3">
      <c r="A177" s="664" t="s">
        <v>534</v>
      </c>
      <c r="B177" s="665" t="s">
        <v>535</v>
      </c>
      <c r="C177" s="666" t="s">
        <v>539</v>
      </c>
      <c r="D177" s="667" t="s">
        <v>1926</v>
      </c>
      <c r="E177" s="666" t="s">
        <v>553</v>
      </c>
      <c r="F177" s="667" t="s">
        <v>1930</v>
      </c>
      <c r="G177" s="666" t="s">
        <v>1114</v>
      </c>
      <c r="H177" s="666" t="s">
        <v>1150</v>
      </c>
      <c r="I177" s="666" t="s">
        <v>1151</v>
      </c>
      <c r="J177" s="666" t="s">
        <v>1152</v>
      </c>
      <c r="K177" s="666" t="s">
        <v>1038</v>
      </c>
      <c r="L177" s="668">
        <v>42.959913894960266</v>
      </c>
      <c r="M177" s="668">
        <v>2</v>
      </c>
      <c r="N177" s="669">
        <v>85.919827789920532</v>
      </c>
    </row>
    <row r="178" spans="1:14" ht="14.4" customHeight="1" x14ac:dyDescent="0.3">
      <c r="A178" s="664" t="s">
        <v>534</v>
      </c>
      <c r="B178" s="665" t="s">
        <v>535</v>
      </c>
      <c r="C178" s="666" t="s">
        <v>539</v>
      </c>
      <c r="D178" s="667" t="s">
        <v>1926</v>
      </c>
      <c r="E178" s="666" t="s">
        <v>553</v>
      </c>
      <c r="F178" s="667" t="s">
        <v>1930</v>
      </c>
      <c r="G178" s="666" t="s">
        <v>1114</v>
      </c>
      <c r="H178" s="666" t="s">
        <v>1153</v>
      </c>
      <c r="I178" s="666" t="s">
        <v>1154</v>
      </c>
      <c r="J178" s="666" t="s">
        <v>1155</v>
      </c>
      <c r="K178" s="666" t="s">
        <v>1156</v>
      </c>
      <c r="L178" s="668">
        <v>49.320000000000014</v>
      </c>
      <c r="M178" s="668">
        <v>3</v>
      </c>
      <c r="N178" s="669">
        <v>147.96000000000004</v>
      </c>
    </row>
    <row r="179" spans="1:14" ht="14.4" customHeight="1" x14ac:dyDescent="0.3">
      <c r="A179" s="664" t="s">
        <v>534</v>
      </c>
      <c r="B179" s="665" t="s">
        <v>535</v>
      </c>
      <c r="C179" s="666" t="s">
        <v>539</v>
      </c>
      <c r="D179" s="667" t="s">
        <v>1926</v>
      </c>
      <c r="E179" s="666" t="s">
        <v>553</v>
      </c>
      <c r="F179" s="667" t="s">
        <v>1930</v>
      </c>
      <c r="G179" s="666" t="s">
        <v>1114</v>
      </c>
      <c r="H179" s="666" t="s">
        <v>1157</v>
      </c>
      <c r="I179" s="666" t="s">
        <v>1158</v>
      </c>
      <c r="J179" s="666" t="s">
        <v>1159</v>
      </c>
      <c r="K179" s="666" t="s">
        <v>1160</v>
      </c>
      <c r="L179" s="668">
        <v>36.180000503186697</v>
      </c>
      <c r="M179" s="668">
        <v>3</v>
      </c>
      <c r="N179" s="669">
        <v>108.54000150956008</v>
      </c>
    </row>
    <row r="180" spans="1:14" ht="14.4" customHeight="1" x14ac:dyDescent="0.3">
      <c r="A180" s="664" t="s">
        <v>534</v>
      </c>
      <c r="B180" s="665" t="s">
        <v>535</v>
      </c>
      <c r="C180" s="666" t="s">
        <v>539</v>
      </c>
      <c r="D180" s="667" t="s">
        <v>1926</v>
      </c>
      <c r="E180" s="666" t="s">
        <v>553</v>
      </c>
      <c r="F180" s="667" t="s">
        <v>1930</v>
      </c>
      <c r="G180" s="666" t="s">
        <v>1114</v>
      </c>
      <c r="H180" s="666" t="s">
        <v>1161</v>
      </c>
      <c r="I180" s="666" t="s">
        <v>1162</v>
      </c>
      <c r="J180" s="666" t="s">
        <v>1163</v>
      </c>
      <c r="K180" s="666" t="s">
        <v>1164</v>
      </c>
      <c r="L180" s="668">
        <v>79.13000000000001</v>
      </c>
      <c r="M180" s="668">
        <v>6</v>
      </c>
      <c r="N180" s="669">
        <v>474.78000000000003</v>
      </c>
    </row>
    <row r="181" spans="1:14" ht="14.4" customHeight="1" x14ac:dyDescent="0.3">
      <c r="A181" s="664" t="s">
        <v>534</v>
      </c>
      <c r="B181" s="665" t="s">
        <v>535</v>
      </c>
      <c r="C181" s="666" t="s">
        <v>539</v>
      </c>
      <c r="D181" s="667" t="s">
        <v>1926</v>
      </c>
      <c r="E181" s="666" t="s">
        <v>553</v>
      </c>
      <c r="F181" s="667" t="s">
        <v>1930</v>
      </c>
      <c r="G181" s="666" t="s">
        <v>1114</v>
      </c>
      <c r="H181" s="666" t="s">
        <v>1165</v>
      </c>
      <c r="I181" s="666" t="s">
        <v>1166</v>
      </c>
      <c r="J181" s="666" t="s">
        <v>1167</v>
      </c>
      <c r="K181" s="666" t="s">
        <v>1168</v>
      </c>
      <c r="L181" s="668">
        <v>1501.02</v>
      </c>
      <c r="M181" s="668">
        <v>2</v>
      </c>
      <c r="N181" s="669">
        <v>3002.04</v>
      </c>
    </row>
    <row r="182" spans="1:14" ht="14.4" customHeight="1" x14ac:dyDescent="0.3">
      <c r="A182" s="664" t="s">
        <v>534</v>
      </c>
      <c r="B182" s="665" t="s">
        <v>535</v>
      </c>
      <c r="C182" s="666" t="s">
        <v>539</v>
      </c>
      <c r="D182" s="667" t="s">
        <v>1926</v>
      </c>
      <c r="E182" s="666" t="s">
        <v>553</v>
      </c>
      <c r="F182" s="667" t="s">
        <v>1930</v>
      </c>
      <c r="G182" s="666" t="s">
        <v>1114</v>
      </c>
      <c r="H182" s="666" t="s">
        <v>1169</v>
      </c>
      <c r="I182" s="666" t="s">
        <v>1170</v>
      </c>
      <c r="J182" s="666" t="s">
        <v>1171</v>
      </c>
      <c r="K182" s="666" t="s">
        <v>1172</v>
      </c>
      <c r="L182" s="668">
        <v>57.699664423586611</v>
      </c>
      <c r="M182" s="668">
        <v>1</v>
      </c>
      <c r="N182" s="669">
        <v>57.699664423586611</v>
      </c>
    </row>
    <row r="183" spans="1:14" ht="14.4" customHeight="1" x14ac:dyDescent="0.3">
      <c r="A183" s="664" t="s">
        <v>534</v>
      </c>
      <c r="B183" s="665" t="s">
        <v>535</v>
      </c>
      <c r="C183" s="666" t="s">
        <v>539</v>
      </c>
      <c r="D183" s="667" t="s">
        <v>1926</v>
      </c>
      <c r="E183" s="666" t="s">
        <v>553</v>
      </c>
      <c r="F183" s="667" t="s">
        <v>1930</v>
      </c>
      <c r="G183" s="666" t="s">
        <v>1114</v>
      </c>
      <c r="H183" s="666" t="s">
        <v>1173</v>
      </c>
      <c r="I183" s="666" t="s">
        <v>1174</v>
      </c>
      <c r="J183" s="666" t="s">
        <v>1171</v>
      </c>
      <c r="K183" s="666" t="s">
        <v>1175</v>
      </c>
      <c r="L183" s="668">
        <v>30.21999999999997</v>
      </c>
      <c r="M183" s="668">
        <v>2</v>
      </c>
      <c r="N183" s="669">
        <v>60.439999999999941</v>
      </c>
    </row>
    <row r="184" spans="1:14" ht="14.4" customHeight="1" x14ac:dyDescent="0.3">
      <c r="A184" s="664" t="s">
        <v>534</v>
      </c>
      <c r="B184" s="665" t="s">
        <v>535</v>
      </c>
      <c r="C184" s="666" t="s">
        <v>539</v>
      </c>
      <c r="D184" s="667" t="s">
        <v>1926</v>
      </c>
      <c r="E184" s="666" t="s">
        <v>553</v>
      </c>
      <c r="F184" s="667" t="s">
        <v>1930</v>
      </c>
      <c r="G184" s="666" t="s">
        <v>1114</v>
      </c>
      <c r="H184" s="666" t="s">
        <v>1176</v>
      </c>
      <c r="I184" s="666" t="s">
        <v>1177</v>
      </c>
      <c r="J184" s="666" t="s">
        <v>1178</v>
      </c>
      <c r="K184" s="666" t="s">
        <v>1179</v>
      </c>
      <c r="L184" s="668">
        <v>46.99000000000003</v>
      </c>
      <c r="M184" s="668">
        <v>7</v>
      </c>
      <c r="N184" s="669">
        <v>328.93000000000023</v>
      </c>
    </row>
    <row r="185" spans="1:14" ht="14.4" customHeight="1" x14ac:dyDescent="0.3">
      <c r="A185" s="664" t="s">
        <v>534</v>
      </c>
      <c r="B185" s="665" t="s">
        <v>535</v>
      </c>
      <c r="C185" s="666" t="s">
        <v>539</v>
      </c>
      <c r="D185" s="667" t="s">
        <v>1926</v>
      </c>
      <c r="E185" s="666" t="s">
        <v>553</v>
      </c>
      <c r="F185" s="667" t="s">
        <v>1930</v>
      </c>
      <c r="G185" s="666" t="s">
        <v>1114</v>
      </c>
      <c r="H185" s="666" t="s">
        <v>1180</v>
      </c>
      <c r="I185" s="666" t="s">
        <v>1181</v>
      </c>
      <c r="J185" s="666" t="s">
        <v>1182</v>
      </c>
      <c r="K185" s="666" t="s">
        <v>1183</v>
      </c>
      <c r="L185" s="668">
        <v>88.250060428945289</v>
      </c>
      <c r="M185" s="668">
        <v>4</v>
      </c>
      <c r="N185" s="669">
        <v>353.00024171578116</v>
      </c>
    </row>
    <row r="186" spans="1:14" ht="14.4" customHeight="1" x14ac:dyDescent="0.3">
      <c r="A186" s="664" t="s">
        <v>534</v>
      </c>
      <c r="B186" s="665" t="s">
        <v>535</v>
      </c>
      <c r="C186" s="666" t="s">
        <v>539</v>
      </c>
      <c r="D186" s="667" t="s">
        <v>1926</v>
      </c>
      <c r="E186" s="666" t="s">
        <v>553</v>
      </c>
      <c r="F186" s="667" t="s">
        <v>1930</v>
      </c>
      <c r="G186" s="666" t="s">
        <v>1114</v>
      </c>
      <c r="H186" s="666" t="s">
        <v>1184</v>
      </c>
      <c r="I186" s="666" t="s">
        <v>1185</v>
      </c>
      <c r="J186" s="666" t="s">
        <v>1186</v>
      </c>
      <c r="K186" s="666" t="s">
        <v>1187</v>
      </c>
      <c r="L186" s="668">
        <v>137.72633908207334</v>
      </c>
      <c r="M186" s="668">
        <v>3</v>
      </c>
      <c r="N186" s="669">
        <v>413.17901724621998</v>
      </c>
    </row>
    <row r="187" spans="1:14" ht="14.4" customHeight="1" x14ac:dyDescent="0.3">
      <c r="A187" s="664" t="s">
        <v>534</v>
      </c>
      <c r="B187" s="665" t="s">
        <v>535</v>
      </c>
      <c r="C187" s="666" t="s">
        <v>539</v>
      </c>
      <c r="D187" s="667" t="s">
        <v>1926</v>
      </c>
      <c r="E187" s="666" t="s">
        <v>553</v>
      </c>
      <c r="F187" s="667" t="s">
        <v>1930</v>
      </c>
      <c r="G187" s="666" t="s">
        <v>1114</v>
      </c>
      <c r="H187" s="666" t="s">
        <v>1188</v>
      </c>
      <c r="I187" s="666" t="s">
        <v>1189</v>
      </c>
      <c r="J187" s="666" t="s">
        <v>1123</v>
      </c>
      <c r="K187" s="666" t="s">
        <v>1190</v>
      </c>
      <c r="L187" s="668">
        <v>126.23582512828827</v>
      </c>
      <c r="M187" s="668">
        <v>46</v>
      </c>
      <c r="N187" s="669">
        <v>5806.8479559012603</v>
      </c>
    </row>
    <row r="188" spans="1:14" ht="14.4" customHeight="1" x14ac:dyDescent="0.3">
      <c r="A188" s="664" t="s">
        <v>534</v>
      </c>
      <c r="B188" s="665" t="s">
        <v>535</v>
      </c>
      <c r="C188" s="666" t="s">
        <v>539</v>
      </c>
      <c r="D188" s="667" t="s">
        <v>1926</v>
      </c>
      <c r="E188" s="666" t="s">
        <v>553</v>
      </c>
      <c r="F188" s="667" t="s">
        <v>1930</v>
      </c>
      <c r="G188" s="666" t="s">
        <v>1114</v>
      </c>
      <c r="H188" s="666" t="s">
        <v>1191</v>
      </c>
      <c r="I188" s="666" t="s">
        <v>1192</v>
      </c>
      <c r="J188" s="666" t="s">
        <v>1193</v>
      </c>
      <c r="K188" s="666" t="s">
        <v>1194</v>
      </c>
      <c r="L188" s="668">
        <v>13.880000000000003</v>
      </c>
      <c r="M188" s="668">
        <v>4</v>
      </c>
      <c r="N188" s="669">
        <v>55.52000000000001</v>
      </c>
    </row>
    <row r="189" spans="1:14" ht="14.4" customHeight="1" x14ac:dyDescent="0.3">
      <c r="A189" s="664" t="s">
        <v>534</v>
      </c>
      <c r="B189" s="665" t="s">
        <v>535</v>
      </c>
      <c r="C189" s="666" t="s">
        <v>539</v>
      </c>
      <c r="D189" s="667" t="s">
        <v>1926</v>
      </c>
      <c r="E189" s="666" t="s">
        <v>553</v>
      </c>
      <c r="F189" s="667" t="s">
        <v>1930</v>
      </c>
      <c r="G189" s="666" t="s">
        <v>1114</v>
      </c>
      <c r="H189" s="666" t="s">
        <v>1195</v>
      </c>
      <c r="I189" s="666" t="s">
        <v>1196</v>
      </c>
      <c r="J189" s="666" t="s">
        <v>1197</v>
      </c>
      <c r="K189" s="666" t="s">
        <v>1198</v>
      </c>
      <c r="L189" s="668">
        <v>20.059999192045506</v>
      </c>
      <c r="M189" s="668">
        <v>2</v>
      </c>
      <c r="N189" s="669">
        <v>40.119998384091012</v>
      </c>
    </row>
    <row r="190" spans="1:14" ht="14.4" customHeight="1" x14ac:dyDescent="0.3">
      <c r="A190" s="664" t="s">
        <v>534</v>
      </c>
      <c r="B190" s="665" t="s">
        <v>535</v>
      </c>
      <c r="C190" s="666" t="s">
        <v>539</v>
      </c>
      <c r="D190" s="667" t="s">
        <v>1926</v>
      </c>
      <c r="E190" s="666" t="s">
        <v>553</v>
      </c>
      <c r="F190" s="667" t="s">
        <v>1930</v>
      </c>
      <c r="G190" s="666" t="s">
        <v>1114</v>
      </c>
      <c r="H190" s="666" t="s">
        <v>1199</v>
      </c>
      <c r="I190" s="666" t="s">
        <v>1200</v>
      </c>
      <c r="J190" s="666" t="s">
        <v>1201</v>
      </c>
      <c r="K190" s="666" t="s">
        <v>1202</v>
      </c>
      <c r="L190" s="668">
        <v>466.01666666666665</v>
      </c>
      <c r="M190" s="668">
        <v>3</v>
      </c>
      <c r="N190" s="669">
        <v>1398.05</v>
      </c>
    </row>
    <row r="191" spans="1:14" ht="14.4" customHeight="1" x14ac:dyDescent="0.3">
      <c r="A191" s="664" t="s">
        <v>534</v>
      </c>
      <c r="B191" s="665" t="s">
        <v>535</v>
      </c>
      <c r="C191" s="666" t="s">
        <v>539</v>
      </c>
      <c r="D191" s="667" t="s">
        <v>1926</v>
      </c>
      <c r="E191" s="666" t="s">
        <v>553</v>
      </c>
      <c r="F191" s="667" t="s">
        <v>1930</v>
      </c>
      <c r="G191" s="666" t="s">
        <v>1114</v>
      </c>
      <c r="H191" s="666" t="s">
        <v>1203</v>
      </c>
      <c r="I191" s="666" t="s">
        <v>1204</v>
      </c>
      <c r="J191" s="666" t="s">
        <v>1205</v>
      </c>
      <c r="K191" s="666" t="s">
        <v>1206</v>
      </c>
      <c r="L191" s="668">
        <v>73.839744483771639</v>
      </c>
      <c r="M191" s="668">
        <v>6</v>
      </c>
      <c r="N191" s="669">
        <v>443.03846690262981</v>
      </c>
    </row>
    <row r="192" spans="1:14" ht="14.4" customHeight="1" x14ac:dyDescent="0.3">
      <c r="A192" s="664" t="s">
        <v>534</v>
      </c>
      <c r="B192" s="665" t="s">
        <v>535</v>
      </c>
      <c r="C192" s="666" t="s">
        <v>539</v>
      </c>
      <c r="D192" s="667" t="s">
        <v>1926</v>
      </c>
      <c r="E192" s="666" t="s">
        <v>553</v>
      </c>
      <c r="F192" s="667" t="s">
        <v>1930</v>
      </c>
      <c r="G192" s="666" t="s">
        <v>1114</v>
      </c>
      <c r="H192" s="666" t="s">
        <v>1207</v>
      </c>
      <c r="I192" s="666" t="s">
        <v>1208</v>
      </c>
      <c r="J192" s="666" t="s">
        <v>1209</v>
      </c>
      <c r="K192" s="666" t="s">
        <v>745</v>
      </c>
      <c r="L192" s="668">
        <v>122.64</v>
      </c>
      <c r="M192" s="668">
        <v>1</v>
      </c>
      <c r="N192" s="669">
        <v>122.64</v>
      </c>
    </row>
    <row r="193" spans="1:14" ht="14.4" customHeight="1" x14ac:dyDescent="0.3">
      <c r="A193" s="664" t="s">
        <v>534</v>
      </c>
      <c r="B193" s="665" t="s">
        <v>535</v>
      </c>
      <c r="C193" s="666" t="s">
        <v>539</v>
      </c>
      <c r="D193" s="667" t="s">
        <v>1926</v>
      </c>
      <c r="E193" s="666" t="s">
        <v>553</v>
      </c>
      <c r="F193" s="667" t="s">
        <v>1930</v>
      </c>
      <c r="G193" s="666" t="s">
        <v>1114</v>
      </c>
      <c r="H193" s="666" t="s">
        <v>1210</v>
      </c>
      <c r="I193" s="666" t="s">
        <v>1210</v>
      </c>
      <c r="J193" s="666" t="s">
        <v>1211</v>
      </c>
      <c r="K193" s="666" t="s">
        <v>1212</v>
      </c>
      <c r="L193" s="668">
        <v>70.060000000000031</v>
      </c>
      <c r="M193" s="668">
        <v>2</v>
      </c>
      <c r="N193" s="669">
        <v>140.12000000000006</v>
      </c>
    </row>
    <row r="194" spans="1:14" ht="14.4" customHeight="1" x14ac:dyDescent="0.3">
      <c r="A194" s="664" t="s">
        <v>534</v>
      </c>
      <c r="B194" s="665" t="s">
        <v>535</v>
      </c>
      <c r="C194" s="666" t="s">
        <v>539</v>
      </c>
      <c r="D194" s="667" t="s">
        <v>1926</v>
      </c>
      <c r="E194" s="666" t="s">
        <v>553</v>
      </c>
      <c r="F194" s="667" t="s">
        <v>1930</v>
      </c>
      <c r="G194" s="666" t="s">
        <v>1114</v>
      </c>
      <c r="H194" s="666" t="s">
        <v>1213</v>
      </c>
      <c r="I194" s="666" t="s">
        <v>1214</v>
      </c>
      <c r="J194" s="666" t="s">
        <v>1215</v>
      </c>
      <c r="K194" s="666" t="s">
        <v>1216</v>
      </c>
      <c r="L194" s="668">
        <v>64.480000000000018</v>
      </c>
      <c r="M194" s="668">
        <v>2</v>
      </c>
      <c r="N194" s="669">
        <v>128.96000000000004</v>
      </c>
    </row>
    <row r="195" spans="1:14" ht="14.4" customHeight="1" x14ac:dyDescent="0.3">
      <c r="A195" s="664" t="s">
        <v>534</v>
      </c>
      <c r="B195" s="665" t="s">
        <v>535</v>
      </c>
      <c r="C195" s="666" t="s">
        <v>539</v>
      </c>
      <c r="D195" s="667" t="s">
        <v>1926</v>
      </c>
      <c r="E195" s="666" t="s">
        <v>553</v>
      </c>
      <c r="F195" s="667" t="s">
        <v>1930</v>
      </c>
      <c r="G195" s="666" t="s">
        <v>1114</v>
      </c>
      <c r="H195" s="666" t="s">
        <v>1217</v>
      </c>
      <c r="I195" s="666" t="s">
        <v>1218</v>
      </c>
      <c r="J195" s="666" t="s">
        <v>1219</v>
      </c>
      <c r="K195" s="666" t="s">
        <v>1220</v>
      </c>
      <c r="L195" s="668">
        <v>135.77995658782146</v>
      </c>
      <c r="M195" s="668">
        <v>25</v>
      </c>
      <c r="N195" s="669">
        <v>3394.4989146955363</v>
      </c>
    </row>
    <row r="196" spans="1:14" ht="14.4" customHeight="1" x14ac:dyDescent="0.3">
      <c r="A196" s="664" t="s">
        <v>534</v>
      </c>
      <c r="B196" s="665" t="s">
        <v>535</v>
      </c>
      <c r="C196" s="666" t="s">
        <v>539</v>
      </c>
      <c r="D196" s="667" t="s">
        <v>1926</v>
      </c>
      <c r="E196" s="666" t="s">
        <v>553</v>
      </c>
      <c r="F196" s="667" t="s">
        <v>1930</v>
      </c>
      <c r="G196" s="666" t="s">
        <v>1114</v>
      </c>
      <c r="H196" s="666" t="s">
        <v>1221</v>
      </c>
      <c r="I196" s="666" t="s">
        <v>1222</v>
      </c>
      <c r="J196" s="666" t="s">
        <v>1223</v>
      </c>
      <c r="K196" s="666" t="s">
        <v>1224</v>
      </c>
      <c r="L196" s="668">
        <v>38.299978504549721</v>
      </c>
      <c r="M196" s="668">
        <v>7</v>
      </c>
      <c r="N196" s="669">
        <v>268.09984953184806</v>
      </c>
    </row>
    <row r="197" spans="1:14" ht="14.4" customHeight="1" x14ac:dyDescent="0.3">
      <c r="A197" s="664" t="s">
        <v>534</v>
      </c>
      <c r="B197" s="665" t="s">
        <v>535</v>
      </c>
      <c r="C197" s="666" t="s">
        <v>539</v>
      </c>
      <c r="D197" s="667" t="s">
        <v>1926</v>
      </c>
      <c r="E197" s="666" t="s">
        <v>553</v>
      </c>
      <c r="F197" s="667" t="s">
        <v>1930</v>
      </c>
      <c r="G197" s="666" t="s">
        <v>1114</v>
      </c>
      <c r="H197" s="666" t="s">
        <v>1225</v>
      </c>
      <c r="I197" s="666" t="s">
        <v>1226</v>
      </c>
      <c r="J197" s="666" t="s">
        <v>1142</v>
      </c>
      <c r="K197" s="666" t="s">
        <v>1227</v>
      </c>
      <c r="L197" s="668">
        <v>301.46999999999997</v>
      </c>
      <c r="M197" s="668">
        <v>7</v>
      </c>
      <c r="N197" s="669">
        <v>2110.29</v>
      </c>
    </row>
    <row r="198" spans="1:14" ht="14.4" customHeight="1" x14ac:dyDescent="0.3">
      <c r="A198" s="664" t="s">
        <v>534</v>
      </c>
      <c r="B198" s="665" t="s">
        <v>535</v>
      </c>
      <c r="C198" s="666" t="s">
        <v>539</v>
      </c>
      <c r="D198" s="667" t="s">
        <v>1926</v>
      </c>
      <c r="E198" s="666" t="s">
        <v>553</v>
      </c>
      <c r="F198" s="667" t="s">
        <v>1930</v>
      </c>
      <c r="G198" s="666" t="s">
        <v>1114</v>
      </c>
      <c r="H198" s="666" t="s">
        <v>1228</v>
      </c>
      <c r="I198" s="666" t="s">
        <v>1229</v>
      </c>
      <c r="J198" s="666" t="s">
        <v>1230</v>
      </c>
      <c r="K198" s="666" t="s">
        <v>1231</v>
      </c>
      <c r="L198" s="668">
        <v>64.099999827883408</v>
      </c>
      <c r="M198" s="668">
        <v>15</v>
      </c>
      <c r="N198" s="669">
        <v>961.49999741825116</v>
      </c>
    </row>
    <row r="199" spans="1:14" ht="14.4" customHeight="1" x14ac:dyDescent="0.3">
      <c r="A199" s="664" t="s">
        <v>534</v>
      </c>
      <c r="B199" s="665" t="s">
        <v>535</v>
      </c>
      <c r="C199" s="666" t="s">
        <v>539</v>
      </c>
      <c r="D199" s="667" t="s">
        <v>1926</v>
      </c>
      <c r="E199" s="666" t="s">
        <v>553</v>
      </c>
      <c r="F199" s="667" t="s">
        <v>1930</v>
      </c>
      <c r="G199" s="666" t="s">
        <v>1114</v>
      </c>
      <c r="H199" s="666" t="s">
        <v>1232</v>
      </c>
      <c r="I199" s="666" t="s">
        <v>1233</v>
      </c>
      <c r="J199" s="666" t="s">
        <v>1234</v>
      </c>
      <c r="K199" s="666" t="s">
        <v>1235</v>
      </c>
      <c r="L199" s="668">
        <v>97.319999999999979</v>
      </c>
      <c r="M199" s="668">
        <v>1</v>
      </c>
      <c r="N199" s="669">
        <v>97.319999999999979</v>
      </c>
    </row>
    <row r="200" spans="1:14" ht="14.4" customHeight="1" x14ac:dyDescent="0.3">
      <c r="A200" s="664" t="s">
        <v>534</v>
      </c>
      <c r="B200" s="665" t="s">
        <v>535</v>
      </c>
      <c r="C200" s="666" t="s">
        <v>539</v>
      </c>
      <c r="D200" s="667" t="s">
        <v>1926</v>
      </c>
      <c r="E200" s="666" t="s">
        <v>553</v>
      </c>
      <c r="F200" s="667" t="s">
        <v>1930</v>
      </c>
      <c r="G200" s="666" t="s">
        <v>1114</v>
      </c>
      <c r="H200" s="666" t="s">
        <v>1236</v>
      </c>
      <c r="I200" s="666" t="s">
        <v>1237</v>
      </c>
      <c r="J200" s="666" t="s">
        <v>1223</v>
      </c>
      <c r="K200" s="666" t="s">
        <v>1238</v>
      </c>
      <c r="L200" s="668">
        <v>115.16</v>
      </c>
      <c r="M200" s="668">
        <v>1</v>
      </c>
      <c r="N200" s="669">
        <v>115.16</v>
      </c>
    </row>
    <row r="201" spans="1:14" ht="14.4" customHeight="1" x14ac:dyDescent="0.3">
      <c r="A201" s="664" t="s">
        <v>534</v>
      </c>
      <c r="B201" s="665" t="s">
        <v>535</v>
      </c>
      <c r="C201" s="666" t="s">
        <v>539</v>
      </c>
      <c r="D201" s="667" t="s">
        <v>1926</v>
      </c>
      <c r="E201" s="666" t="s">
        <v>553</v>
      </c>
      <c r="F201" s="667" t="s">
        <v>1930</v>
      </c>
      <c r="G201" s="666" t="s">
        <v>1114</v>
      </c>
      <c r="H201" s="666" t="s">
        <v>1239</v>
      </c>
      <c r="I201" s="666" t="s">
        <v>1239</v>
      </c>
      <c r="J201" s="666" t="s">
        <v>1240</v>
      </c>
      <c r="K201" s="666" t="s">
        <v>1241</v>
      </c>
      <c r="L201" s="668">
        <v>115.23000000000006</v>
      </c>
      <c r="M201" s="668">
        <v>1</v>
      </c>
      <c r="N201" s="669">
        <v>115.23000000000006</v>
      </c>
    </row>
    <row r="202" spans="1:14" ht="14.4" customHeight="1" x14ac:dyDescent="0.3">
      <c r="A202" s="664" t="s">
        <v>534</v>
      </c>
      <c r="B202" s="665" t="s">
        <v>535</v>
      </c>
      <c r="C202" s="666" t="s">
        <v>539</v>
      </c>
      <c r="D202" s="667" t="s">
        <v>1926</v>
      </c>
      <c r="E202" s="666" t="s">
        <v>553</v>
      </c>
      <c r="F202" s="667" t="s">
        <v>1930</v>
      </c>
      <c r="G202" s="666" t="s">
        <v>1114</v>
      </c>
      <c r="H202" s="666" t="s">
        <v>1242</v>
      </c>
      <c r="I202" s="666" t="s">
        <v>1243</v>
      </c>
      <c r="J202" s="666" t="s">
        <v>1244</v>
      </c>
      <c r="K202" s="666" t="s">
        <v>1245</v>
      </c>
      <c r="L202" s="668">
        <v>683.61</v>
      </c>
      <c r="M202" s="668">
        <v>1</v>
      </c>
      <c r="N202" s="669">
        <v>683.61</v>
      </c>
    </row>
    <row r="203" spans="1:14" ht="14.4" customHeight="1" x14ac:dyDescent="0.3">
      <c r="A203" s="664" t="s">
        <v>534</v>
      </c>
      <c r="B203" s="665" t="s">
        <v>535</v>
      </c>
      <c r="C203" s="666" t="s">
        <v>539</v>
      </c>
      <c r="D203" s="667" t="s">
        <v>1926</v>
      </c>
      <c r="E203" s="666" t="s">
        <v>553</v>
      </c>
      <c r="F203" s="667" t="s">
        <v>1930</v>
      </c>
      <c r="G203" s="666" t="s">
        <v>1114</v>
      </c>
      <c r="H203" s="666" t="s">
        <v>1246</v>
      </c>
      <c r="I203" s="666" t="s">
        <v>1247</v>
      </c>
      <c r="J203" s="666" t="s">
        <v>1248</v>
      </c>
      <c r="K203" s="666" t="s">
        <v>1249</v>
      </c>
      <c r="L203" s="668">
        <v>55.77999874026905</v>
      </c>
      <c r="M203" s="668">
        <v>1</v>
      </c>
      <c r="N203" s="669">
        <v>55.77999874026905</v>
      </c>
    </row>
    <row r="204" spans="1:14" ht="14.4" customHeight="1" x14ac:dyDescent="0.3">
      <c r="A204" s="664" t="s">
        <v>534</v>
      </c>
      <c r="B204" s="665" t="s">
        <v>535</v>
      </c>
      <c r="C204" s="666" t="s">
        <v>539</v>
      </c>
      <c r="D204" s="667" t="s">
        <v>1926</v>
      </c>
      <c r="E204" s="666" t="s">
        <v>553</v>
      </c>
      <c r="F204" s="667" t="s">
        <v>1930</v>
      </c>
      <c r="G204" s="666" t="s">
        <v>1114</v>
      </c>
      <c r="H204" s="666" t="s">
        <v>1250</v>
      </c>
      <c r="I204" s="666" t="s">
        <v>1251</v>
      </c>
      <c r="J204" s="666" t="s">
        <v>1252</v>
      </c>
      <c r="K204" s="666" t="s">
        <v>1253</v>
      </c>
      <c r="L204" s="668">
        <v>70.04000000000002</v>
      </c>
      <c r="M204" s="668">
        <v>9</v>
      </c>
      <c r="N204" s="669">
        <v>630.36000000000013</v>
      </c>
    </row>
    <row r="205" spans="1:14" ht="14.4" customHeight="1" x14ac:dyDescent="0.3">
      <c r="A205" s="664" t="s">
        <v>534</v>
      </c>
      <c r="B205" s="665" t="s">
        <v>535</v>
      </c>
      <c r="C205" s="666" t="s">
        <v>539</v>
      </c>
      <c r="D205" s="667" t="s">
        <v>1926</v>
      </c>
      <c r="E205" s="666" t="s">
        <v>553</v>
      </c>
      <c r="F205" s="667" t="s">
        <v>1930</v>
      </c>
      <c r="G205" s="666" t="s">
        <v>1114</v>
      </c>
      <c r="H205" s="666" t="s">
        <v>1254</v>
      </c>
      <c r="I205" s="666" t="s">
        <v>1255</v>
      </c>
      <c r="J205" s="666" t="s">
        <v>1256</v>
      </c>
      <c r="K205" s="666" t="s">
        <v>1257</v>
      </c>
      <c r="L205" s="668">
        <v>188.84000000000003</v>
      </c>
      <c r="M205" s="668">
        <v>1</v>
      </c>
      <c r="N205" s="669">
        <v>188.84000000000003</v>
      </c>
    </row>
    <row r="206" spans="1:14" ht="14.4" customHeight="1" x14ac:dyDescent="0.3">
      <c r="A206" s="664" t="s">
        <v>534</v>
      </c>
      <c r="B206" s="665" t="s">
        <v>535</v>
      </c>
      <c r="C206" s="666" t="s">
        <v>539</v>
      </c>
      <c r="D206" s="667" t="s">
        <v>1926</v>
      </c>
      <c r="E206" s="666" t="s">
        <v>553</v>
      </c>
      <c r="F206" s="667" t="s">
        <v>1930</v>
      </c>
      <c r="G206" s="666" t="s">
        <v>1114</v>
      </c>
      <c r="H206" s="666" t="s">
        <v>1258</v>
      </c>
      <c r="I206" s="666" t="s">
        <v>1258</v>
      </c>
      <c r="J206" s="666" t="s">
        <v>1259</v>
      </c>
      <c r="K206" s="666" t="s">
        <v>1260</v>
      </c>
      <c r="L206" s="668">
        <v>169.04</v>
      </c>
      <c r="M206" s="668">
        <v>3</v>
      </c>
      <c r="N206" s="669">
        <v>507.12</v>
      </c>
    </row>
    <row r="207" spans="1:14" ht="14.4" customHeight="1" x14ac:dyDescent="0.3">
      <c r="A207" s="664" t="s">
        <v>534</v>
      </c>
      <c r="B207" s="665" t="s">
        <v>535</v>
      </c>
      <c r="C207" s="666" t="s">
        <v>539</v>
      </c>
      <c r="D207" s="667" t="s">
        <v>1926</v>
      </c>
      <c r="E207" s="666" t="s">
        <v>553</v>
      </c>
      <c r="F207" s="667" t="s">
        <v>1930</v>
      </c>
      <c r="G207" s="666" t="s">
        <v>1114</v>
      </c>
      <c r="H207" s="666" t="s">
        <v>1261</v>
      </c>
      <c r="I207" s="666" t="s">
        <v>1261</v>
      </c>
      <c r="J207" s="666" t="s">
        <v>1167</v>
      </c>
      <c r="K207" s="666" t="s">
        <v>1262</v>
      </c>
      <c r="L207" s="668">
        <v>1106.2579434717786</v>
      </c>
      <c r="M207" s="668">
        <v>5</v>
      </c>
      <c r="N207" s="669">
        <v>5531.2897173588926</v>
      </c>
    </row>
    <row r="208" spans="1:14" ht="14.4" customHeight="1" x14ac:dyDescent="0.3">
      <c r="A208" s="664" t="s">
        <v>534</v>
      </c>
      <c r="B208" s="665" t="s">
        <v>535</v>
      </c>
      <c r="C208" s="666" t="s">
        <v>539</v>
      </c>
      <c r="D208" s="667" t="s">
        <v>1926</v>
      </c>
      <c r="E208" s="666" t="s">
        <v>553</v>
      </c>
      <c r="F208" s="667" t="s">
        <v>1930</v>
      </c>
      <c r="G208" s="666" t="s">
        <v>1114</v>
      </c>
      <c r="H208" s="666" t="s">
        <v>1263</v>
      </c>
      <c r="I208" s="666" t="s">
        <v>1263</v>
      </c>
      <c r="J208" s="666" t="s">
        <v>1142</v>
      </c>
      <c r="K208" s="666" t="s">
        <v>1264</v>
      </c>
      <c r="L208" s="668">
        <v>408.95</v>
      </c>
      <c r="M208" s="668">
        <v>11</v>
      </c>
      <c r="N208" s="669">
        <v>4498.45</v>
      </c>
    </row>
    <row r="209" spans="1:14" ht="14.4" customHeight="1" x14ac:dyDescent="0.3">
      <c r="A209" s="664" t="s">
        <v>534</v>
      </c>
      <c r="B209" s="665" t="s">
        <v>535</v>
      </c>
      <c r="C209" s="666" t="s">
        <v>539</v>
      </c>
      <c r="D209" s="667" t="s">
        <v>1926</v>
      </c>
      <c r="E209" s="666" t="s">
        <v>553</v>
      </c>
      <c r="F209" s="667" t="s">
        <v>1930</v>
      </c>
      <c r="G209" s="666" t="s">
        <v>1114</v>
      </c>
      <c r="H209" s="666" t="s">
        <v>1265</v>
      </c>
      <c r="I209" s="666" t="s">
        <v>1265</v>
      </c>
      <c r="J209" s="666" t="s">
        <v>1266</v>
      </c>
      <c r="K209" s="666" t="s">
        <v>1267</v>
      </c>
      <c r="L209" s="668">
        <v>67.829999787595909</v>
      </c>
      <c r="M209" s="668">
        <v>30</v>
      </c>
      <c r="N209" s="669">
        <v>2034.8999936278774</v>
      </c>
    </row>
    <row r="210" spans="1:14" ht="14.4" customHeight="1" x14ac:dyDescent="0.3">
      <c r="A210" s="664" t="s">
        <v>534</v>
      </c>
      <c r="B210" s="665" t="s">
        <v>535</v>
      </c>
      <c r="C210" s="666" t="s">
        <v>539</v>
      </c>
      <c r="D210" s="667" t="s">
        <v>1926</v>
      </c>
      <c r="E210" s="666" t="s">
        <v>553</v>
      </c>
      <c r="F210" s="667" t="s">
        <v>1930</v>
      </c>
      <c r="G210" s="666" t="s">
        <v>1114</v>
      </c>
      <c r="H210" s="666" t="s">
        <v>1268</v>
      </c>
      <c r="I210" s="666" t="s">
        <v>1268</v>
      </c>
      <c r="J210" s="666" t="s">
        <v>1142</v>
      </c>
      <c r="K210" s="666" t="s">
        <v>1227</v>
      </c>
      <c r="L210" s="668">
        <v>301.46945583556356</v>
      </c>
      <c r="M210" s="668">
        <v>18</v>
      </c>
      <c r="N210" s="669">
        <v>5426.4502050401443</v>
      </c>
    </row>
    <row r="211" spans="1:14" ht="14.4" customHeight="1" x14ac:dyDescent="0.3">
      <c r="A211" s="664" t="s">
        <v>534</v>
      </c>
      <c r="B211" s="665" t="s">
        <v>535</v>
      </c>
      <c r="C211" s="666" t="s">
        <v>539</v>
      </c>
      <c r="D211" s="667" t="s">
        <v>1926</v>
      </c>
      <c r="E211" s="666" t="s">
        <v>553</v>
      </c>
      <c r="F211" s="667" t="s">
        <v>1930</v>
      </c>
      <c r="G211" s="666" t="s">
        <v>1114</v>
      </c>
      <c r="H211" s="666" t="s">
        <v>1269</v>
      </c>
      <c r="I211" s="666" t="s">
        <v>1269</v>
      </c>
      <c r="J211" s="666" t="s">
        <v>1142</v>
      </c>
      <c r="K211" s="666" t="s">
        <v>1262</v>
      </c>
      <c r="L211" s="668">
        <v>630.65993663176198</v>
      </c>
      <c r="M211" s="668">
        <v>19</v>
      </c>
      <c r="N211" s="669">
        <v>11982.538796003477</v>
      </c>
    </row>
    <row r="212" spans="1:14" ht="14.4" customHeight="1" x14ac:dyDescent="0.3">
      <c r="A212" s="664" t="s">
        <v>534</v>
      </c>
      <c r="B212" s="665" t="s">
        <v>535</v>
      </c>
      <c r="C212" s="666" t="s">
        <v>539</v>
      </c>
      <c r="D212" s="667" t="s">
        <v>1926</v>
      </c>
      <c r="E212" s="666" t="s">
        <v>553</v>
      </c>
      <c r="F212" s="667" t="s">
        <v>1930</v>
      </c>
      <c r="G212" s="666" t="s">
        <v>1114</v>
      </c>
      <c r="H212" s="666" t="s">
        <v>1270</v>
      </c>
      <c r="I212" s="666" t="s">
        <v>1270</v>
      </c>
      <c r="J212" s="666" t="s">
        <v>1167</v>
      </c>
      <c r="K212" s="666" t="s">
        <v>1271</v>
      </c>
      <c r="L212" s="668">
        <v>1895.7700000000002</v>
      </c>
      <c r="M212" s="668">
        <v>1</v>
      </c>
      <c r="N212" s="669">
        <v>1895.7700000000002</v>
      </c>
    </row>
    <row r="213" spans="1:14" ht="14.4" customHeight="1" x14ac:dyDescent="0.3">
      <c r="A213" s="664" t="s">
        <v>534</v>
      </c>
      <c r="B213" s="665" t="s">
        <v>535</v>
      </c>
      <c r="C213" s="666" t="s">
        <v>539</v>
      </c>
      <c r="D213" s="667" t="s">
        <v>1926</v>
      </c>
      <c r="E213" s="666" t="s">
        <v>553</v>
      </c>
      <c r="F213" s="667" t="s">
        <v>1930</v>
      </c>
      <c r="G213" s="666" t="s">
        <v>1114</v>
      </c>
      <c r="H213" s="666" t="s">
        <v>1272</v>
      </c>
      <c r="I213" s="666" t="s">
        <v>1272</v>
      </c>
      <c r="J213" s="666" t="s">
        <v>1142</v>
      </c>
      <c r="K213" s="666" t="s">
        <v>1271</v>
      </c>
      <c r="L213" s="668">
        <v>913.64999999999986</v>
      </c>
      <c r="M213" s="668">
        <v>8</v>
      </c>
      <c r="N213" s="669">
        <v>7309.1999999999989</v>
      </c>
    </row>
    <row r="214" spans="1:14" ht="14.4" customHeight="1" x14ac:dyDescent="0.3">
      <c r="A214" s="664" t="s">
        <v>534</v>
      </c>
      <c r="B214" s="665" t="s">
        <v>535</v>
      </c>
      <c r="C214" s="666" t="s">
        <v>539</v>
      </c>
      <c r="D214" s="667" t="s">
        <v>1926</v>
      </c>
      <c r="E214" s="666" t="s">
        <v>553</v>
      </c>
      <c r="F214" s="667" t="s">
        <v>1930</v>
      </c>
      <c r="G214" s="666" t="s">
        <v>1114</v>
      </c>
      <c r="H214" s="666" t="s">
        <v>1273</v>
      </c>
      <c r="I214" s="666" t="s">
        <v>1273</v>
      </c>
      <c r="J214" s="666" t="s">
        <v>562</v>
      </c>
      <c r="K214" s="666" t="s">
        <v>1149</v>
      </c>
      <c r="L214" s="668">
        <v>43.29999999999999</v>
      </c>
      <c r="M214" s="668">
        <v>1</v>
      </c>
      <c r="N214" s="669">
        <v>43.29999999999999</v>
      </c>
    </row>
    <row r="215" spans="1:14" ht="14.4" customHeight="1" x14ac:dyDescent="0.3">
      <c r="A215" s="664" t="s">
        <v>534</v>
      </c>
      <c r="B215" s="665" t="s">
        <v>535</v>
      </c>
      <c r="C215" s="666" t="s">
        <v>539</v>
      </c>
      <c r="D215" s="667" t="s">
        <v>1926</v>
      </c>
      <c r="E215" s="666" t="s">
        <v>553</v>
      </c>
      <c r="F215" s="667" t="s">
        <v>1930</v>
      </c>
      <c r="G215" s="666" t="s">
        <v>1114</v>
      </c>
      <c r="H215" s="666" t="s">
        <v>1274</v>
      </c>
      <c r="I215" s="666" t="s">
        <v>1275</v>
      </c>
      <c r="J215" s="666" t="s">
        <v>1276</v>
      </c>
      <c r="K215" s="666" t="s">
        <v>566</v>
      </c>
      <c r="L215" s="668">
        <v>245.38</v>
      </c>
      <c r="M215" s="668">
        <v>1</v>
      </c>
      <c r="N215" s="669">
        <v>245.38</v>
      </c>
    </row>
    <row r="216" spans="1:14" ht="14.4" customHeight="1" x14ac:dyDescent="0.3">
      <c r="A216" s="664" t="s">
        <v>534</v>
      </c>
      <c r="B216" s="665" t="s">
        <v>535</v>
      </c>
      <c r="C216" s="666" t="s">
        <v>539</v>
      </c>
      <c r="D216" s="667" t="s">
        <v>1926</v>
      </c>
      <c r="E216" s="666" t="s">
        <v>553</v>
      </c>
      <c r="F216" s="667" t="s">
        <v>1930</v>
      </c>
      <c r="G216" s="666" t="s">
        <v>1114</v>
      </c>
      <c r="H216" s="666" t="s">
        <v>1277</v>
      </c>
      <c r="I216" s="666" t="s">
        <v>1277</v>
      </c>
      <c r="J216" s="666" t="s">
        <v>1278</v>
      </c>
      <c r="K216" s="666" t="s">
        <v>1279</v>
      </c>
      <c r="L216" s="668">
        <v>77.150003218976309</v>
      </c>
      <c r="M216" s="668">
        <v>3</v>
      </c>
      <c r="N216" s="669">
        <v>231.45000965692893</v>
      </c>
    </row>
    <row r="217" spans="1:14" ht="14.4" customHeight="1" x14ac:dyDescent="0.3">
      <c r="A217" s="664" t="s">
        <v>534</v>
      </c>
      <c r="B217" s="665" t="s">
        <v>535</v>
      </c>
      <c r="C217" s="666" t="s">
        <v>539</v>
      </c>
      <c r="D217" s="667" t="s">
        <v>1926</v>
      </c>
      <c r="E217" s="666" t="s">
        <v>1280</v>
      </c>
      <c r="F217" s="667" t="s">
        <v>1931</v>
      </c>
      <c r="G217" s="666" t="s">
        <v>567</v>
      </c>
      <c r="H217" s="666" t="s">
        <v>1281</v>
      </c>
      <c r="I217" s="666" t="s">
        <v>797</v>
      </c>
      <c r="J217" s="666" t="s">
        <v>1282</v>
      </c>
      <c r="K217" s="666"/>
      <c r="L217" s="668">
        <v>134.33000000000001</v>
      </c>
      <c r="M217" s="668">
        <v>25</v>
      </c>
      <c r="N217" s="669">
        <v>3358.25</v>
      </c>
    </row>
    <row r="218" spans="1:14" ht="14.4" customHeight="1" x14ac:dyDescent="0.3">
      <c r="A218" s="664" t="s">
        <v>534</v>
      </c>
      <c r="B218" s="665" t="s">
        <v>535</v>
      </c>
      <c r="C218" s="666" t="s">
        <v>539</v>
      </c>
      <c r="D218" s="667" t="s">
        <v>1926</v>
      </c>
      <c r="E218" s="666" t="s">
        <v>1280</v>
      </c>
      <c r="F218" s="667" t="s">
        <v>1931</v>
      </c>
      <c r="G218" s="666" t="s">
        <v>1114</v>
      </c>
      <c r="H218" s="666" t="s">
        <v>1283</v>
      </c>
      <c r="I218" s="666" t="s">
        <v>1284</v>
      </c>
      <c r="J218" s="666" t="s">
        <v>1285</v>
      </c>
      <c r="K218" s="666" t="s">
        <v>1286</v>
      </c>
      <c r="L218" s="668">
        <v>41.18</v>
      </c>
      <c r="M218" s="668">
        <v>44</v>
      </c>
      <c r="N218" s="669">
        <v>1811.9199999999998</v>
      </c>
    </row>
    <row r="219" spans="1:14" ht="14.4" customHeight="1" x14ac:dyDescent="0.3">
      <c r="A219" s="664" t="s">
        <v>534</v>
      </c>
      <c r="B219" s="665" t="s">
        <v>535</v>
      </c>
      <c r="C219" s="666" t="s">
        <v>539</v>
      </c>
      <c r="D219" s="667" t="s">
        <v>1926</v>
      </c>
      <c r="E219" s="666" t="s">
        <v>1280</v>
      </c>
      <c r="F219" s="667" t="s">
        <v>1931</v>
      </c>
      <c r="G219" s="666" t="s">
        <v>1114</v>
      </c>
      <c r="H219" s="666" t="s">
        <v>1287</v>
      </c>
      <c r="I219" s="666" t="s">
        <v>1288</v>
      </c>
      <c r="J219" s="666" t="s">
        <v>1289</v>
      </c>
      <c r="K219" s="666" t="s">
        <v>1286</v>
      </c>
      <c r="L219" s="668">
        <v>41.18</v>
      </c>
      <c r="M219" s="668">
        <v>14</v>
      </c>
      <c r="N219" s="669">
        <v>576.52</v>
      </c>
    </row>
    <row r="220" spans="1:14" ht="14.4" customHeight="1" x14ac:dyDescent="0.3">
      <c r="A220" s="664" t="s">
        <v>534</v>
      </c>
      <c r="B220" s="665" t="s">
        <v>535</v>
      </c>
      <c r="C220" s="666" t="s">
        <v>539</v>
      </c>
      <c r="D220" s="667" t="s">
        <v>1926</v>
      </c>
      <c r="E220" s="666" t="s">
        <v>1280</v>
      </c>
      <c r="F220" s="667" t="s">
        <v>1931</v>
      </c>
      <c r="G220" s="666" t="s">
        <v>1114</v>
      </c>
      <c r="H220" s="666" t="s">
        <v>1290</v>
      </c>
      <c r="I220" s="666" t="s">
        <v>1290</v>
      </c>
      <c r="J220" s="666" t="s">
        <v>1291</v>
      </c>
      <c r="K220" s="666" t="s">
        <v>1292</v>
      </c>
      <c r="L220" s="668">
        <v>163.66999999999999</v>
      </c>
      <c r="M220" s="668">
        <v>10</v>
      </c>
      <c r="N220" s="669">
        <v>1636.6999999999998</v>
      </c>
    </row>
    <row r="221" spans="1:14" ht="14.4" customHeight="1" x14ac:dyDescent="0.3">
      <c r="A221" s="664" t="s">
        <v>534</v>
      </c>
      <c r="B221" s="665" t="s">
        <v>535</v>
      </c>
      <c r="C221" s="666" t="s">
        <v>539</v>
      </c>
      <c r="D221" s="667" t="s">
        <v>1926</v>
      </c>
      <c r="E221" s="666" t="s">
        <v>1293</v>
      </c>
      <c r="F221" s="667" t="s">
        <v>1932</v>
      </c>
      <c r="G221" s="666"/>
      <c r="H221" s="666" t="s">
        <v>1294</v>
      </c>
      <c r="I221" s="666" t="s">
        <v>1294</v>
      </c>
      <c r="J221" s="666" t="s">
        <v>1295</v>
      </c>
      <c r="K221" s="666" t="s">
        <v>1296</v>
      </c>
      <c r="L221" s="668">
        <v>180.73914285714278</v>
      </c>
      <c r="M221" s="668">
        <v>21.000000000000007</v>
      </c>
      <c r="N221" s="669">
        <v>3795.5219999999999</v>
      </c>
    </row>
    <row r="222" spans="1:14" ht="14.4" customHeight="1" x14ac:dyDescent="0.3">
      <c r="A222" s="664" t="s">
        <v>534</v>
      </c>
      <c r="B222" s="665" t="s">
        <v>535</v>
      </c>
      <c r="C222" s="666" t="s">
        <v>539</v>
      </c>
      <c r="D222" s="667" t="s">
        <v>1926</v>
      </c>
      <c r="E222" s="666" t="s">
        <v>1293</v>
      </c>
      <c r="F222" s="667" t="s">
        <v>1932</v>
      </c>
      <c r="G222" s="666"/>
      <c r="H222" s="666" t="s">
        <v>1297</v>
      </c>
      <c r="I222" s="666" t="s">
        <v>1297</v>
      </c>
      <c r="J222" s="666" t="s">
        <v>1298</v>
      </c>
      <c r="K222" s="666" t="s">
        <v>1299</v>
      </c>
      <c r="L222" s="668">
        <v>413.05</v>
      </c>
      <c r="M222" s="668">
        <v>1</v>
      </c>
      <c r="N222" s="669">
        <v>413.05</v>
      </c>
    </row>
    <row r="223" spans="1:14" ht="14.4" customHeight="1" x14ac:dyDescent="0.3">
      <c r="A223" s="664" t="s">
        <v>534</v>
      </c>
      <c r="B223" s="665" t="s">
        <v>535</v>
      </c>
      <c r="C223" s="666" t="s">
        <v>539</v>
      </c>
      <c r="D223" s="667" t="s">
        <v>1926</v>
      </c>
      <c r="E223" s="666" t="s">
        <v>1293</v>
      </c>
      <c r="F223" s="667" t="s">
        <v>1932</v>
      </c>
      <c r="G223" s="666"/>
      <c r="H223" s="666" t="s">
        <v>1300</v>
      </c>
      <c r="I223" s="666" t="s">
        <v>1300</v>
      </c>
      <c r="J223" s="666" t="s">
        <v>1301</v>
      </c>
      <c r="K223" s="666" t="s">
        <v>1302</v>
      </c>
      <c r="L223" s="668">
        <v>263.9999986537278</v>
      </c>
      <c r="M223" s="668">
        <v>3.6</v>
      </c>
      <c r="N223" s="669">
        <v>950.39999515342015</v>
      </c>
    </row>
    <row r="224" spans="1:14" ht="14.4" customHeight="1" x14ac:dyDescent="0.3">
      <c r="A224" s="664" t="s">
        <v>534</v>
      </c>
      <c r="B224" s="665" t="s">
        <v>535</v>
      </c>
      <c r="C224" s="666" t="s">
        <v>539</v>
      </c>
      <c r="D224" s="667" t="s">
        <v>1926</v>
      </c>
      <c r="E224" s="666" t="s">
        <v>1293</v>
      </c>
      <c r="F224" s="667" t="s">
        <v>1932</v>
      </c>
      <c r="G224" s="666"/>
      <c r="H224" s="666" t="s">
        <v>1303</v>
      </c>
      <c r="I224" s="666" t="s">
        <v>1303</v>
      </c>
      <c r="J224" s="666" t="s">
        <v>1304</v>
      </c>
      <c r="K224" s="666" t="s">
        <v>1305</v>
      </c>
      <c r="L224" s="668">
        <v>562.87</v>
      </c>
      <c r="M224" s="668">
        <v>2.8</v>
      </c>
      <c r="N224" s="669">
        <v>1576.0360000000001</v>
      </c>
    </row>
    <row r="225" spans="1:14" ht="14.4" customHeight="1" x14ac:dyDescent="0.3">
      <c r="A225" s="664" t="s">
        <v>534</v>
      </c>
      <c r="B225" s="665" t="s">
        <v>535</v>
      </c>
      <c r="C225" s="666" t="s">
        <v>539</v>
      </c>
      <c r="D225" s="667" t="s">
        <v>1926</v>
      </c>
      <c r="E225" s="666" t="s">
        <v>1293</v>
      </c>
      <c r="F225" s="667" t="s">
        <v>1932</v>
      </c>
      <c r="G225" s="666"/>
      <c r="H225" s="666" t="s">
        <v>1306</v>
      </c>
      <c r="I225" s="666" t="s">
        <v>1306</v>
      </c>
      <c r="J225" s="666" t="s">
        <v>1307</v>
      </c>
      <c r="K225" s="666" t="s">
        <v>1308</v>
      </c>
      <c r="L225" s="668">
        <v>35.089999999999996</v>
      </c>
      <c r="M225" s="668">
        <v>3</v>
      </c>
      <c r="N225" s="669">
        <v>105.26999999999998</v>
      </c>
    </row>
    <row r="226" spans="1:14" ht="14.4" customHeight="1" x14ac:dyDescent="0.3">
      <c r="A226" s="664" t="s">
        <v>534</v>
      </c>
      <c r="B226" s="665" t="s">
        <v>535</v>
      </c>
      <c r="C226" s="666" t="s">
        <v>539</v>
      </c>
      <c r="D226" s="667" t="s">
        <v>1926</v>
      </c>
      <c r="E226" s="666" t="s">
        <v>1293</v>
      </c>
      <c r="F226" s="667" t="s">
        <v>1932</v>
      </c>
      <c r="G226" s="666" t="s">
        <v>567</v>
      </c>
      <c r="H226" s="666" t="s">
        <v>1309</v>
      </c>
      <c r="I226" s="666" t="s">
        <v>1310</v>
      </c>
      <c r="J226" s="666" t="s">
        <v>1311</v>
      </c>
      <c r="K226" s="666" t="s">
        <v>1312</v>
      </c>
      <c r="L226" s="668">
        <v>164.44999999999996</v>
      </c>
      <c r="M226" s="668">
        <v>2</v>
      </c>
      <c r="N226" s="669">
        <v>328.89999999999992</v>
      </c>
    </row>
    <row r="227" spans="1:14" ht="14.4" customHeight="1" x14ac:dyDescent="0.3">
      <c r="A227" s="664" t="s">
        <v>534</v>
      </c>
      <c r="B227" s="665" t="s">
        <v>535</v>
      </c>
      <c r="C227" s="666" t="s">
        <v>539</v>
      </c>
      <c r="D227" s="667" t="s">
        <v>1926</v>
      </c>
      <c r="E227" s="666" t="s">
        <v>1293</v>
      </c>
      <c r="F227" s="667" t="s">
        <v>1932</v>
      </c>
      <c r="G227" s="666" t="s">
        <v>567</v>
      </c>
      <c r="H227" s="666" t="s">
        <v>1313</v>
      </c>
      <c r="I227" s="666" t="s">
        <v>1314</v>
      </c>
      <c r="J227" s="666" t="s">
        <v>1315</v>
      </c>
      <c r="K227" s="666" t="s">
        <v>1316</v>
      </c>
      <c r="L227" s="668">
        <v>35.049999999999997</v>
      </c>
      <c r="M227" s="668">
        <v>2</v>
      </c>
      <c r="N227" s="669">
        <v>70.099999999999994</v>
      </c>
    </row>
    <row r="228" spans="1:14" ht="14.4" customHeight="1" x14ac:dyDescent="0.3">
      <c r="A228" s="664" t="s">
        <v>534</v>
      </c>
      <c r="B228" s="665" t="s">
        <v>535</v>
      </c>
      <c r="C228" s="666" t="s">
        <v>539</v>
      </c>
      <c r="D228" s="667" t="s">
        <v>1926</v>
      </c>
      <c r="E228" s="666" t="s">
        <v>1293</v>
      </c>
      <c r="F228" s="667" t="s">
        <v>1932</v>
      </c>
      <c r="G228" s="666" t="s">
        <v>567</v>
      </c>
      <c r="H228" s="666" t="s">
        <v>1317</v>
      </c>
      <c r="I228" s="666" t="s">
        <v>1318</v>
      </c>
      <c r="J228" s="666" t="s">
        <v>1319</v>
      </c>
      <c r="K228" s="666" t="s">
        <v>1320</v>
      </c>
      <c r="L228" s="668">
        <v>164.43999999999997</v>
      </c>
      <c r="M228" s="668">
        <v>1</v>
      </c>
      <c r="N228" s="669">
        <v>164.43999999999997</v>
      </c>
    </row>
    <row r="229" spans="1:14" ht="14.4" customHeight="1" x14ac:dyDescent="0.3">
      <c r="A229" s="664" t="s">
        <v>534</v>
      </c>
      <c r="B229" s="665" t="s">
        <v>535</v>
      </c>
      <c r="C229" s="666" t="s">
        <v>539</v>
      </c>
      <c r="D229" s="667" t="s">
        <v>1926</v>
      </c>
      <c r="E229" s="666" t="s">
        <v>1293</v>
      </c>
      <c r="F229" s="667" t="s">
        <v>1932</v>
      </c>
      <c r="G229" s="666" t="s">
        <v>567</v>
      </c>
      <c r="H229" s="666" t="s">
        <v>1321</v>
      </c>
      <c r="I229" s="666" t="s">
        <v>1322</v>
      </c>
      <c r="J229" s="666" t="s">
        <v>1323</v>
      </c>
      <c r="K229" s="666" t="s">
        <v>1324</v>
      </c>
      <c r="L229" s="668">
        <v>74.569999999999993</v>
      </c>
      <c r="M229" s="668">
        <v>1</v>
      </c>
      <c r="N229" s="669">
        <v>74.569999999999993</v>
      </c>
    </row>
    <row r="230" spans="1:14" ht="14.4" customHeight="1" x14ac:dyDescent="0.3">
      <c r="A230" s="664" t="s">
        <v>534</v>
      </c>
      <c r="B230" s="665" t="s">
        <v>535</v>
      </c>
      <c r="C230" s="666" t="s">
        <v>539</v>
      </c>
      <c r="D230" s="667" t="s">
        <v>1926</v>
      </c>
      <c r="E230" s="666" t="s">
        <v>1293</v>
      </c>
      <c r="F230" s="667" t="s">
        <v>1932</v>
      </c>
      <c r="G230" s="666" t="s">
        <v>567</v>
      </c>
      <c r="H230" s="666" t="s">
        <v>1325</v>
      </c>
      <c r="I230" s="666" t="s">
        <v>1326</v>
      </c>
      <c r="J230" s="666" t="s">
        <v>1327</v>
      </c>
      <c r="K230" s="666" t="s">
        <v>1328</v>
      </c>
      <c r="L230" s="668">
        <v>25.070000000000018</v>
      </c>
      <c r="M230" s="668">
        <v>2</v>
      </c>
      <c r="N230" s="669">
        <v>50.140000000000036</v>
      </c>
    </row>
    <row r="231" spans="1:14" ht="14.4" customHeight="1" x14ac:dyDescent="0.3">
      <c r="A231" s="664" t="s">
        <v>534</v>
      </c>
      <c r="B231" s="665" t="s">
        <v>535</v>
      </c>
      <c r="C231" s="666" t="s">
        <v>539</v>
      </c>
      <c r="D231" s="667" t="s">
        <v>1926</v>
      </c>
      <c r="E231" s="666" t="s">
        <v>1293</v>
      </c>
      <c r="F231" s="667" t="s">
        <v>1932</v>
      </c>
      <c r="G231" s="666" t="s">
        <v>567</v>
      </c>
      <c r="H231" s="666" t="s">
        <v>1329</v>
      </c>
      <c r="I231" s="666" t="s">
        <v>1329</v>
      </c>
      <c r="J231" s="666" t="s">
        <v>1330</v>
      </c>
      <c r="K231" s="666" t="s">
        <v>1331</v>
      </c>
      <c r="L231" s="668">
        <v>286</v>
      </c>
      <c r="M231" s="668">
        <v>7</v>
      </c>
      <c r="N231" s="669">
        <v>2002</v>
      </c>
    </row>
    <row r="232" spans="1:14" ht="14.4" customHeight="1" x14ac:dyDescent="0.3">
      <c r="A232" s="664" t="s">
        <v>534</v>
      </c>
      <c r="B232" s="665" t="s">
        <v>535</v>
      </c>
      <c r="C232" s="666" t="s">
        <v>539</v>
      </c>
      <c r="D232" s="667" t="s">
        <v>1926</v>
      </c>
      <c r="E232" s="666" t="s">
        <v>1293</v>
      </c>
      <c r="F232" s="667" t="s">
        <v>1932</v>
      </c>
      <c r="G232" s="666" t="s">
        <v>567</v>
      </c>
      <c r="H232" s="666" t="s">
        <v>1332</v>
      </c>
      <c r="I232" s="666" t="s">
        <v>1333</v>
      </c>
      <c r="J232" s="666" t="s">
        <v>1334</v>
      </c>
      <c r="K232" s="666" t="s">
        <v>1335</v>
      </c>
      <c r="L232" s="668">
        <v>58.720000000000006</v>
      </c>
      <c r="M232" s="668">
        <v>3</v>
      </c>
      <c r="N232" s="669">
        <v>176.16000000000003</v>
      </c>
    </row>
    <row r="233" spans="1:14" ht="14.4" customHeight="1" x14ac:dyDescent="0.3">
      <c r="A233" s="664" t="s">
        <v>534</v>
      </c>
      <c r="B233" s="665" t="s">
        <v>535</v>
      </c>
      <c r="C233" s="666" t="s">
        <v>539</v>
      </c>
      <c r="D233" s="667" t="s">
        <v>1926</v>
      </c>
      <c r="E233" s="666" t="s">
        <v>1293</v>
      </c>
      <c r="F233" s="667" t="s">
        <v>1932</v>
      </c>
      <c r="G233" s="666" t="s">
        <v>1114</v>
      </c>
      <c r="H233" s="666" t="s">
        <v>1336</v>
      </c>
      <c r="I233" s="666" t="s">
        <v>1336</v>
      </c>
      <c r="J233" s="666" t="s">
        <v>1337</v>
      </c>
      <c r="K233" s="666" t="s">
        <v>1338</v>
      </c>
      <c r="L233" s="668">
        <v>65.281209322232812</v>
      </c>
      <c r="M233" s="668">
        <v>7</v>
      </c>
      <c r="N233" s="669">
        <v>456.96846525562967</v>
      </c>
    </row>
    <row r="234" spans="1:14" ht="14.4" customHeight="1" x14ac:dyDescent="0.3">
      <c r="A234" s="664" t="s">
        <v>534</v>
      </c>
      <c r="B234" s="665" t="s">
        <v>535</v>
      </c>
      <c r="C234" s="666" t="s">
        <v>539</v>
      </c>
      <c r="D234" s="667" t="s">
        <v>1926</v>
      </c>
      <c r="E234" s="666" t="s">
        <v>1293</v>
      </c>
      <c r="F234" s="667" t="s">
        <v>1932</v>
      </c>
      <c r="G234" s="666" t="s">
        <v>1114</v>
      </c>
      <c r="H234" s="666" t="s">
        <v>1339</v>
      </c>
      <c r="I234" s="666" t="s">
        <v>1340</v>
      </c>
      <c r="J234" s="666" t="s">
        <v>1341</v>
      </c>
      <c r="K234" s="666" t="s">
        <v>1342</v>
      </c>
      <c r="L234" s="668">
        <v>115.94000000000003</v>
      </c>
      <c r="M234" s="668">
        <v>4</v>
      </c>
      <c r="N234" s="669">
        <v>463.7600000000001</v>
      </c>
    </row>
    <row r="235" spans="1:14" ht="14.4" customHeight="1" x14ac:dyDescent="0.3">
      <c r="A235" s="664" t="s">
        <v>534</v>
      </c>
      <c r="B235" s="665" t="s">
        <v>535</v>
      </c>
      <c r="C235" s="666" t="s">
        <v>539</v>
      </c>
      <c r="D235" s="667" t="s">
        <v>1926</v>
      </c>
      <c r="E235" s="666" t="s">
        <v>1293</v>
      </c>
      <c r="F235" s="667" t="s">
        <v>1932</v>
      </c>
      <c r="G235" s="666" t="s">
        <v>1114</v>
      </c>
      <c r="H235" s="666" t="s">
        <v>1343</v>
      </c>
      <c r="I235" s="666" t="s">
        <v>1344</v>
      </c>
      <c r="J235" s="666" t="s">
        <v>1311</v>
      </c>
      <c r="K235" s="666" t="s">
        <v>1345</v>
      </c>
      <c r="L235" s="668">
        <v>21.494883333333334</v>
      </c>
      <c r="M235" s="668">
        <v>120</v>
      </c>
      <c r="N235" s="669">
        <v>2579.386</v>
      </c>
    </row>
    <row r="236" spans="1:14" ht="14.4" customHeight="1" x14ac:dyDescent="0.3">
      <c r="A236" s="664" t="s">
        <v>534</v>
      </c>
      <c r="B236" s="665" t="s">
        <v>535</v>
      </c>
      <c r="C236" s="666" t="s">
        <v>539</v>
      </c>
      <c r="D236" s="667" t="s">
        <v>1926</v>
      </c>
      <c r="E236" s="666" t="s">
        <v>1293</v>
      </c>
      <c r="F236" s="667" t="s">
        <v>1932</v>
      </c>
      <c r="G236" s="666" t="s">
        <v>1114</v>
      </c>
      <c r="H236" s="666" t="s">
        <v>1346</v>
      </c>
      <c r="I236" s="666" t="s">
        <v>1347</v>
      </c>
      <c r="J236" s="666" t="s">
        <v>1348</v>
      </c>
      <c r="K236" s="666" t="s">
        <v>1349</v>
      </c>
      <c r="L236" s="668">
        <v>126.19660200379315</v>
      </c>
      <c r="M236" s="668">
        <v>46.2</v>
      </c>
      <c r="N236" s="669">
        <v>5830.2830125752434</v>
      </c>
    </row>
    <row r="237" spans="1:14" ht="14.4" customHeight="1" x14ac:dyDescent="0.3">
      <c r="A237" s="664" t="s">
        <v>534</v>
      </c>
      <c r="B237" s="665" t="s">
        <v>535</v>
      </c>
      <c r="C237" s="666" t="s">
        <v>539</v>
      </c>
      <c r="D237" s="667" t="s">
        <v>1926</v>
      </c>
      <c r="E237" s="666" t="s">
        <v>1293</v>
      </c>
      <c r="F237" s="667" t="s">
        <v>1932</v>
      </c>
      <c r="G237" s="666" t="s">
        <v>1114</v>
      </c>
      <c r="H237" s="666" t="s">
        <v>1350</v>
      </c>
      <c r="I237" s="666" t="s">
        <v>1351</v>
      </c>
      <c r="J237" s="666" t="s">
        <v>1352</v>
      </c>
      <c r="K237" s="666" t="s">
        <v>1353</v>
      </c>
      <c r="L237" s="668">
        <v>35.100769230769224</v>
      </c>
      <c r="M237" s="668">
        <v>208</v>
      </c>
      <c r="N237" s="669">
        <v>7300.9599999999991</v>
      </c>
    </row>
    <row r="238" spans="1:14" ht="14.4" customHeight="1" x14ac:dyDescent="0.3">
      <c r="A238" s="664" t="s">
        <v>534</v>
      </c>
      <c r="B238" s="665" t="s">
        <v>535</v>
      </c>
      <c r="C238" s="666" t="s">
        <v>539</v>
      </c>
      <c r="D238" s="667" t="s">
        <v>1926</v>
      </c>
      <c r="E238" s="666" t="s">
        <v>1293</v>
      </c>
      <c r="F238" s="667" t="s">
        <v>1932</v>
      </c>
      <c r="G238" s="666" t="s">
        <v>1114</v>
      </c>
      <c r="H238" s="666" t="s">
        <v>1354</v>
      </c>
      <c r="I238" s="666" t="s">
        <v>1355</v>
      </c>
      <c r="J238" s="666" t="s">
        <v>1356</v>
      </c>
      <c r="K238" s="666" t="s">
        <v>1357</v>
      </c>
      <c r="L238" s="668">
        <v>59.839999999999996</v>
      </c>
      <c r="M238" s="668">
        <v>2</v>
      </c>
      <c r="N238" s="669">
        <v>119.67999999999999</v>
      </c>
    </row>
    <row r="239" spans="1:14" ht="14.4" customHeight="1" x14ac:dyDescent="0.3">
      <c r="A239" s="664" t="s">
        <v>534</v>
      </c>
      <c r="B239" s="665" t="s">
        <v>535</v>
      </c>
      <c r="C239" s="666" t="s">
        <v>539</v>
      </c>
      <c r="D239" s="667" t="s">
        <v>1926</v>
      </c>
      <c r="E239" s="666" t="s">
        <v>1293</v>
      </c>
      <c r="F239" s="667" t="s">
        <v>1932</v>
      </c>
      <c r="G239" s="666" t="s">
        <v>1114</v>
      </c>
      <c r="H239" s="666" t="s">
        <v>1358</v>
      </c>
      <c r="I239" s="666" t="s">
        <v>1358</v>
      </c>
      <c r="J239" s="666" t="s">
        <v>1359</v>
      </c>
      <c r="K239" s="666" t="s">
        <v>1360</v>
      </c>
      <c r="L239" s="668">
        <v>217.8</v>
      </c>
      <c r="M239" s="668">
        <v>4</v>
      </c>
      <c r="N239" s="669">
        <v>871.2</v>
      </c>
    </row>
    <row r="240" spans="1:14" ht="14.4" customHeight="1" x14ac:dyDescent="0.3">
      <c r="A240" s="664" t="s">
        <v>534</v>
      </c>
      <c r="B240" s="665" t="s">
        <v>535</v>
      </c>
      <c r="C240" s="666" t="s">
        <v>539</v>
      </c>
      <c r="D240" s="667" t="s">
        <v>1926</v>
      </c>
      <c r="E240" s="666" t="s">
        <v>1293</v>
      </c>
      <c r="F240" s="667" t="s">
        <v>1932</v>
      </c>
      <c r="G240" s="666" t="s">
        <v>1114</v>
      </c>
      <c r="H240" s="666" t="s">
        <v>1361</v>
      </c>
      <c r="I240" s="666" t="s">
        <v>1361</v>
      </c>
      <c r="J240" s="666" t="s">
        <v>1362</v>
      </c>
      <c r="K240" s="666" t="s">
        <v>1363</v>
      </c>
      <c r="L240" s="668">
        <v>152.9</v>
      </c>
      <c r="M240" s="668">
        <v>4.8</v>
      </c>
      <c r="N240" s="669">
        <v>733.92</v>
      </c>
    </row>
    <row r="241" spans="1:14" ht="14.4" customHeight="1" x14ac:dyDescent="0.3">
      <c r="A241" s="664" t="s">
        <v>534</v>
      </c>
      <c r="B241" s="665" t="s">
        <v>535</v>
      </c>
      <c r="C241" s="666" t="s">
        <v>539</v>
      </c>
      <c r="D241" s="667" t="s">
        <v>1926</v>
      </c>
      <c r="E241" s="666" t="s">
        <v>1293</v>
      </c>
      <c r="F241" s="667" t="s">
        <v>1932</v>
      </c>
      <c r="G241" s="666" t="s">
        <v>1114</v>
      </c>
      <c r="H241" s="666" t="s">
        <v>1364</v>
      </c>
      <c r="I241" s="666" t="s">
        <v>1365</v>
      </c>
      <c r="J241" s="666" t="s">
        <v>1366</v>
      </c>
      <c r="K241" s="666" t="s">
        <v>1367</v>
      </c>
      <c r="L241" s="668">
        <v>264</v>
      </c>
      <c r="M241" s="668">
        <v>4</v>
      </c>
      <c r="N241" s="669">
        <v>1056</v>
      </c>
    </row>
    <row r="242" spans="1:14" ht="14.4" customHeight="1" x14ac:dyDescent="0.3">
      <c r="A242" s="664" t="s">
        <v>534</v>
      </c>
      <c r="B242" s="665" t="s">
        <v>535</v>
      </c>
      <c r="C242" s="666" t="s">
        <v>539</v>
      </c>
      <c r="D242" s="667" t="s">
        <v>1926</v>
      </c>
      <c r="E242" s="666" t="s">
        <v>1293</v>
      </c>
      <c r="F242" s="667" t="s">
        <v>1932</v>
      </c>
      <c r="G242" s="666" t="s">
        <v>1114</v>
      </c>
      <c r="H242" s="666" t="s">
        <v>1368</v>
      </c>
      <c r="I242" s="666" t="s">
        <v>1368</v>
      </c>
      <c r="J242" s="666" t="s">
        <v>1369</v>
      </c>
      <c r="K242" s="666" t="s">
        <v>1370</v>
      </c>
      <c r="L242" s="668">
        <v>411.29</v>
      </c>
      <c r="M242" s="668">
        <v>4</v>
      </c>
      <c r="N242" s="669">
        <v>1645.16</v>
      </c>
    </row>
    <row r="243" spans="1:14" ht="14.4" customHeight="1" x14ac:dyDescent="0.3">
      <c r="A243" s="664" t="s">
        <v>534</v>
      </c>
      <c r="B243" s="665" t="s">
        <v>535</v>
      </c>
      <c r="C243" s="666" t="s">
        <v>539</v>
      </c>
      <c r="D243" s="667" t="s">
        <v>1926</v>
      </c>
      <c r="E243" s="666" t="s">
        <v>1293</v>
      </c>
      <c r="F243" s="667" t="s">
        <v>1932</v>
      </c>
      <c r="G243" s="666" t="s">
        <v>1114</v>
      </c>
      <c r="H243" s="666" t="s">
        <v>1371</v>
      </c>
      <c r="I243" s="666" t="s">
        <v>1371</v>
      </c>
      <c r="J243" s="666" t="s">
        <v>1372</v>
      </c>
      <c r="K243" s="666" t="s">
        <v>1296</v>
      </c>
      <c r="L243" s="668">
        <v>911.55862068965519</v>
      </c>
      <c r="M243" s="668">
        <v>8.6999999999999993</v>
      </c>
      <c r="N243" s="669">
        <v>7930.5599999999995</v>
      </c>
    </row>
    <row r="244" spans="1:14" ht="14.4" customHeight="1" x14ac:dyDescent="0.3">
      <c r="A244" s="664" t="s">
        <v>534</v>
      </c>
      <c r="B244" s="665" t="s">
        <v>535</v>
      </c>
      <c r="C244" s="666" t="s">
        <v>539</v>
      </c>
      <c r="D244" s="667" t="s">
        <v>1926</v>
      </c>
      <c r="E244" s="666" t="s">
        <v>1373</v>
      </c>
      <c r="F244" s="667" t="s">
        <v>1933</v>
      </c>
      <c r="G244" s="666" t="s">
        <v>567</v>
      </c>
      <c r="H244" s="666" t="s">
        <v>1374</v>
      </c>
      <c r="I244" s="666" t="s">
        <v>1375</v>
      </c>
      <c r="J244" s="666" t="s">
        <v>1376</v>
      </c>
      <c r="K244" s="666" t="s">
        <v>1377</v>
      </c>
      <c r="L244" s="668">
        <v>103.18999999999994</v>
      </c>
      <c r="M244" s="668">
        <v>2</v>
      </c>
      <c r="N244" s="669">
        <v>206.37999999999988</v>
      </c>
    </row>
    <row r="245" spans="1:14" ht="14.4" customHeight="1" x14ac:dyDescent="0.3">
      <c r="A245" s="664" t="s">
        <v>534</v>
      </c>
      <c r="B245" s="665" t="s">
        <v>535</v>
      </c>
      <c r="C245" s="666" t="s">
        <v>539</v>
      </c>
      <c r="D245" s="667" t="s">
        <v>1926</v>
      </c>
      <c r="E245" s="666" t="s">
        <v>1373</v>
      </c>
      <c r="F245" s="667" t="s">
        <v>1933</v>
      </c>
      <c r="G245" s="666" t="s">
        <v>567</v>
      </c>
      <c r="H245" s="666" t="s">
        <v>1378</v>
      </c>
      <c r="I245" s="666" t="s">
        <v>1379</v>
      </c>
      <c r="J245" s="666" t="s">
        <v>1380</v>
      </c>
      <c r="K245" s="666" t="s">
        <v>1381</v>
      </c>
      <c r="L245" s="668">
        <v>108.83</v>
      </c>
      <c r="M245" s="668">
        <v>2</v>
      </c>
      <c r="N245" s="669">
        <v>217.66</v>
      </c>
    </row>
    <row r="246" spans="1:14" ht="14.4" customHeight="1" x14ac:dyDescent="0.3">
      <c r="A246" s="664" t="s">
        <v>534</v>
      </c>
      <c r="B246" s="665" t="s">
        <v>535</v>
      </c>
      <c r="C246" s="666" t="s">
        <v>539</v>
      </c>
      <c r="D246" s="667" t="s">
        <v>1926</v>
      </c>
      <c r="E246" s="666" t="s">
        <v>1382</v>
      </c>
      <c r="F246" s="667" t="s">
        <v>1934</v>
      </c>
      <c r="G246" s="666" t="s">
        <v>567</v>
      </c>
      <c r="H246" s="666" t="s">
        <v>1383</v>
      </c>
      <c r="I246" s="666" t="s">
        <v>1384</v>
      </c>
      <c r="J246" s="666" t="s">
        <v>1385</v>
      </c>
      <c r="K246" s="666" t="s">
        <v>1386</v>
      </c>
      <c r="L246" s="668">
        <v>2719.2</v>
      </c>
      <c r="M246" s="668">
        <v>1</v>
      </c>
      <c r="N246" s="669">
        <v>2719.2</v>
      </c>
    </row>
    <row r="247" spans="1:14" ht="14.4" customHeight="1" x14ac:dyDescent="0.3">
      <c r="A247" s="664" t="s">
        <v>534</v>
      </c>
      <c r="B247" s="665" t="s">
        <v>535</v>
      </c>
      <c r="C247" s="666" t="s">
        <v>539</v>
      </c>
      <c r="D247" s="667" t="s">
        <v>1926</v>
      </c>
      <c r="E247" s="666" t="s">
        <v>1382</v>
      </c>
      <c r="F247" s="667" t="s">
        <v>1934</v>
      </c>
      <c r="G247" s="666" t="s">
        <v>567</v>
      </c>
      <c r="H247" s="666" t="s">
        <v>1387</v>
      </c>
      <c r="I247" s="666" t="s">
        <v>1388</v>
      </c>
      <c r="J247" s="666" t="s">
        <v>1389</v>
      </c>
      <c r="K247" s="666" t="s">
        <v>1390</v>
      </c>
      <c r="L247" s="668">
        <v>2395.0299999999997</v>
      </c>
      <c r="M247" s="668">
        <v>1</v>
      </c>
      <c r="N247" s="669">
        <v>2395.0299999999997</v>
      </c>
    </row>
    <row r="248" spans="1:14" ht="14.4" customHeight="1" x14ac:dyDescent="0.3">
      <c r="A248" s="664" t="s">
        <v>534</v>
      </c>
      <c r="B248" s="665" t="s">
        <v>535</v>
      </c>
      <c r="C248" s="666" t="s">
        <v>539</v>
      </c>
      <c r="D248" s="667" t="s">
        <v>1926</v>
      </c>
      <c r="E248" s="666" t="s">
        <v>1382</v>
      </c>
      <c r="F248" s="667" t="s">
        <v>1934</v>
      </c>
      <c r="G248" s="666" t="s">
        <v>567</v>
      </c>
      <c r="H248" s="666" t="s">
        <v>1391</v>
      </c>
      <c r="I248" s="666" t="s">
        <v>1391</v>
      </c>
      <c r="J248" s="666" t="s">
        <v>1392</v>
      </c>
      <c r="K248" s="666" t="s">
        <v>1393</v>
      </c>
      <c r="L248" s="668">
        <v>3524.8399999999997</v>
      </c>
      <c r="M248" s="668">
        <v>1</v>
      </c>
      <c r="N248" s="669">
        <v>3524.8399999999997</v>
      </c>
    </row>
    <row r="249" spans="1:14" ht="14.4" customHeight="1" x14ac:dyDescent="0.3">
      <c r="A249" s="664" t="s">
        <v>534</v>
      </c>
      <c r="B249" s="665" t="s">
        <v>535</v>
      </c>
      <c r="C249" s="666" t="s">
        <v>544</v>
      </c>
      <c r="D249" s="667" t="s">
        <v>1927</v>
      </c>
      <c r="E249" s="666" t="s">
        <v>553</v>
      </c>
      <c r="F249" s="667" t="s">
        <v>1930</v>
      </c>
      <c r="G249" s="666"/>
      <c r="H249" s="666" t="s">
        <v>554</v>
      </c>
      <c r="I249" s="666" t="s">
        <v>555</v>
      </c>
      <c r="J249" s="666" t="s">
        <v>556</v>
      </c>
      <c r="K249" s="666" t="s">
        <v>557</v>
      </c>
      <c r="L249" s="668">
        <v>103.57</v>
      </c>
      <c r="M249" s="668">
        <v>1</v>
      </c>
      <c r="N249" s="669">
        <v>103.57</v>
      </c>
    </row>
    <row r="250" spans="1:14" ht="14.4" customHeight="1" x14ac:dyDescent="0.3">
      <c r="A250" s="664" t="s">
        <v>534</v>
      </c>
      <c r="B250" s="665" t="s">
        <v>535</v>
      </c>
      <c r="C250" s="666" t="s">
        <v>544</v>
      </c>
      <c r="D250" s="667" t="s">
        <v>1927</v>
      </c>
      <c r="E250" s="666" t="s">
        <v>553</v>
      </c>
      <c r="F250" s="667" t="s">
        <v>1930</v>
      </c>
      <c r="G250" s="666" t="s">
        <v>567</v>
      </c>
      <c r="H250" s="666" t="s">
        <v>1394</v>
      </c>
      <c r="I250" s="666" t="s">
        <v>797</v>
      </c>
      <c r="J250" s="666" t="s">
        <v>1395</v>
      </c>
      <c r="K250" s="666"/>
      <c r="L250" s="668">
        <v>191.13094817336281</v>
      </c>
      <c r="M250" s="668">
        <v>1</v>
      </c>
      <c r="N250" s="669">
        <v>191.13094817336281</v>
      </c>
    </row>
    <row r="251" spans="1:14" ht="14.4" customHeight="1" x14ac:dyDescent="0.3">
      <c r="A251" s="664" t="s">
        <v>534</v>
      </c>
      <c r="B251" s="665" t="s">
        <v>535</v>
      </c>
      <c r="C251" s="666" t="s">
        <v>544</v>
      </c>
      <c r="D251" s="667" t="s">
        <v>1927</v>
      </c>
      <c r="E251" s="666" t="s">
        <v>553</v>
      </c>
      <c r="F251" s="667" t="s">
        <v>1930</v>
      </c>
      <c r="G251" s="666" t="s">
        <v>567</v>
      </c>
      <c r="H251" s="666" t="s">
        <v>1396</v>
      </c>
      <c r="I251" s="666" t="s">
        <v>797</v>
      </c>
      <c r="J251" s="666" t="s">
        <v>1397</v>
      </c>
      <c r="K251" s="666"/>
      <c r="L251" s="668">
        <v>64.389964584970215</v>
      </c>
      <c r="M251" s="668">
        <v>2</v>
      </c>
      <c r="N251" s="669">
        <v>128.77992916994043</v>
      </c>
    </row>
    <row r="252" spans="1:14" ht="14.4" customHeight="1" x14ac:dyDescent="0.3">
      <c r="A252" s="664" t="s">
        <v>534</v>
      </c>
      <c r="B252" s="665" t="s">
        <v>535</v>
      </c>
      <c r="C252" s="666" t="s">
        <v>544</v>
      </c>
      <c r="D252" s="667" t="s">
        <v>1927</v>
      </c>
      <c r="E252" s="666" t="s">
        <v>553</v>
      </c>
      <c r="F252" s="667" t="s">
        <v>1930</v>
      </c>
      <c r="G252" s="666" t="s">
        <v>567</v>
      </c>
      <c r="H252" s="666" t="s">
        <v>1398</v>
      </c>
      <c r="I252" s="666" t="s">
        <v>1399</v>
      </c>
      <c r="J252" s="666" t="s">
        <v>1400</v>
      </c>
      <c r="K252" s="666"/>
      <c r="L252" s="668">
        <v>163.56999999999996</v>
      </c>
      <c r="M252" s="668">
        <v>1</v>
      </c>
      <c r="N252" s="669">
        <v>163.56999999999996</v>
      </c>
    </row>
    <row r="253" spans="1:14" ht="14.4" customHeight="1" x14ac:dyDescent="0.3">
      <c r="A253" s="664" t="s">
        <v>534</v>
      </c>
      <c r="B253" s="665" t="s">
        <v>535</v>
      </c>
      <c r="C253" s="666" t="s">
        <v>547</v>
      </c>
      <c r="D253" s="667" t="s">
        <v>1928</v>
      </c>
      <c r="E253" s="666" t="s">
        <v>553</v>
      </c>
      <c r="F253" s="667" t="s">
        <v>1930</v>
      </c>
      <c r="G253" s="666"/>
      <c r="H253" s="666" t="s">
        <v>554</v>
      </c>
      <c r="I253" s="666" t="s">
        <v>555</v>
      </c>
      <c r="J253" s="666" t="s">
        <v>556</v>
      </c>
      <c r="K253" s="666" t="s">
        <v>557</v>
      </c>
      <c r="L253" s="668">
        <v>109.76505131564851</v>
      </c>
      <c r="M253" s="668">
        <v>15</v>
      </c>
      <c r="N253" s="669">
        <v>1646.4757697347277</v>
      </c>
    </row>
    <row r="254" spans="1:14" ht="14.4" customHeight="1" x14ac:dyDescent="0.3">
      <c r="A254" s="664" t="s">
        <v>534</v>
      </c>
      <c r="B254" s="665" t="s">
        <v>535</v>
      </c>
      <c r="C254" s="666" t="s">
        <v>547</v>
      </c>
      <c r="D254" s="667" t="s">
        <v>1928</v>
      </c>
      <c r="E254" s="666" t="s">
        <v>553</v>
      </c>
      <c r="F254" s="667" t="s">
        <v>1930</v>
      </c>
      <c r="G254" s="666"/>
      <c r="H254" s="666" t="s">
        <v>558</v>
      </c>
      <c r="I254" s="666" t="s">
        <v>558</v>
      </c>
      <c r="J254" s="666" t="s">
        <v>559</v>
      </c>
      <c r="K254" s="666" t="s">
        <v>560</v>
      </c>
      <c r="L254" s="668">
        <v>460.21000000000009</v>
      </c>
      <c r="M254" s="668">
        <v>7.2999999999999989</v>
      </c>
      <c r="N254" s="669">
        <v>3359.5330000000004</v>
      </c>
    </row>
    <row r="255" spans="1:14" ht="14.4" customHeight="1" x14ac:dyDescent="0.3">
      <c r="A255" s="664" t="s">
        <v>534</v>
      </c>
      <c r="B255" s="665" t="s">
        <v>535</v>
      </c>
      <c r="C255" s="666" t="s">
        <v>547</v>
      </c>
      <c r="D255" s="667" t="s">
        <v>1928</v>
      </c>
      <c r="E255" s="666" t="s">
        <v>553</v>
      </c>
      <c r="F255" s="667" t="s">
        <v>1930</v>
      </c>
      <c r="G255" s="666" t="s">
        <v>567</v>
      </c>
      <c r="H255" s="666" t="s">
        <v>568</v>
      </c>
      <c r="I255" s="666" t="s">
        <v>568</v>
      </c>
      <c r="J255" s="666" t="s">
        <v>569</v>
      </c>
      <c r="K255" s="666" t="s">
        <v>570</v>
      </c>
      <c r="L255" s="668">
        <v>171.59999872378577</v>
      </c>
      <c r="M255" s="668">
        <v>6</v>
      </c>
      <c r="N255" s="669">
        <v>1029.5999923427146</v>
      </c>
    </row>
    <row r="256" spans="1:14" ht="14.4" customHeight="1" x14ac:dyDescent="0.3">
      <c r="A256" s="664" t="s">
        <v>534</v>
      </c>
      <c r="B256" s="665" t="s">
        <v>535</v>
      </c>
      <c r="C256" s="666" t="s">
        <v>547</v>
      </c>
      <c r="D256" s="667" t="s">
        <v>1928</v>
      </c>
      <c r="E256" s="666" t="s">
        <v>553</v>
      </c>
      <c r="F256" s="667" t="s">
        <v>1930</v>
      </c>
      <c r="G256" s="666" t="s">
        <v>567</v>
      </c>
      <c r="H256" s="666" t="s">
        <v>571</v>
      </c>
      <c r="I256" s="666" t="s">
        <v>571</v>
      </c>
      <c r="J256" s="666" t="s">
        <v>572</v>
      </c>
      <c r="K256" s="666" t="s">
        <v>573</v>
      </c>
      <c r="L256" s="668">
        <v>173.69000000000003</v>
      </c>
      <c r="M256" s="668">
        <v>20</v>
      </c>
      <c r="N256" s="669">
        <v>3473.8000000000006</v>
      </c>
    </row>
    <row r="257" spans="1:14" ht="14.4" customHeight="1" x14ac:dyDescent="0.3">
      <c r="A257" s="664" t="s">
        <v>534</v>
      </c>
      <c r="B257" s="665" t="s">
        <v>535</v>
      </c>
      <c r="C257" s="666" t="s">
        <v>547</v>
      </c>
      <c r="D257" s="667" t="s">
        <v>1928</v>
      </c>
      <c r="E257" s="666" t="s">
        <v>553</v>
      </c>
      <c r="F257" s="667" t="s">
        <v>1930</v>
      </c>
      <c r="G257" s="666" t="s">
        <v>567</v>
      </c>
      <c r="H257" s="666" t="s">
        <v>1401</v>
      </c>
      <c r="I257" s="666" t="s">
        <v>1401</v>
      </c>
      <c r="J257" s="666" t="s">
        <v>575</v>
      </c>
      <c r="K257" s="666" t="s">
        <v>573</v>
      </c>
      <c r="L257" s="668">
        <v>143</v>
      </c>
      <c r="M257" s="668">
        <v>12</v>
      </c>
      <c r="N257" s="669">
        <v>1716</v>
      </c>
    </row>
    <row r="258" spans="1:14" ht="14.4" customHeight="1" x14ac:dyDescent="0.3">
      <c r="A258" s="664" t="s">
        <v>534</v>
      </c>
      <c r="B258" s="665" t="s">
        <v>535</v>
      </c>
      <c r="C258" s="666" t="s">
        <v>547</v>
      </c>
      <c r="D258" s="667" t="s">
        <v>1928</v>
      </c>
      <c r="E258" s="666" t="s">
        <v>553</v>
      </c>
      <c r="F258" s="667" t="s">
        <v>1930</v>
      </c>
      <c r="G258" s="666" t="s">
        <v>567</v>
      </c>
      <c r="H258" s="666" t="s">
        <v>1402</v>
      </c>
      <c r="I258" s="666" t="s">
        <v>1402</v>
      </c>
      <c r="J258" s="666" t="s">
        <v>575</v>
      </c>
      <c r="K258" s="666" t="s">
        <v>1403</v>
      </c>
      <c r="L258" s="668">
        <v>126.5</v>
      </c>
      <c r="M258" s="668">
        <v>1</v>
      </c>
      <c r="N258" s="669">
        <v>126.5</v>
      </c>
    </row>
    <row r="259" spans="1:14" ht="14.4" customHeight="1" x14ac:dyDescent="0.3">
      <c r="A259" s="664" t="s">
        <v>534</v>
      </c>
      <c r="B259" s="665" t="s">
        <v>535</v>
      </c>
      <c r="C259" s="666" t="s">
        <v>547</v>
      </c>
      <c r="D259" s="667" t="s">
        <v>1928</v>
      </c>
      <c r="E259" s="666" t="s">
        <v>553</v>
      </c>
      <c r="F259" s="667" t="s">
        <v>1930</v>
      </c>
      <c r="G259" s="666" t="s">
        <v>567</v>
      </c>
      <c r="H259" s="666" t="s">
        <v>574</v>
      </c>
      <c r="I259" s="666" t="s">
        <v>574</v>
      </c>
      <c r="J259" s="666" t="s">
        <v>575</v>
      </c>
      <c r="K259" s="666" t="s">
        <v>576</v>
      </c>
      <c r="L259" s="668">
        <v>222.20000000000002</v>
      </c>
      <c r="M259" s="668">
        <v>6</v>
      </c>
      <c r="N259" s="669">
        <v>1333.2</v>
      </c>
    </row>
    <row r="260" spans="1:14" ht="14.4" customHeight="1" x14ac:dyDescent="0.3">
      <c r="A260" s="664" t="s">
        <v>534</v>
      </c>
      <c r="B260" s="665" t="s">
        <v>535</v>
      </c>
      <c r="C260" s="666" t="s">
        <v>547</v>
      </c>
      <c r="D260" s="667" t="s">
        <v>1928</v>
      </c>
      <c r="E260" s="666" t="s">
        <v>553</v>
      </c>
      <c r="F260" s="667" t="s">
        <v>1930</v>
      </c>
      <c r="G260" s="666" t="s">
        <v>567</v>
      </c>
      <c r="H260" s="666" t="s">
        <v>580</v>
      </c>
      <c r="I260" s="666" t="s">
        <v>580</v>
      </c>
      <c r="J260" s="666" t="s">
        <v>569</v>
      </c>
      <c r="K260" s="666" t="s">
        <v>581</v>
      </c>
      <c r="L260" s="668">
        <v>92.949999999999989</v>
      </c>
      <c r="M260" s="668">
        <v>68</v>
      </c>
      <c r="N260" s="669">
        <v>6320.5999999999995</v>
      </c>
    </row>
    <row r="261" spans="1:14" ht="14.4" customHeight="1" x14ac:dyDescent="0.3">
      <c r="A261" s="664" t="s">
        <v>534</v>
      </c>
      <c r="B261" s="665" t="s">
        <v>535</v>
      </c>
      <c r="C261" s="666" t="s">
        <v>547</v>
      </c>
      <c r="D261" s="667" t="s">
        <v>1928</v>
      </c>
      <c r="E261" s="666" t="s">
        <v>553</v>
      </c>
      <c r="F261" s="667" t="s">
        <v>1930</v>
      </c>
      <c r="G261" s="666" t="s">
        <v>567</v>
      </c>
      <c r="H261" s="666" t="s">
        <v>1404</v>
      </c>
      <c r="I261" s="666" t="s">
        <v>1404</v>
      </c>
      <c r="J261" s="666" t="s">
        <v>569</v>
      </c>
      <c r="K261" s="666" t="s">
        <v>1405</v>
      </c>
      <c r="L261" s="668">
        <v>93.5</v>
      </c>
      <c r="M261" s="668">
        <v>4.8</v>
      </c>
      <c r="N261" s="669">
        <v>448.8</v>
      </c>
    </row>
    <row r="262" spans="1:14" ht="14.4" customHeight="1" x14ac:dyDescent="0.3">
      <c r="A262" s="664" t="s">
        <v>534</v>
      </c>
      <c r="B262" s="665" t="s">
        <v>535</v>
      </c>
      <c r="C262" s="666" t="s">
        <v>547</v>
      </c>
      <c r="D262" s="667" t="s">
        <v>1928</v>
      </c>
      <c r="E262" s="666" t="s">
        <v>553</v>
      </c>
      <c r="F262" s="667" t="s">
        <v>1930</v>
      </c>
      <c r="G262" s="666" t="s">
        <v>567</v>
      </c>
      <c r="H262" s="666" t="s">
        <v>586</v>
      </c>
      <c r="I262" s="666" t="s">
        <v>587</v>
      </c>
      <c r="J262" s="666" t="s">
        <v>588</v>
      </c>
      <c r="K262" s="666" t="s">
        <v>589</v>
      </c>
      <c r="L262" s="668">
        <v>41.13</v>
      </c>
      <c r="M262" s="668">
        <v>1</v>
      </c>
      <c r="N262" s="669">
        <v>41.13</v>
      </c>
    </row>
    <row r="263" spans="1:14" ht="14.4" customHeight="1" x14ac:dyDescent="0.3">
      <c r="A263" s="664" t="s">
        <v>534</v>
      </c>
      <c r="B263" s="665" t="s">
        <v>535</v>
      </c>
      <c r="C263" s="666" t="s">
        <v>547</v>
      </c>
      <c r="D263" s="667" t="s">
        <v>1928</v>
      </c>
      <c r="E263" s="666" t="s">
        <v>553</v>
      </c>
      <c r="F263" s="667" t="s">
        <v>1930</v>
      </c>
      <c r="G263" s="666" t="s">
        <v>567</v>
      </c>
      <c r="H263" s="666" t="s">
        <v>1406</v>
      </c>
      <c r="I263" s="666" t="s">
        <v>1407</v>
      </c>
      <c r="J263" s="666" t="s">
        <v>1408</v>
      </c>
      <c r="K263" s="666" t="s">
        <v>851</v>
      </c>
      <c r="L263" s="668">
        <v>87.029999999999987</v>
      </c>
      <c r="M263" s="668">
        <v>5</v>
      </c>
      <c r="N263" s="669">
        <v>435.14999999999992</v>
      </c>
    </row>
    <row r="264" spans="1:14" ht="14.4" customHeight="1" x14ac:dyDescent="0.3">
      <c r="A264" s="664" t="s">
        <v>534</v>
      </c>
      <c r="B264" s="665" t="s">
        <v>535</v>
      </c>
      <c r="C264" s="666" t="s">
        <v>547</v>
      </c>
      <c r="D264" s="667" t="s">
        <v>1928</v>
      </c>
      <c r="E264" s="666" t="s">
        <v>553</v>
      </c>
      <c r="F264" s="667" t="s">
        <v>1930</v>
      </c>
      <c r="G264" s="666" t="s">
        <v>567</v>
      </c>
      <c r="H264" s="666" t="s">
        <v>590</v>
      </c>
      <c r="I264" s="666" t="s">
        <v>591</v>
      </c>
      <c r="J264" s="666" t="s">
        <v>592</v>
      </c>
      <c r="K264" s="666" t="s">
        <v>593</v>
      </c>
      <c r="L264" s="668">
        <v>100.75957502380987</v>
      </c>
      <c r="M264" s="668">
        <v>100</v>
      </c>
      <c r="N264" s="669">
        <v>10075.957502380987</v>
      </c>
    </row>
    <row r="265" spans="1:14" ht="14.4" customHeight="1" x14ac:dyDescent="0.3">
      <c r="A265" s="664" t="s">
        <v>534</v>
      </c>
      <c r="B265" s="665" t="s">
        <v>535</v>
      </c>
      <c r="C265" s="666" t="s">
        <v>547</v>
      </c>
      <c r="D265" s="667" t="s">
        <v>1928</v>
      </c>
      <c r="E265" s="666" t="s">
        <v>553</v>
      </c>
      <c r="F265" s="667" t="s">
        <v>1930</v>
      </c>
      <c r="G265" s="666" t="s">
        <v>567</v>
      </c>
      <c r="H265" s="666" t="s">
        <v>594</v>
      </c>
      <c r="I265" s="666" t="s">
        <v>595</v>
      </c>
      <c r="J265" s="666" t="s">
        <v>596</v>
      </c>
      <c r="K265" s="666" t="s">
        <v>597</v>
      </c>
      <c r="L265" s="668">
        <v>167.61</v>
      </c>
      <c r="M265" s="668">
        <v>2</v>
      </c>
      <c r="N265" s="669">
        <v>335.22</v>
      </c>
    </row>
    <row r="266" spans="1:14" ht="14.4" customHeight="1" x14ac:dyDescent="0.3">
      <c r="A266" s="664" t="s">
        <v>534</v>
      </c>
      <c r="B266" s="665" t="s">
        <v>535</v>
      </c>
      <c r="C266" s="666" t="s">
        <v>547</v>
      </c>
      <c r="D266" s="667" t="s">
        <v>1928</v>
      </c>
      <c r="E266" s="666" t="s">
        <v>553</v>
      </c>
      <c r="F266" s="667" t="s">
        <v>1930</v>
      </c>
      <c r="G266" s="666" t="s">
        <v>567</v>
      </c>
      <c r="H266" s="666" t="s">
        <v>598</v>
      </c>
      <c r="I266" s="666" t="s">
        <v>599</v>
      </c>
      <c r="J266" s="666" t="s">
        <v>600</v>
      </c>
      <c r="K266" s="666" t="s">
        <v>601</v>
      </c>
      <c r="L266" s="668">
        <v>64.539852835061055</v>
      </c>
      <c r="M266" s="668">
        <v>43</v>
      </c>
      <c r="N266" s="669">
        <v>2775.2136719076252</v>
      </c>
    </row>
    <row r="267" spans="1:14" ht="14.4" customHeight="1" x14ac:dyDescent="0.3">
      <c r="A267" s="664" t="s">
        <v>534</v>
      </c>
      <c r="B267" s="665" t="s">
        <v>535</v>
      </c>
      <c r="C267" s="666" t="s">
        <v>547</v>
      </c>
      <c r="D267" s="667" t="s">
        <v>1928</v>
      </c>
      <c r="E267" s="666" t="s">
        <v>553</v>
      </c>
      <c r="F267" s="667" t="s">
        <v>1930</v>
      </c>
      <c r="G267" s="666" t="s">
        <v>567</v>
      </c>
      <c r="H267" s="666" t="s">
        <v>606</v>
      </c>
      <c r="I267" s="666" t="s">
        <v>607</v>
      </c>
      <c r="J267" s="666" t="s">
        <v>608</v>
      </c>
      <c r="K267" s="666" t="s">
        <v>609</v>
      </c>
      <c r="L267" s="668">
        <v>76.336410034274877</v>
      </c>
      <c r="M267" s="668">
        <v>17</v>
      </c>
      <c r="N267" s="669">
        <v>1297.7189705826729</v>
      </c>
    </row>
    <row r="268" spans="1:14" ht="14.4" customHeight="1" x14ac:dyDescent="0.3">
      <c r="A268" s="664" t="s">
        <v>534</v>
      </c>
      <c r="B268" s="665" t="s">
        <v>535</v>
      </c>
      <c r="C268" s="666" t="s">
        <v>547</v>
      </c>
      <c r="D268" s="667" t="s">
        <v>1928</v>
      </c>
      <c r="E268" s="666" t="s">
        <v>553</v>
      </c>
      <c r="F268" s="667" t="s">
        <v>1930</v>
      </c>
      <c r="G268" s="666" t="s">
        <v>567</v>
      </c>
      <c r="H268" s="666" t="s">
        <v>1409</v>
      </c>
      <c r="I268" s="666" t="s">
        <v>1410</v>
      </c>
      <c r="J268" s="666" t="s">
        <v>1411</v>
      </c>
      <c r="K268" s="666" t="s">
        <v>642</v>
      </c>
      <c r="L268" s="668">
        <v>30.199999391818899</v>
      </c>
      <c r="M268" s="668">
        <v>4</v>
      </c>
      <c r="N268" s="669">
        <v>120.7999975672756</v>
      </c>
    </row>
    <row r="269" spans="1:14" ht="14.4" customHeight="1" x14ac:dyDescent="0.3">
      <c r="A269" s="664" t="s">
        <v>534</v>
      </c>
      <c r="B269" s="665" t="s">
        <v>535</v>
      </c>
      <c r="C269" s="666" t="s">
        <v>547</v>
      </c>
      <c r="D269" s="667" t="s">
        <v>1928</v>
      </c>
      <c r="E269" s="666" t="s">
        <v>553</v>
      </c>
      <c r="F269" s="667" t="s">
        <v>1930</v>
      </c>
      <c r="G269" s="666" t="s">
        <v>567</v>
      </c>
      <c r="H269" s="666" t="s">
        <v>614</v>
      </c>
      <c r="I269" s="666" t="s">
        <v>615</v>
      </c>
      <c r="J269" s="666" t="s">
        <v>616</v>
      </c>
      <c r="K269" s="666" t="s">
        <v>617</v>
      </c>
      <c r="L269" s="668">
        <v>27.750002567837875</v>
      </c>
      <c r="M269" s="668">
        <v>250</v>
      </c>
      <c r="N269" s="669">
        <v>6937.5006419594683</v>
      </c>
    </row>
    <row r="270" spans="1:14" ht="14.4" customHeight="1" x14ac:dyDescent="0.3">
      <c r="A270" s="664" t="s">
        <v>534</v>
      </c>
      <c r="B270" s="665" t="s">
        <v>535</v>
      </c>
      <c r="C270" s="666" t="s">
        <v>547</v>
      </c>
      <c r="D270" s="667" t="s">
        <v>1928</v>
      </c>
      <c r="E270" s="666" t="s">
        <v>553</v>
      </c>
      <c r="F270" s="667" t="s">
        <v>1930</v>
      </c>
      <c r="G270" s="666" t="s">
        <v>567</v>
      </c>
      <c r="H270" s="666" t="s">
        <v>639</v>
      </c>
      <c r="I270" s="666" t="s">
        <v>640</v>
      </c>
      <c r="J270" s="666" t="s">
        <v>641</v>
      </c>
      <c r="K270" s="666" t="s">
        <v>642</v>
      </c>
      <c r="L270" s="668">
        <v>66.149949267951783</v>
      </c>
      <c r="M270" s="668">
        <v>13</v>
      </c>
      <c r="N270" s="669">
        <v>859.94934048337325</v>
      </c>
    </row>
    <row r="271" spans="1:14" ht="14.4" customHeight="1" x14ac:dyDescent="0.3">
      <c r="A271" s="664" t="s">
        <v>534</v>
      </c>
      <c r="B271" s="665" t="s">
        <v>535</v>
      </c>
      <c r="C271" s="666" t="s">
        <v>547</v>
      </c>
      <c r="D271" s="667" t="s">
        <v>1928</v>
      </c>
      <c r="E271" s="666" t="s">
        <v>553</v>
      </c>
      <c r="F271" s="667" t="s">
        <v>1930</v>
      </c>
      <c r="G271" s="666" t="s">
        <v>567</v>
      </c>
      <c r="H271" s="666" t="s">
        <v>643</v>
      </c>
      <c r="I271" s="666" t="s">
        <v>644</v>
      </c>
      <c r="J271" s="666" t="s">
        <v>645</v>
      </c>
      <c r="K271" s="666" t="s">
        <v>646</v>
      </c>
      <c r="L271" s="668">
        <v>58.319497265608931</v>
      </c>
      <c r="M271" s="668">
        <v>3</v>
      </c>
      <c r="N271" s="669">
        <v>174.95849179682679</v>
      </c>
    </row>
    <row r="272" spans="1:14" ht="14.4" customHeight="1" x14ac:dyDescent="0.3">
      <c r="A272" s="664" t="s">
        <v>534</v>
      </c>
      <c r="B272" s="665" t="s">
        <v>535</v>
      </c>
      <c r="C272" s="666" t="s">
        <v>547</v>
      </c>
      <c r="D272" s="667" t="s">
        <v>1928</v>
      </c>
      <c r="E272" s="666" t="s">
        <v>553</v>
      </c>
      <c r="F272" s="667" t="s">
        <v>1930</v>
      </c>
      <c r="G272" s="666" t="s">
        <v>567</v>
      </c>
      <c r="H272" s="666" t="s">
        <v>647</v>
      </c>
      <c r="I272" s="666" t="s">
        <v>648</v>
      </c>
      <c r="J272" s="666" t="s">
        <v>649</v>
      </c>
      <c r="K272" s="666" t="s">
        <v>650</v>
      </c>
      <c r="L272" s="668">
        <v>353.70214178339427</v>
      </c>
      <c r="M272" s="668">
        <v>112</v>
      </c>
      <c r="N272" s="669">
        <v>39614.639879740156</v>
      </c>
    </row>
    <row r="273" spans="1:14" ht="14.4" customHeight="1" x14ac:dyDescent="0.3">
      <c r="A273" s="664" t="s">
        <v>534</v>
      </c>
      <c r="B273" s="665" t="s">
        <v>535</v>
      </c>
      <c r="C273" s="666" t="s">
        <v>547</v>
      </c>
      <c r="D273" s="667" t="s">
        <v>1928</v>
      </c>
      <c r="E273" s="666" t="s">
        <v>553</v>
      </c>
      <c r="F273" s="667" t="s">
        <v>1930</v>
      </c>
      <c r="G273" s="666" t="s">
        <v>567</v>
      </c>
      <c r="H273" s="666" t="s">
        <v>651</v>
      </c>
      <c r="I273" s="666" t="s">
        <v>652</v>
      </c>
      <c r="J273" s="666" t="s">
        <v>653</v>
      </c>
      <c r="K273" s="666" t="s">
        <v>654</v>
      </c>
      <c r="L273" s="668">
        <v>56.880228591503027</v>
      </c>
      <c r="M273" s="668">
        <v>83</v>
      </c>
      <c r="N273" s="669">
        <v>4721.0589730947513</v>
      </c>
    </row>
    <row r="274" spans="1:14" ht="14.4" customHeight="1" x14ac:dyDescent="0.3">
      <c r="A274" s="664" t="s">
        <v>534</v>
      </c>
      <c r="B274" s="665" t="s">
        <v>535</v>
      </c>
      <c r="C274" s="666" t="s">
        <v>547</v>
      </c>
      <c r="D274" s="667" t="s">
        <v>1928</v>
      </c>
      <c r="E274" s="666" t="s">
        <v>553</v>
      </c>
      <c r="F274" s="667" t="s">
        <v>1930</v>
      </c>
      <c r="G274" s="666" t="s">
        <v>567</v>
      </c>
      <c r="H274" s="666" t="s">
        <v>655</v>
      </c>
      <c r="I274" s="666" t="s">
        <v>656</v>
      </c>
      <c r="J274" s="666" t="s">
        <v>657</v>
      </c>
      <c r="K274" s="666" t="s">
        <v>658</v>
      </c>
      <c r="L274" s="668">
        <v>119.86</v>
      </c>
      <c r="M274" s="668">
        <v>1</v>
      </c>
      <c r="N274" s="669">
        <v>119.86</v>
      </c>
    </row>
    <row r="275" spans="1:14" ht="14.4" customHeight="1" x14ac:dyDescent="0.3">
      <c r="A275" s="664" t="s">
        <v>534</v>
      </c>
      <c r="B275" s="665" t="s">
        <v>535</v>
      </c>
      <c r="C275" s="666" t="s">
        <v>547</v>
      </c>
      <c r="D275" s="667" t="s">
        <v>1928</v>
      </c>
      <c r="E275" s="666" t="s">
        <v>553</v>
      </c>
      <c r="F275" s="667" t="s">
        <v>1930</v>
      </c>
      <c r="G275" s="666" t="s">
        <v>567</v>
      </c>
      <c r="H275" s="666" t="s">
        <v>675</v>
      </c>
      <c r="I275" s="666" t="s">
        <v>676</v>
      </c>
      <c r="J275" s="666" t="s">
        <v>677</v>
      </c>
      <c r="K275" s="666" t="s">
        <v>678</v>
      </c>
      <c r="L275" s="668">
        <v>41.14</v>
      </c>
      <c r="M275" s="668">
        <v>1</v>
      </c>
      <c r="N275" s="669">
        <v>41.14</v>
      </c>
    </row>
    <row r="276" spans="1:14" ht="14.4" customHeight="1" x14ac:dyDescent="0.3">
      <c r="A276" s="664" t="s">
        <v>534</v>
      </c>
      <c r="B276" s="665" t="s">
        <v>535</v>
      </c>
      <c r="C276" s="666" t="s">
        <v>547</v>
      </c>
      <c r="D276" s="667" t="s">
        <v>1928</v>
      </c>
      <c r="E276" s="666" t="s">
        <v>553</v>
      </c>
      <c r="F276" s="667" t="s">
        <v>1930</v>
      </c>
      <c r="G276" s="666" t="s">
        <v>567</v>
      </c>
      <c r="H276" s="666" t="s">
        <v>679</v>
      </c>
      <c r="I276" s="666" t="s">
        <v>679</v>
      </c>
      <c r="J276" s="666" t="s">
        <v>680</v>
      </c>
      <c r="K276" s="666" t="s">
        <v>681</v>
      </c>
      <c r="L276" s="668">
        <v>36.539929435398065</v>
      </c>
      <c r="M276" s="668">
        <v>161</v>
      </c>
      <c r="N276" s="669">
        <v>5882.9286390990883</v>
      </c>
    </row>
    <row r="277" spans="1:14" ht="14.4" customHeight="1" x14ac:dyDescent="0.3">
      <c r="A277" s="664" t="s">
        <v>534</v>
      </c>
      <c r="B277" s="665" t="s">
        <v>535</v>
      </c>
      <c r="C277" s="666" t="s">
        <v>547</v>
      </c>
      <c r="D277" s="667" t="s">
        <v>1928</v>
      </c>
      <c r="E277" s="666" t="s">
        <v>553</v>
      </c>
      <c r="F277" s="667" t="s">
        <v>1930</v>
      </c>
      <c r="G277" s="666" t="s">
        <v>567</v>
      </c>
      <c r="H277" s="666" t="s">
        <v>1412</v>
      </c>
      <c r="I277" s="666" t="s">
        <v>1413</v>
      </c>
      <c r="J277" s="666" t="s">
        <v>1414</v>
      </c>
      <c r="K277" s="666" t="s">
        <v>1415</v>
      </c>
      <c r="L277" s="668">
        <v>200.26</v>
      </c>
      <c r="M277" s="668">
        <v>2</v>
      </c>
      <c r="N277" s="669">
        <v>400.52</v>
      </c>
    </row>
    <row r="278" spans="1:14" ht="14.4" customHeight="1" x14ac:dyDescent="0.3">
      <c r="A278" s="664" t="s">
        <v>534</v>
      </c>
      <c r="B278" s="665" t="s">
        <v>535</v>
      </c>
      <c r="C278" s="666" t="s">
        <v>547</v>
      </c>
      <c r="D278" s="667" t="s">
        <v>1928</v>
      </c>
      <c r="E278" s="666" t="s">
        <v>553</v>
      </c>
      <c r="F278" s="667" t="s">
        <v>1930</v>
      </c>
      <c r="G278" s="666" t="s">
        <v>567</v>
      </c>
      <c r="H278" s="666" t="s">
        <v>1416</v>
      </c>
      <c r="I278" s="666" t="s">
        <v>1417</v>
      </c>
      <c r="J278" s="666" t="s">
        <v>1418</v>
      </c>
      <c r="K278" s="666" t="s">
        <v>1160</v>
      </c>
      <c r="L278" s="668">
        <v>48.459999999999994</v>
      </c>
      <c r="M278" s="668">
        <v>1</v>
      </c>
      <c r="N278" s="669">
        <v>48.459999999999994</v>
      </c>
    </row>
    <row r="279" spans="1:14" ht="14.4" customHeight="1" x14ac:dyDescent="0.3">
      <c r="A279" s="664" t="s">
        <v>534</v>
      </c>
      <c r="B279" s="665" t="s">
        <v>535</v>
      </c>
      <c r="C279" s="666" t="s">
        <v>547</v>
      </c>
      <c r="D279" s="667" t="s">
        <v>1928</v>
      </c>
      <c r="E279" s="666" t="s">
        <v>553</v>
      </c>
      <c r="F279" s="667" t="s">
        <v>1930</v>
      </c>
      <c r="G279" s="666" t="s">
        <v>567</v>
      </c>
      <c r="H279" s="666" t="s">
        <v>1419</v>
      </c>
      <c r="I279" s="666" t="s">
        <v>1420</v>
      </c>
      <c r="J279" s="666" t="s">
        <v>1421</v>
      </c>
      <c r="K279" s="666" t="s">
        <v>707</v>
      </c>
      <c r="L279" s="668">
        <v>270.64121230298679</v>
      </c>
      <c r="M279" s="668">
        <v>34</v>
      </c>
      <c r="N279" s="669">
        <v>9201.8012183015508</v>
      </c>
    </row>
    <row r="280" spans="1:14" ht="14.4" customHeight="1" x14ac:dyDescent="0.3">
      <c r="A280" s="664" t="s">
        <v>534</v>
      </c>
      <c r="B280" s="665" t="s">
        <v>535</v>
      </c>
      <c r="C280" s="666" t="s">
        <v>547</v>
      </c>
      <c r="D280" s="667" t="s">
        <v>1928</v>
      </c>
      <c r="E280" s="666" t="s">
        <v>553</v>
      </c>
      <c r="F280" s="667" t="s">
        <v>1930</v>
      </c>
      <c r="G280" s="666" t="s">
        <v>567</v>
      </c>
      <c r="H280" s="666" t="s">
        <v>720</v>
      </c>
      <c r="I280" s="666" t="s">
        <v>721</v>
      </c>
      <c r="J280" s="666" t="s">
        <v>653</v>
      </c>
      <c r="K280" s="666" t="s">
        <v>722</v>
      </c>
      <c r="L280" s="668">
        <v>44.59</v>
      </c>
      <c r="M280" s="668">
        <v>1</v>
      </c>
      <c r="N280" s="669">
        <v>44.59</v>
      </c>
    </row>
    <row r="281" spans="1:14" ht="14.4" customHeight="1" x14ac:dyDescent="0.3">
      <c r="A281" s="664" t="s">
        <v>534</v>
      </c>
      <c r="B281" s="665" t="s">
        <v>535</v>
      </c>
      <c r="C281" s="666" t="s">
        <v>547</v>
      </c>
      <c r="D281" s="667" t="s">
        <v>1928</v>
      </c>
      <c r="E281" s="666" t="s">
        <v>553</v>
      </c>
      <c r="F281" s="667" t="s">
        <v>1930</v>
      </c>
      <c r="G281" s="666" t="s">
        <v>567</v>
      </c>
      <c r="H281" s="666" t="s">
        <v>1422</v>
      </c>
      <c r="I281" s="666" t="s">
        <v>1423</v>
      </c>
      <c r="J281" s="666" t="s">
        <v>1424</v>
      </c>
      <c r="K281" s="666" t="s">
        <v>1425</v>
      </c>
      <c r="L281" s="668">
        <v>61.859780514301264</v>
      </c>
      <c r="M281" s="668">
        <v>2</v>
      </c>
      <c r="N281" s="669">
        <v>123.71956102860253</v>
      </c>
    </row>
    <row r="282" spans="1:14" ht="14.4" customHeight="1" x14ac:dyDescent="0.3">
      <c r="A282" s="664" t="s">
        <v>534</v>
      </c>
      <c r="B282" s="665" t="s">
        <v>535</v>
      </c>
      <c r="C282" s="666" t="s">
        <v>547</v>
      </c>
      <c r="D282" s="667" t="s">
        <v>1928</v>
      </c>
      <c r="E282" s="666" t="s">
        <v>553</v>
      </c>
      <c r="F282" s="667" t="s">
        <v>1930</v>
      </c>
      <c r="G282" s="666" t="s">
        <v>567</v>
      </c>
      <c r="H282" s="666" t="s">
        <v>723</v>
      </c>
      <c r="I282" s="666" t="s">
        <v>724</v>
      </c>
      <c r="J282" s="666" t="s">
        <v>725</v>
      </c>
      <c r="K282" s="666" t="s">
        <v>726</v>
      </c>
      <c r="L282" s="668">
        <v>73.659999999999982</v>
      </c>
      <c r="M282" s="668">
        <v>1</v>
      </c>
      <c r="N282" s="669">
        <v>73.659999999999982</v>
      </c>
    </row>
    <row r="283" spans="1:14" ht="14.4" customHeight="1" x14ac:dyDescent="0.3">
      <c r="A283" s="664" t="s">
        <v>534</v>
      </c>
      <c r="B283" s="665" t="s">
        <v>535</v>
      </c>
      <c r="C283" s="666" t="s">
        <v>547</v>
      </c>
      <c r="D283" s="667" t="s">
        <v>1928</v>
      </c>
      <c r="E283" s="666" t="s">
        <v>553</v>
      </c>
      <c r="F283" s="667" t="s">
        <v>1930</v>
      </c>
      <c r="G283" s="666" t="s">
        <v>567</v>
      </c>
      <c r="H283" s="666" t="s">
        <v>738</v>
      </c>
      <c r="I283" s="666" t="s">
        <v>739</v>
      </c>
      <c r="J283" s="666" t="s">
        <v>740</v>
      </c>
      <c r="K283" s="666" t="s">
        <v>741</v>
      </c>
      <c r="L283" s="668">
        <v>117.41</v>
      </c>
      <c r="M283" s="668">
        <v>1</v>
      </c>
      <c r="N283" s="669">
        <v>117.41</v>
      </c>
    </row>
    <row r="284" spans="1:14" ht="14.4" customHeight="1" x14ac:dyDescent="0.3">
      <c r="A284" s="664" t="s">
        <v>534</v>
      </c>
      <c r="B284" s="665" t="s">
        <v>535</v>
      </c>
      <c r="C284" s="666" t="s">
        <v>547</v>
      </c>
      <c r="D284" s="667" t="s">
        <v>1928</v>
      </c>
      <c r="E284" s="666" t="s">
        <v>553</v>
      </c>
      <c r="F284" s="667" t="s">
        <v>1930</v>
      </c>
      <c r="G284" s="666" t="s">
        <v>567</v>
      </c>
      <c r="H284" s="666" t="s">
        <v>754</v>
      </c>
      <c r="I284" s="666" t="s">
        <v>755</v>
      </c>
      <c r="J284" s="666" t="s">
        <v>756</v>
      </c>
      <c r="K284" s="666" t="s">
        <v>757</v>
      </c>
      <c r="L284" s="668">
        <v>94.74</v>
      </c>
      <c r="M284" s="668">
        <v>9</v>
      </c>
      <c r="N284" s="669">
        <v>852.66</v>
      </c>
    </row>
    <row r="285" spans="1:14" ht="14.4" customHeight="1" x14ac:dyDescent="0.3">
      <c r="A285" s="664" t="s">
        <v>534</v>
      </c>
      <c r="B285" s="665" t="s">
        <v>535</v>
      </c>
      <c r="C285" s="666" t="s">
        <v>547</v>
      </c>
      <c r="D285" s="667" t="s">
        <v>1928</v>
      </c>
      <c r="E285" s="666" t="s">
        <v>553</v>
      </c>
      <c r="F285" s="667" t="s">
        <v>1930</v>
      </c>
      <c r="G285" s="666" t="s">
        <v>567</v>
      </c>
      <c r="H285" s="666" t="s">
        <v>1426</v>
      </c>
      <c r="I285" s="666" t="s">
        <v>1427</v>
      </c>
      <c r="J285" s="666" t="s">
        <v>1428</v>
      </c>
      <c r="K285" s="666" t="s">
        <v>1429</v>
      </c>
      <c r="L285" s="668">
        <v>63.58</v>
      </c>
      <c r="M285" s="668">
        <v>2</v>
      </c>
      <c r="N285" s="669">
        <v>127.16</v>
      </c>
    </row>
    <row r="286" spans="1:14" ht="14.4" customHeight="1" x14ac:dyDescent="0.3">
      <c r="A286" s="664" t="s">
        <v>534</v>
      </c>
      <c r="B286" s="665" t="s">
        <v>535</v>
      </c>
      <c r="C286" s="666" t="s">
        <v>547</v>
      </c>
      <c r="D286" s="667" t="s">
        <v>1928</v>
      </c>
      <c r="E286" s="666" t="s">
        <v>553</v>
      </c>
      <c r="F286" s="667" t="s">
        <v>1930</v>
      </c>
      <c r="G286" s="666" t="s">
        <v>567</v>
      </c>
      <c r="H286" s="666" t="s">
        <v>762</v>
      </c>
      <c r="I286" s="666" t="s">
        <v>763</v>
      </c>
      <c r="J286" s="666" t="s">
        <v>764</v>
      </c>
      <c r="K286" s="666" t="s">
        <v>765</v>
      </c>
      <c r="L286" s="668">
        <v>140.81333333333339</v>
      </c>
      <c r="M286" s="668">
        <v>9</v>
      </c>
      <c r="N286" s="669">
        <v>1267.3200000000004</v>
      </c>
    </row>
    <row r="287" spans="1:14" ht="14.4" customHeight="1" x14ac:dyDescent="0.3">
      <c r="A287" s="664" t="s">
        <v>534</v>
      </c>
      <c r="B287" s="665" t="s">
        <v>535</v>
      </c>
      <c r="C287" s="666" t="s">
        <v>547</v>
      </c>
      <c r="D287" s="667" t="s">
        <v>1928</v>
      </c>
      <c r="E287" s="666" t="s">
        <v>553</v>
      </c>
      <c r="F287" s="667" t="s">
        <v>1930</v>
      </c>
      <c r="G287" s="666" t="s">
        <v>567</v>
      </c>
      <c r="H287" s="666" t="s">
        <v>766</v>
      </c>
      <c r="I287" s="666" t="s">
        <v>767</v>
      </c>
      <c r="J287" s="666" t="s">
        <v>768</v>
      </c>
      <c r="K287" s="666" t="s">
        <v>769</v>
      </c>
      <c r="L287" s="668">
        <v>125.14981963367946</v>
      </c>
      <c r="M287" s="668">
        <v>5</v>
      </c>
      <c r="N287" s="669">
        <v>625.74909816839727</v>
      </c>
    </row>
    <row r="288" spans="1:14" ht="14.4" customHeight="1" x14ac:dyDescent="0.3">
      <c r="A288" s="664" t="s">
        <v>534</v>
      </c>
      <c r="B288" s="665" t="s">
        <v>535</v>
      </c>
      <c r="C288" s="666" t="s">
        <v>547</v>
      </c>
      <c r="D288" s="667" t="s">
        <v>1928</v>
      </c>
      <c r="E288" s="666" t="s">
        <v>553</v>
      </c>
      <c r="F288" s="667" t="s">
        <v>1930</v>
      </c>
      <c r="G288" s="666" t="s">
        <v>567</v>
      </c>
      <c r="H288" s="666" t="s">
        <v>1430</v>
      </c>
      <c r="I288" s="666" t="s">
        <v>1431</v>
      </c>
      <c r="J288" s="666" t="s">
        <v>1432</v>
      </c>
      <c r="K288" s="666" t="s">
        <v>1433</v>
      </c>
      <c r="L288" s="668">
        <v>86.032499999999999</v>
      </c>
      <c r="M288" s="668">
        <v>4</v>
      </c>
      <c r="N288" s="669">
        <v>344.13</v>
      </c>
    </row>
    <row r="289" spans="1:14" ht="14.4" customHeight="1" x14ac:dyDescent="0.3">
      <c r="A289" s="664" t="s">
        <v>534</v>
      </c>
      <c r="B289" s="665" t="s">
        <v>535</v>
      </c>
      <c r="C289" s="666" t="s">
        <v>547</v>
      </c>
      <c r="D289" s="667" t="s">
        <v>1928</v>
      </c>
      <c r="E289" s="666" t="s">
        <v>553</v>
      </c>
      <c r="F289" s="667" t="s">
        <v>1930</v>
      </c>
      <c r="G289" s="666" t="s">
        <v>567</v>
      </c>
      <c r="H289" s="666" t="s">
        <v>1434</v>
      </c>
      <c r="I289" s="666" t="s">
        <v>1435</v>
      </c>
      <c r="J289" s="666" t="s">
        <v>1436</v>
      </c>
      <c r="K289" s="666" t="s">
        <v>1437</v>
      </c>
      <c r="L289" s="668">
        <v>48.68</v>
      </c>
      <c r="M289" s="668">
        <v>3</v>
      </c>
      <c r="N289" s="669">
        <v>146.04</v>
      </c>
    </row>
    <row r="290" spans="1:14" ht="14.4" customHeight="1" x14ac:dyDescent="0.3">
      <c r="A290" s="664" t="s">
        <v>534</v>
      </c>
      <c r="B290" s="665" t="s">
        <v>535</v>
      </c>
      <c r="C290" s="666" t="s">
        <v>547</v>
      </c>
      <c r="D290" s="667" t="s">
        <v>1928</v>
      </c>
      <c r="E290" s="666" t="s">
        <v>553</v>
      </c>
      <c r="F290" s="667" t="s">
        <v>1930</v>
      </c>
      <c r="G290" s="666" t="s">
        <v>567</v>
      </c>
      <c r="H290" s="666" t="s">
        <v>770</v>
      </c>
      <c r="I290" s="666" t="s">
        <v>770</v>
      </c>
      <c r="J290" s="666" t="s">
        <v>665</v>
      </c>
      <c r="K290" s="666" t="s">
        <v>771</v>
      </c>
      <c r="L290" s="668">
        <v>106.45000000000003</v>
      </c>
      <c r="M290" s="668">
        <v>1</v>
      </c>
      <c r="N290" s="669">
        <v>106.45000000000003</v>
      </c>
    </row>
    <row r="291" spans="1:14" ht="14.4" customHeight="1" x14ac:dyDescent="0.3">
      <c r="A291" s="664" t="s">
        <v>534</v>
      </c>
      <c r="B291" s="665" t="s">
        <v>535</v>
      </c>
      <c r="C291" s="666" t="s">
        <v>547</v>
      </c>
      <c r="D291" s="667" t="s">
        <v>1928</v>
      </c>
      <c r="E291" s="666" t="s">
        <v>553</v>
      </c>
      <c r="F291" s="667" t="s">
        <v>1930</v>
      </c>
      <c r="G291" s="666" t="s">
        <v>567</v>
      </c>
      <c r="H291" s="666" t="s">
        <v>1438</v>
      </c>
      <c r="I291" s="666" t="s">
        <v>1439</v>
      </c>
      <c r="J291" s="666" t="s">
        <v>1440</v>
      </c>
      <c r="K291" s="666" t="s">
        <v>1441</v>
      </c>
      <c r="L291" s="668">
        <v>210.22500000000002</v>
      </c>
      <c r="M291" s="668">
        <v>4</v>
      </c>
      <c r="N291" s="669">
        <v>840.90000000000009</v>
      </c>
    </row>
    <row r="292" spans="1:14" ht="14.4" customHeight="1" x14ac:dyDescent="0.3">
      <c r="A292" s="664" t="s">
        <v>534</v>
      </c>
      <c r="B292" s="665" t="s">
        <v>535</v>
      </c>
      <c r="C292" s="666" t="s">
        <v>547</v>
      </c>
      <c r="D292" s="667" t="s">
        <v>1928</v>
      </c>
      <c r="E292" s="666" t="s">
        <v>553</v>
      </c>
      <c r="F292" s="667" t="s">
        <v>1930</v>
      </c>
      <c r="G292" s="666" t="s">
        <v>567</v>
      </c>
      <c r="H292" s="666" t="s">
        <v>772</v>
      </c>
      <c r="I292" s="666" t="s">
        <v>773</v>
      </c>
      <c r="J292" s="666" t="s">
        <v>774</v>
      </c>
      <c r="K292" s="666" t="s">
        <v>775</v>
      </c>
      <c r="L292" s="668">
        <v>375.7997753888813</v>
      </c>
      <c r="M292" s="668">
        <v>14</v>
      </c>
      <c r="N292" s="669">
        <v>5261.1968554443383</v>
      </c>
    </row>
    <row r="293" spans="1:14" ht="14.4" customHeight="1" x14ac:dyDescent="0.3">
      <c r="A293" s="664" t="s">
        <v>534</v>
      </c>
      <c r="B293" s="665" t="s">
        <v>535</v>
      </c>
      <c r="C293" s="666" t="s">
        <v>547</v>
      </c>
      <c r="D293" s="667" t="s">
        <v>1928</v>
      </c>
      <c r="E293" s="666" t="s">
        <v>553</v>
      </c>
      <c r="F293" s="667" t="s">
        <v>1930</v>
      </c>
      <c r="G293" s="666" t="s">
        <v>567</v>
      </c>
      <c r="H293" s="666" t="s">
        <v>1442</v>
      </c>
      <c r="I293" s="666" t="s">
        <v>1443</v>
      </c>
      <c r="J293" s="666" t="s">
        <v>1444</v>
      </c>
      <c r="K293" s="666" t="s">
        <v>1445</v>
      </c>
      <c r="L293" s="668">
        <v>129.88</v>
      </c>
      <c r="M293" s="668">
        <v>1</v>
      </c>
      <c r="N293" s="669">
        <v>129.88</v>
      </c>
    </row>
    <row r="294" spans="1:14" ht="14.4" customHeight="1" x14ac:dyDescent="0.3">
      <c r="A294" s="664" t="s">
        <v>534</v>
      </c>
      <c r="B294" s="665" t="s">
        <v>535</v>
      </c>
      <c r="C294" s="666" t="s">
        <v>547</v>
      </c>
      <c r="D294" s="667" t="s">
        <v>1928</v>
      </c>
      <c r="E294" s="666" t="s">
        <v>553</v>
      </c>
      <c r="F294" s="667" t="s">
        <v>1930</v>
      </c>
      <c r="G294" s="666" t="s">
        <v>567</v>
      </c>
      <c r="H294" s="666" t="s">
        <v>792</v>
      </c>
      <c r="I294" s="666" t="s">
        <v>793</v>
      </c>
      <c r="J294" s="666" t="s">
        <v>794</v>
      </c>
      <c r="K294" s="666" t="s">
        <v>795</v>
      </c>
      <c r="L294" s="668">
        <v>219.9185261435527</v>
      </c>
      <c r="M294" s="668">
        <v>55</v>
      </c>
      <c r="N294" s="669">
        <v>12095.518937895398</v>
      </c>
    </row>
    <row r="295" spans="1:14" ht="14.4" customHeight="1" x14ac:dyDescent="0.3">
      <c r="A295" s="664" t="s">
        <v>534</v>
      </c>
      <c r="B295" s="665" t="s">
        <v>535</v>
      </c>
      <c r="C295" s="666" t="s">
        <v>547</v>
      </c>
      <c r="D295" s="667" t="s">
        <v>1928</v>
      </c>
      <c r="E295" s="666" t="s">
        <v>553</v>
      </c>
      <c r="F295" s="667" t="s">
        <v>1930</v>
      </c>
      <c r="G295" s="666" t="s">
        <v>567</v>
      </c>
      <c r="H295" s="666" t="s">
        <v>799</v>
      </c>
      <c r="I295" s="666" t="s">
        <v>800</v>
      </c>
      <c r="J295" s="666" t="s">
        <v>801</v>
      </c>
      <c r="K295" s="666" t="s">
        <v>802</v>
      </c>
      <c r="L295" s="668">
        <v>151.49230769230769</v>
      </c>
      <c r="M295" s="668">
        <v>13</v>
      </c>
      <c r="N295" s="669">
        <v>1969.4</v>
      </c>
    </row>
    <row r="296" spans="1:14" ht="14.4" customHeight="1" x14ac:dyDescent="0.3">
      <c r="A296" s="664" t="s">
        <v>534</v>
      </c>
      <c r="B296" s="665" t="s">
        <v>535</v>
      </c>
      <c r="C296" s="666" t="s">
        <v>547</v>
      </c>
      <c r="D296" s="667" t="s">
        <v>1928</v>
      </c>
      <c r="E296" s="666" t="s">
        <v>553</v>
      </c>
      <c r="F296" s="667" t="s">
        <v>1930</v>
      </c>
      <c r="G296" s="666" t="s">
        <v>567</v>
      </c>
      <c r="H296" s="666" t="s">
        <v>1446</v>
      </c>
      <c r="I296" s="666" t="s">
        <v>797</v>
      </c>
      <c r="J296" s="666" t="s">
        <v>1447</v>
      </c>
      <c r="K296" s="666"/>
      <c r="L296" s="668">
        <v>143.95604039405634</v>
      </c>
      <c r="M296" s="668">
        <v>7</v>
      </c>
      <c r="N296" s="669">
        <v>1007.6922827583944</v>
      </c>
    </row>
    <row r="297" spans="1:14" ht="14.4" customHeight="1" x14ac:dyDescent="0.3">
      <c r="A297" s="664" t="s">
        <v>534</v>
      </c>
      <c r="B297" s="665" t="s">
        <v>535</v>
      </c>
      <c r="C297" s="666" t="s">
        <v>547</v>
      </c>
      <c r="D297" s="667" t="s">
        <v>1928</v>
      </c>
      <c r="E297" s="666" t="s">
        <v>553</v>
      </c>
      <c r="F297" s="667" t="s">
        <v>1930</v>
      </c>
      <c r="G297" s="666" t="s">
        <v>567</v>
      </c>
      <c r="H297" s="666" t="s">
        <v>805</v>
      </c>
      <c r="I297" s="666" t="s">
        <v>797</v>
      </c>
      <c r="J297" s="666" t="s">
        <v>806</v>
      </c>
      <c r="K297" s="666"/>
      <c r="L297" s="668">
        <v>100.58581230643304</v>
      </c>
      <c r="M297" s="668">
        <v>20</v>
      </c>
      <c r="N297" s="669">
        <v>2011.7162461286607</v>
      </c>
    </row>
    <row r="298" spans="1:14" ht="14.4" customHeight="1" x14ac:dyDescent="0.3">
      <c r="A298" s="664" t="s">
        <v>534</v>
      </c>
      <c r="B298" s="665" t="s">
        <v>535</v>
      </c>
      <c r="C298" s="666" t="s">
        <v>547</v>
      </c>
      <c r="D298" s="667" t="s">
        <v>1928</v>
      </c>
      <c r="E298" s="666" t="s">
        <v>553</v>
      </c>
      <c r="F298" s="667" t="s">
        <v>1930</v>
      </c>
      <c r="G298" s="666" t="s">
        <v>567</v>
      </c>
      <c r="H298" s="666" t="s">
        <v>1448</v>
      </c>
      <c r="I298" s="666" t="s">
        <v>1449</v>
      </c>
      <c r="J298" s="666" t="s">
        <v>1450</v>
      </c>
      <c r="K298" s="666" t="s">
        <v>1451</v>
      </c>
      <c r="L298" s="668">
        <v>72.111666666666665</v>
      </c>
      <c r="M298" s="668">
        <v>6</v>
      </c>
      <c r="N298" s="669">
        <v>432.67</v>
      </c>
    </row>
    <row r="299" spans="1:14" ht="14.4" customHeight="1" x14ac:dyDescent="0.3">
      <c r="A299" s="664" t="s">
        <v>534</v>
      </c>
      <c r="B299" s="665" t="s">
        <v>535</v>
      </c>
      <c r="C299" s="666" t="s">
        <v>547</v>
      </c>
      <c r="D299" s="667" t="s">
        <v>1928</v>
      </c>
      <c r="E299" s="666" t="s">
        <v>553</v>
      </c>
      <c r="F299" s="667" t="s">
        <v>1930</v>
      </c>
      <c r="G299" s="666" t="s">
        <v>567</v>
      </c>
      <c r="H299" s="666" t="s">
        <v>1452</v>
      </c>
      <c r="I299" s="666" t="s">
        <v>797</v>
      </c>
      <c r="J299" s="666" t="s">
        <v>1453</v>
      </c>
      <c r="K299" s="666" t="s">
        <v>1454</v>
      </c>
      <c r="L299" s="668">
        <v>1377.509</v>
      </c>
      <c r="M299" s="668">
        <v>2</v>
      </c>
      <c r="N299" s="669">
        <v>2755.018</v>
      </c>
    </row>
    <row r="300" spans="1:14" ht="14.4" customHeight="1" x14ac:dyDescent="0.3">
      <c r="A300" s="664" t="s">
        <v>534</v>
      </c>
      <c r="B300" s="665" t="s">
        <v>535</v>
      </c>
      <c r="C300" s="666" t="s">
        <v>547</v>
      </c>
      <c r="D300" s="667" t="s">
        <v>1928</v>
      </c>
      <c r="E300" s="666" t="s">
        <v>553</v>
      </c>
      <c r="F300" s="667" t="s">
        <v>1930</v>
      </c>
      <c r="G300" s="666" t="s">
        <v>567</v>
      </c>
      <c r="H300" s="666" t="s">
        <v>813</v>
      </c>
      <c r="I300" s="666" t="s">
        <v>814</v>
      </c>
      <c r="J300" s="666" t="s">
        <v>790</v>
      </c>
      <c r="K300" s="666" t="s">
        <v>815</v>
      </c>
      <c r="L300" s="668">
        <v>58.249999671121692</v>
      </c>
      <c r="M300" s="668">
        <v>8</v>
      </c>
      <c r="N300" s="669">
        <v>465.99999736897354</v>
      </c>
    </row>
    <row r="301" spans="1:14" ht="14.4" customHeight="1" x14ac:dyDescent="0.3">
      <c r="A301" s="664" t="s">
        <v>534</v>
      </c>
      <c r="B301" s="665" t="s">
        <v>535</v>
      </c>
      <c r="C301" s="666" t="s">
        <v>547</v>
      </c>
      <c r="D301" s="667" t="s">
        <v>1928</v>
      </c>
      <c r="E301" s="666" t="s">
        <v>553</v>
      </c>
      <c r="F301" s="667" t="s">
        <v>1930</v>
      </c>
      <c r="G301" s="666" t="s">
        <v>567</v>
      </c>
      <c r="H301" s="666" t="s">
        <v>1455</v>
      </c>
      <c r="I301" s="666" t="s">
        <v>1456</v>
      </c>
      <c r="J301" s="666" t="s">
        <v>1457</v>
      </c>
      <c r="K301" s="666"/>
      <c r="L301" s="668">
        <v>132.68480186697687</v>
      </c>
      <c r="M301" s="668">
        <v>48</v>
      </c>
      <c r="N301" s="669">
        <v>6368.8704896148893</v>
      </c>
    </row>
    <row r="302" spans="1:14" ht="14.4" customHeight="1" x14ac:dyDescent="0.3">
      <c r="A302" s="664" t="s">
        <v>534</v>
      </c>
      <c r="B302" s="665" t="s">
        <v>535</v>
      </c>
      <c r="C302" s="666" t="s">
        <v>547</v>
      </c>
      <c r="D302" s="667" t="s">
        <v>1928</v>
      </c>
      <c r="E302" s="666" t="s">
        <v>553</v>
      </c>
      <c r="F302" s="667" t="s">
        <v>1930</v>
      </c>
      <c r="G302" s="666" t="s">
        <v>567</v>
      </c>
      <c r="H302" s="666" t="s">
        <v>1458</v>
      </c>
      <c r="I302" s="666" t="s">
        <v>1459</v>
      </c>
      <c r="J302" s="666" t="s">
        <v>1460</v>
      </c>
      <c r="K302" s="666" t="s">
        <v>1461</v>
      </c>
      <c r="L302" s="668">
        <v>638.45000000000005</v>
      </c>
      <c r="M302" s="668">
        <v>1</v>
      </c>
      <c r="N302" s="669">
        <v>638.45000000000005</v>
      </c>
    </row>
    <row r="303" spans="1:14" ht="14.4" customHeight="1" x14ac:dyDescent="0.3">
      <c r="A303" s="664" t="s">
        <v>534</v>
      </c>
      <c r="B303" s="665" t="s">
        <v>535</v>
      </c>
      <c r="C303" s="666" t="s">
        <v>547</v>
      </c>
      <c r="D303" s="667" t="s">
        <v>1928</v>
      </c>
      <c r="E303" s="666" t="s">
        <v>553</v>
      </c>
      <c r="F303" s="667" t="s">
        <v>1930</v>
      </c>
      <c r="G303" s="666" t="s">
        <v>567</v>
      </c>
      <c r="H303" s="666" t="s">
        <v>1462</v>
      </c>
      <c r="I303" s="666" t="s">
        <v>1463</v>
      </c>
      <c r="J303" s="666" t="s">
        <v>1464</v>
      </c>
      <c r="K303" s="666" t="s">
        <v>1465</v>
      </c>
      <c r="L303" s="668">
        <v>761.0569999999999</v>
      </c>
      <c r="M303" s="668">
        <v>6</v>
      </c>
      <c r="N303" s="669">
        <v>4566.3419999999996</v>
      </c>
    </row>
    <row r="304" spans="1:14" ht="14.4" customHeight="1" x14ac:dyDescent="0.3">
      <c r="A304" s="664" t="s">
        <v>534</v>
      </c>
      <c r="B304" s="665" t="s">
        <v>535</v>
      </c>
      <c r="C304" s="666" t="s">
        <v>547</v>
      </c>
      <c r="D304" s="667" t="s">
        <v>1928</v>
      </c>
      <c r="E304" s="666" t="s">
        <v>553</v>
      </c>
      <c r="F304" s="667" t="s">
        <v>1930</v>
      </c>
      <c r="G304" s="666" t="s">
        <v>567</v>
      </c>
      <c r="H304" s="666" t="s">
        <v>824</v>
      </c>
      <c r="I304" s="666" t="s">
        <v>825</v>
      </c>
      <c r="J304" s="666" t="s">
        <v>710</v>
      </c>
      <c r="K304" s="666" t="s">
        <v>826</v>
      </c>
      <c r="L304" s="668">
        <v>71.044418604651156</v>
      </c>
      <c r="M304" s="668">
        <v>43</v>
      </c>
      <c r="N304" s="669">
        <v>3054.91</v>
      </c>
    </row>
    <row r="305" spans="1:14" ht="14.4" customHeight="1" x14ac:dyDescent="0.3">
      <c r="A305" s="664" t="s">
        <v>534</v>
      </c>
      <c r="B305" s="665" t="s">
        <v>535</v>
      </c>
      <c r="C305" s="666" t="s">
        <v>547</v>
      </c>
      <c r="D305" s="667" t="s">
        <v>1928</v>
      </c>
      <c r="E305" s="666" t="s">
        <v>553</v>
      </c>
      <c r="F305" s="667" t="s">
        <v>1930</v>
      </c>
      <c r="G305" s="666" t="s">
        <v>567</v>
      </c>
      <c r="H305" s="666" t="s">
        <v>1466</v>
      </c>
      <c r="I305" s="666" t="s">
        <v>1467</v>
      </c>
      <c r="J305" s="666" t="s">
        <v>1468</v>
      </c>
      <c r="K305" s="666" t="s">
        <v>1469</v>
      </c>
      <c r="L305" s="668">
        <v>185.83</v>
      </c>
      <c r="M305" s="668">
        <v>1</v>
      </c>
      <c r="N305" s="669">
        <v>185.83</v>
      </c>
    </row>
    <row r="306" spans="1:14" ht="14.4" customHeight="1" x14ac:dyDescent="0.3">
      <c r="A306" s="664" t="s">
        <v>534</v>
      </c>
      <c r="B306" s="665" t="s">
        <v>535</v>
      </c>
      <c r="C306" s="666" t="s">
        <v>547</v>
      </c>
      <c r="D306" s="667" t="s">
        <v>1928</v>
      </c>
      <c r="E306" s="666" t="s">
        <v>553</v>
      </c>
      <c r="F306" s="667" t="s">
        <v>1930</v>
      </c>
      <c r="G306" s="666" t="s">
        <v>567</v>
      </c>
      <c r="H306" s="666" t="s">
        <v>1470</v>
      </c>
      <c r="I306" s="666" t="s">
        <v>797</v>
      </c>
      <c r="J306" s="666" t="s">
        <v>1471</v>
      </c>
      <c r="K306" s="666" t="s">
        <v>1472</v>
      </c>
      <c r="L306" s="668">
        <v>165.50030768117099</v>
      </c>
      <c r="M306" s="668">
        <v>12</v>
      </c>
      <c r="N306" s="669">
        <v>1986.003692174052</v>
      </c>
    </row>
    <row r="307" spans="1:14" ht="14.4" customHeight="1" x14ac:dyDescent="0.3">
      <c r="A307" s="664" t="s">
        <v>534</v>
      </c>
      <c r="B307" s="665" t="s">
        <v>535</v>
      </c>
      <c r="C307" s="666" t="s">
        <v>547</v>
      </c>
      <c r="D307" s="667" t="s">
        <v>1928</v>
      </c>
      <c r="E307" s="666" t="s">
        <v>553</v>
      </c>
      <c r="F307" s="667" t="s">
        <v>1930</v>
      </c>
      <c r="G307" s="666" t="s">
        <v>567</v>
      </c>
      <c r="H307" s="666" t="s">
        <v>1473</v>
      </c>
      <c r="I307" s="666" t="s">
        <v>797</v>
      </c>
      <c r="J307" s="666" t="s">
        <v>1474</v>
      </c>
      <c r="K307" s="666"/>
      <c r="L307" s="668">
        <v>162.89000000000001</v>
      </c>
      <c r="M307" s="668">
        <v>6</v>
      </c>
      <c r="N307" s="669">
        <v>977.34</v>
      </c>
    </row>
    <row r="308" spans="1:14" ht="14.4" customHeight="1" x14ac:dyDescent="0.3">
      <c r="A308" s="664" t="s">
        <v>534</v>
      </c>
      <c r="B308" s="665" t="s">
        <v>535</v>
      </c>
      <c r="C308" s="666" t="s">
        <v>547</v>
      </c>
      <c r="D308" s="667" t="s">
        <v>1928</v>
      </c>
      <c r="E308" s="666" t="s">
        <v>553</v>
      </c>
      <c r="F308" s="667" t="s">
        <v>1930</v>
      </c>
      <c r="G308" s="666" t="s">
        <v>567</v>
      </c>
      <c r="H308" s="666" t="s">
        <v>1475</v>
      </c>
      <c r="I308" s="666" t="s">
        <v>1475</v>
      </c>
      <c r="J308" s="666" t="s">
        <v>569</v>
      </c>
      <c r="K308" s="666" t="s">
        <v>1476</v>
      </c>
      <c r="L308" s="668">
        <v>192.50221260724814</v>
      </c>
      <c r="M308" s="668">
        <v>1</v>
      </c>
      <c r="N308" s="669">
        <v>192.50221260724814</v>
      </c>
    </row>
    <row r="309" spans="1:14" ht="14.4" customHeight="1" x14ac:dyDescent="0.3">
      <c r="A309" s="664" t="s">
        <v>534</v>
      </c>
      <c r="B309" s="665" t="s">
        <v>535</v>
      </c>
      <c r="C309" s="666" t="s">
        <v>547</v>
      </c>
      <c r="D309" s="667" t="s">
        <v>1928</v>
      </c>
      <c r="E309" s="666" t="s">
        <v>553</v>
      </c>
      <c r="F309" s="667" t="s">
        <v>1930</v>
      </c>
      <c r="G309" s="666" t="s">
        <v>567</v>
      </c>
      <c r="H309" s="666" t="s">
        <v>1477</v>
      </c>
      <c r="I309" s="666" t="s">
        <v>1478</v>
      </c>
      <c r="J309" s="666" t="s">
        <v>604</v>
      </c>
      <c r="K309" s="666" t="s">
        <v>1479</v>
      </c>
      <c r="L309" s="668">
        <v>42.170003096004791</v>
      </c>
      <c r="M309" s="668">
        <v>2</v>
      </c>
      <c r="N309" s="669">
        <v>84.340006192009582</v>
      </c>
    </row>
    <row r="310" spans="1:14" ht="14.4" customHeight="1" x14ac:dyDescent="0.3">
      <c r="A310" s="664" t="s">
        <v>534</v>
      </c>
      <c r="B310" s="665" t="s">
        <v>535</v>
      </c>
      <c r="C310" s="666" t="s">
        <v>547</v>
      </c>
      <c r="D310" s="667" t="s">
        <v>1928</v>
      </c>
      <c r="E310" s="666" t="s">
        <v>553</v>
      </c>
      <c r="F310" s="667" t="s">
        <v>1930</v>
      </c>
      <c r="G310" s="666" t="s">
        <v>567</v>
      </c>
      <c r="H310" s="666" t="s">
        <v>848</v>
      </c>
      <c r="I310" s="666" t="s">
        <v>849</v>
      </c>
      <c r="J310" s="666" t="s">
        <v>850</v>
      </c>
      <c r="K310" s="666" t="s">
        <v>851</v>
      </c>
      <c r="L310" s="668">
        <v>123.67242373620483</v>
      </c>
      <c r="M310" s="668">
        <v>470</v>
      </c>
      <c r="N310" s="669">
        <v>58126.039156016275</v>
      </c>
    </row>
    <row r="311" spans="1:14" ht="14.4" customHeight="1" x14ac:dyDescent="0.3">
      <c r="A311" s="664" t="s">
        <v>534</v>
      </c>
      <c r="B311" s="665" t="s">
        <v>535</v>
      </c>
      <c r="C311" s="666" t="s">
        <v>547</v>
      </c>
      <c r="D311" s="667" t="s">
        <v>1928</v>
      </c>
      <c r="E311" s="666" t="s">
        <v>553</v>
      </c>
      <c r="F311" s="667" t="s">
        <v>1930</v>
      </c>
      <c r="G311" s="666" t="s">
        <v>567</v>
      </c>
      <c r="H311" s="666" t="s">
        <v>1480</v>
      </c>
      <c r="I311" s="666" t="s">
        <v>1481</v>
      </c>
      <c r="J311" s="666" t="s">
        <v>1482</v>
      </c>
      <c r="K311" s="666" t="s">
        <v>1483</v>
      </c>
      <c r="L311" s="668">
        <v>60.280000000000022</v>
      </c>
      <c r="M311" s="668">
        <v>7</v>
      </c>
      <c r="N311" s="669">
        <v>421.96000000000015</v>
      </c>
    </row>
    <row r="312" spans="1:14" ht="14.4" customHeight="1" x14ac:dyDescent="0.3">
      <c r="A312" s="664" t="s">
        <v>534</v>
      </c>
      <c r="B312" s="665" t="s">
        <v>535</v>
      </c>
      <c r="C312" s="666" t="s">
        <v>547</v>
      </c>
      <c r="D312" s="667" t="s">
        <v>1928</v>
      </c>
      <c r="E312" s="666" t="s">
        <v>553</v>
      </c>
      <c r="F312" s="667" t="s">
        <v>1930</v>
      </c>
      <c r="G312" s="666" t="s">
        <v>567</v>
      </c>
      <c r="H312" s="666" t="s">
        <v>860</v>
      </c>
      <c r="I312" s="666" t="s">
        <v>861</v>
      </c>
      <c r="J312" s="666" t="s">
        <v>862</v>
      </c>
      <c r="K312" s="666" t="s">
        <v>863</v>
      </c>
      <c r="L312" s="668">
        <v>1592.7999999999997</v>
      </c>
      <c r="M312" s="668">
        <v>16</v>
      </c>
      <c r="N312" s="669">
        <v>25484.799999999996</v>
      </c>
    </row>
    <row r="313" spans="1:14" ht="14.4" customHeight="1" x14ac:dyDescent="0.3">
      <c r="A313" s="664" t="s">
        <v>534</v>
      </c>
      <c r="B313" s="665" t="s">
        <v>535</v>
      </c>
      <c r="C313" s="666" t="s">
        <v>547</v>
      </c>
      <c r="D313" s="667" t="s">
        <v>1928</v>
      </c>
      <c r="E313" s="666" t="s">
        <v>553</v>
      </c>
      <c r="F313" s="667" t="s">
        <v>1930</v>
      </c>
      <c r="G313" s="666" t="s">
        <v>567</v>
      </c>
      <c r="H313" s="666" t="s">
        <v>864</v>
      </c>
      <c r="I313" s="666" t="s">
        <v>865</v>
      </c>
      <c r="J313" s="666" t="s">
        <v>866</v>
      </c>
      <c r="K313" s="666" t="s">
        <v>867</v>
      </c>
      <c r="L313" s="668">
        <v>74.879884085120182</v>
      </c>
      <c r="M313" s="668">
        <v>13</v>
      </c>
      <c r="N313" s="669">
        <v>973.43849310656231</v>
      </c>
    </row>
    <row r="314" spans="1:14" ht="14.4" customHeight="1" x14ac:dyDescent="0.3">
      <c r="A314" s="664" t="s">
        <v>534</v>
      </c>
      <c r="B314" s="665" t="s">
        <v>535</v>
      </c>
      <c r="C314" s="666" t="s">
        <v>547</v>
      </c>
      <c r="D314" s="667" t="s">
        <v>1928</v>
      </c>
      <c r="E314" s="666" t="s">
        <v>553</v>
      </c>
      <c r="F314" s="667" t="s">
        <v>1930</v>
      </c>
      <c r="G314" s="666" t="s">
        <v>567</v>
      </c>
      <c r="H314" s="666" t="s">
        <v>872</v>
      </c>
      <c r="I314" s="666" t="s">
        <v>873</v>
      </c>
      <c r="J314" s="666" t="s">
        <v>874</v>
      </c>
      <c r="K314" s="666" t="s">
        <v>875</v>
      </c>
      <c r="L314" s="668">
        <v>241.99999922866175</v>
      </c>
      <c r="M314" s="668">
        <v>98</v>
      </c>
      <c r="N314" s="669">
        <v>23715.99992440885</v>
      </c>
    </row>
    <row r="315" spans="1:14" ht="14.4" customHeight="1" x14ac:dyDescent="0.3">
      <c r="A315" s="664" t="s">
        <v>534</v>
      </c>
      <c r="B315" s="665" t="s">
        <v>535</v>
      </c>
      <c r="C315" s="666" t="s">
        <v>547</v>
      </c>
      <c r="D315" s="667" t="s">
        <v>1928</v>
      </c>
      <c r="E315" s="666" t="s">
        <v>553</v>
      </c>
      <c r="F315" s="667" t="s">
        <v>1930</v>
      </c>
      <c r="G315" s="666" t="s">
        <v>567</v>
      </c>
      <c r="H315" s="666" t="s">
        <v>1484</v>
      </c>
      <c r="I315" s="666" t="s">
        <v>1485</v>
      </c>
      <c r="J315" s="666" t="s">
        <v>1486</v>
      </c>
      <c r="K315" s="666" t="s">
        <v>1487</v>
      </c>
      <c r="L315" s="668">
        <v>1704.5600000000002</v>
      </c>
      <c r="M315" s="668">
        <v>10</v>
      </c>
      <c r="N315" s="669">
        <v>17045.600000000002</v>
      </c>
    </row>
    <row r="316" spans="1:14" ht="14.4" customHeight="1" x14ac:dyDescent="0.3">
      <c r="A316" s="664" t="s">
        <v>534</v>
      </c>
      <c r="B316" s="665" t="s">
        <v>535</v>
      </c>
      <c r="C316" s="666" t="s">
        <v>547</v>
      </c>
      <c r="D316" s="667" t="s">
        <v>1928</v>
      </c>
      <c r="E316" s="666" t="s">
        <v>553</v>
      </c>
      <c r="F316" s="667" t="s">
        <v>1930</v>
      </c>
      <c r="G316" s="666" t="s">
        <v>567</v>
      </c>
      <c r="H316" s="666" t="s">
        <v>899</v>
      </c>
      <c r="I316" s="666" t="s">
        <v>900</v>
      </c>
      <c r="J316" s="666" t="s">
        <v>901</v>
      </c>
      <c r="K316" s="666" t="s">
        <v>902</v>
      </c>
      <c r="L316" s="668">
        <v>188.88</v>
      </c>
      <c r="M316" s="668">
        <v>5</v>
      </c>
      <c r="N316" s="669">
        <v>944.4</v>
      </c>
    </row>
    <row r="317" spans="1:14" ht="14.4" customHeight="1" x14ac:dyDescent="0.3">
      <c r="A317" s="664" t="s">
        <v>534</v>
      </c>
      <c r="B317" s="665" t="s">
        <v>535</v>
      </c>
      <c r="C317" s="666" t="s">
        <v>547</v>
      </c>
      <c r="D317" s="667" t="s">
        <v>1928</v>
      </c>
      <c r="E317" s="666" t="s">
        <v>553</v>
      </c>
      <c r="F317" s="667" t="s">
        <v>1930</v>
      </c>
      <c r="G317" s="666" t="s">
        <v>567</v>
      </c>
      <c r="H317" s="666" t="s">
        <v>907</v>
      </c>
      <c r="I317" s="666" t="s">
        <v>908</v>
      </c>
      <c r="J317" s="666" t="s">
        <v>909</v>
      </c>
      <c r="K317" s="666" t="s">
        <v>910</v>
      </c>
      <c r="L317" s="668">
        <v>20.75979513130611</v>
      </c>
      <c r="M317" s="668">
        <v>300</v>
      </c>
      <c r="N317" s="669">
        <v>6227.9385393918328</v>
      </c>
    </row>
    <row r="318" spans="1:14" ht="14.4" customHeight="1" x14ac:dyDescent="0.3">
      <c r="A318" s="664" t="s">
        <v>534</v>
      </c>
      <c r="B318" s="665" t="s">
        <v>535</v>
      </c>
      <c r="C318" s="666" t="s">
        <v>547</v>
      </c>
      <c r="D318" s="667" t="s">
        <v>1928</v>
      </c>
      <c r="E318" s="666" t="s">
        <v>553</v>
      </c>
      <c r="F318" s="667" t="s">
        <v>1930</v>
      </c>
      <c r="G318" s="666" t="s">
        <v>567</v>
      </c>
      <c r="H318" s="666" t="s">
        <v>924</v>
      </c>
      <c r="I318" s="666" t="s">
        <v>797</v>
      </c>
      <c r="J318" s="666" t="s">
        <v>925</v>
      </c>
      <c r="K318" s="666"/>
      <c r="L318" s="668">
        <v>116.08</v>
      </c>
      <c r="M318" s="668">
        <v>9</v>
      </c>
      <c r="N318" s="669">
        <v>1044.72</v>
      </c>
    </row>
    <row r="319" spans="1:14" ht="14.4" customHeight="1" x14ac:dyDescent="0.3">
      <c r="A319" s="664" t="s">
        <v>534</v>
      </c>
      <c r="B319" s="665" t="s">
        <v>535</v>
      </c>
      <c r="C319" s="666" t="s">
        <v>547</v>
      </c>
      <c r="D319" s="667" t="s">
        <v>1928</v>
      </c>
      <c r="E319" s="666" t="s">
        <v>553</v>
      </c>
      <c r="F319" s="667" t="s">
        <v>1930</v>
      </c>
      <c r="G319" s="666" t="s">
        <v>567</v>
      </c>
      <c r="H319" s="666" t="s">
        <v>1488</v>
      </c>
      <c r="I319" s="666" t="s">
        <v>1489</v>
      </c>
      <c r="J319" s="666" t="s">
        <v>1490</v>
      </c>
      <c r="K319" s="666" t="s">
        <v>1491</v>
      </c>
      <c r="L319" s="668">
        <v>47.628961318540618</v>
      </c>
      <c r="M319" s="668">
        <v>38</v>
      </c>
      <c r="N319" s="669">
        <v>1809.9005301045436</v>
      </c>
    </row>
    <row r="320" spans="1:14" ht="14.4" customHeight="1" x14ac:dyDescent="0.3">
      <c r="A320" s="664" t="s">
        <v>534</v>
      </c>
      <c r="B320" s="665" t="s">
        <v>535</v>
      </c>
      <c r="C320" s="666" t="s">
        <v>547</v>
      </c>
      <c r="D320" s="667" t="s">
        <v>1928</v>
      </c>
      <c r="E320" s="666" t="s">
        <v>553</v>
      </c>
      <c r="F320" s="667" t="s">
        <v>1930</v>
      </c>
      <c r="G320" s="666" t="s">
        <v>567</v>
      </c>
      <c r="H320" s="666" t="s">
        <v>1492</v>
      </c>
      <c r="I320" s="666" t="s">
        <v>1493</v>
      </c>
      <c r="J320" s="666" t="s">
        <v>1494</v>
      </c>
      <c r="K320" s="666" t="s">
        <v>1495</v>
      </c>
      <c r="L320" s="668">
        <v>154.02999999999997</v>
      </c>
      <c r="M320" s="668">
        <v>1</v>
      </c>
      <c r="N320" s="669">
        <v>154.02999999999997</v>
      </c>
    </row>
    <row r="321" spans="1:14" ht="14.4" customHeight="1" x14ac:dyDescent="0.3">
      <c r="A321" s="664" t="s">
        <v>534</v>
      </c>
      <c r="B321" s="665" t="s">
        <v>535</v>
      </c>
      <c r="C321" s="666" t="s">
        <v>547</v>
      </c>
      <c r="D321" s="667" t="s">
        <v>1928</v>
      </c>
      <c r="E321" s="666" t="s">
        <v>553</v>
      </c>
      <c r="F321" s="667" t="s">
        <v>1930</v>
      </c>
      <c r="G321" s="666" t="s">
        <v>567</v>
      </c>
      <c r="H321" s="666" t="s">
        <v>1496</v>
      </c>
      <c r="I321" s="666" t="s">
        <v>1497</v>
      </c>
      <c r="J321" s="666" t="s">
        <v>1498</v>
      </c>
      <c r="K321" s="666" t="s">
        <v>1499</v>
      </c>
      <c r="L321" s="668">
        <v>2866.38</v>
      </c>
      <c r="M321" s="668">
        <v>1</v>
      </c>
      <c r="N321" s="669">
        <v>2866.38</v>
      </c>
    </row>
    <row r="322" spans="1:14" ht="14.4" customHeight="1" x14ac:dyDescent="0.3">
      <c r="A322" s="664" t="s">
        <v>534</v>
      </c>
      <c r="B322" s="665" t="s">
        <v>535</v>
      </c>
      <c r="C322" s="666" t="s">
        <v>547</v>
      </c>
      <c r="D322" s="667" t="s">
        <v>1928</v>
      </c>
      <c r="E322" s="666" t="s">
        <v>553</v>
      </c>
      <c r="F322" s="667" t="s">
        <v>1930</v>
      </c>
      <c r="G322" s="666" t="s">
        <v>567</v>
      </c>
      <c r="H322" s="666" t="s">
        <v>1500</v>
      </c>
      <c r="I322" s="666" t="s">
        <v>797</v>
      </c>
      <c r="J322" s="666" t="s">
        <v>1501</v>
      </c>
      <c r="K322" s="666"/>
      <c r="L322" s="668">
        <v>75.165903415557182</v>
      </c>
      <c r="M322" s="668">
        <v>4</v>
      </c>
      <c r="N322" s="669">
        <v>300.66361366222873</v>
      </c>
    </row>
    <row r="323" spans="1:14" ht="14.4" customHeight="1" x14ac:dyDescent="0.3">
      <c r="A323" s="664" t="s">
        <v>534</v>
      </c>
      <c r="B323" s="665" t="s">
        <v>535</v>
      </c>
      <c r="C323" s="666" t="s">
        <v>547</v>
      </c>
      <c r="D323" s="667" t="s">
        <v>1928</v>
      </c>
      <c r="E323" s="666" t="s">
        <v>553</v>
      </c>
      <c r="F323" s="667" t="s">
        <v>1930</v>
      </c>
      <c r="G323" s="666" t="s">
        <v>567</v>
      </c>
      <c r="H323" s="666" t="s">
        <v>1502</v>
      </c>
      <c r="I323" s="666" t="s">
        <v>1503</v>
      </c>
      <c r="J323" s="666" t="s">
        <v>1504</v>
      </c>
      <c r="K323" s="666" t="s">
        <v>1505</v>
      </c>
      <c r="L323" s="668">
        <v>71.009592911114581</v>
      </c>
      <c r="M323" s="668">
        <v>131</v>
      </c>
      <c r="N323" s="669">
        <v>9302.25667135601</v>
      </c>
    </row>
    <row r="324" spans="1:14" ht="14.4" customHeight="1" x14ac:dyDescent="0.3">
      <c r="A324" s="664" t="s">
        <v>534</v>
      </c>
      <c r="B324" s="665" t="s">
        <v>535</v>
      </c>
      <c r="C324" s="666" t="s">
        <v>547</v>
      </c>
      <c r="D324" s="667" t="s">
        <v>1928</v>
      </c>
      <c r="E324" s="666" t="s">
        <v>553</v>
      </c>
      <c r="F324" s="667" t="s">
        <v>1930</v>
      </c>
      <c r="G324" s="666" t="s">
        <v>567</v>
      </c>
      <c r="H324" s="666" t="s">
        <v>1506</v>
      </c>
      <c r="I324" s="666" t="s">
        <v>1507</v>
      </c>
      <c r="J324" s="666" t="s">
        <v>1508</v>
      </c>
      <c r="K324" s="666" t="s">
        <v>1509</v>
      </c>
      <c r="L324" s="668">
        <v>40.780018359387</v>
      </c>
      <c r="M324" s="668">
        <v>10</v>
      </c>
      <c r="N324" s="669">
        <v>407.80018359386997</v>
      </c>
    </row>
    <row r="325" spans="1:14" ht="14.4" customHeight="1" x14ac:dyDescent="0.3">
      <c r="A325" s="664" t="s">
        <v>534</v>
      </c>
      <c r="B325" s="665" t="s">
        <v>535</v>
      </c>
      <c r="C325" s="666" t="s">
        <v>547</v>
      </c>
      <c r="D325" s="667" t="s">
        <v>1928</v>
      </c>
      <c r="E325" s="666" t="s">
        <v>553</v>
      </c>
      <c r="F325" s="667" t="s">
        <v>1930</v>
      </c>
      <c r="G325" s="666" t="s">
        <v>567</v>
      </c>
      <c r="H325" s="666" t="s">
        <v>1510</v>
      </c>
      <c r="I325" s="666" t="s">
        <v>1511</v>
      </c>
      <c r="J325" s="666" t="s">
        <v>1512</v>
      </c>
      <c r="K325" s="666" t="s">
        <v>1513</v>
      </c>
      <c r="L325" s="668">
        <v>873.89999999999975</v>
      </c>
      <c r="M325" s="668">
        <v>11</v>
      </c>
      <c r="N325" s="669">
        <v>9612.8999999999978</v>
      </c>
    </row>
    <row r="326" spans="1:14" ht="14.4" customHeight="1" x14ac:dyDescent="0.3">
      <c r="A326" s="664" t="s">
        <v>534</v>
      </c>
      <c r="B326" s="665" t="s">
        <v>535</v>
      </c>
      <c r="C326" s="666" t="s">
        <v>547</v>
      </c>
      <c r="D326" s="667" t="s">
        <v>1928</v>
      </c>
      <c r="E326" s="666" t="s">
        <v>553</v>
      </c>
      <c r="F326" s="667" t="s">
        <v>1930</v>
      </c>
      <c r="G326" s="666" t="s">
        <v>567</v>
      </c>
      <c r="H326" s="666" t="s">
        <v>1514</v>
      </c>
      <c r="I326" s="666" t="s">
        <v>1515</v>
      </c>
      <c r="J326" s="666" t="s">
        <v>1516</v>
      </c>
      <c r="K326" s="666" t="s">
        <v>1517</v>
      </c>
      <c r="L326" s="668">
        <v>262.03981644018944</v>
      </c>
      <c r="M326" s="668">
        <v>13</v>
      </c>
      <c r="N326" s="669">
        <v>3406.5176137224626</v>
      </c>
    </row>
    <row r="327" spans="1:14" ht="14.4" customHeight="1" x14ac:dyDescent="0.3">
      <c r="A327" s="664" t="s">
        <v>534</v>
      </c>
      <c r="B327" s="665" t="s">
        <v>535</v>
      </c>
      <c r="C327" s="666" t="s">
        <v>547</v>
      </c>
      <c r="D327" s="667" t="s">
        <v>1928</v>
      </c>
      <c r="E327" s="666" t="s">
        <v>553</v>
      </c>
      <c r="F327" s="667" t="s">
        <v>1930</v>
      </c>
      <c r="G327" s="666" t="s">
        <v>567</v>
      </c>
      <c r="H327" s="666" t="s">
        <v>1518</v>
      </c>
      <c r="I327" s="666" t="s">
        <v>1519</v>
      </c>
      <c r="J327" s="666" t="s">
        <v>1520</v>
      </c>
      <c r="K327" s="666" t="s">
        <v>1521</v>
      </c>
      <c r="L327" s="668">
        <v>78.528535997634492</v>
      </c>
      <c r="M327" s="668">
        <v>2</v>
      </c>
      <c r="N327" s="669">
        <v>157.05707199526898</v>
      </c>
    </row>
    <row r="328" spans="1:14" ht="14.4" customHeight="1" x14ac:dyDescent="0.3">
      <c r="A328" s="664" t="s">
        <v>534</v>
      </c>
      <c r="B328" s="665" t="s">
        <v>535</v>
      </c>
      <c r="C328" s="666" t="s">
        <v>547</v>
      </c>
      <c r="D328" s="667" t="s">
        <v>1928</v>
      </c>
      <c r="E328" s="666" t="s">
        <v>553</v>
      </c>
      <c r="F328" s="667" t="s">
        <v>1930</v>
      </c>
      <c r="G328" s="666" t="s">
        <v>567</v>
      </c>
      <c r="H328" s="666" t="s">
        <v>1522</v>
      </c>
      <c r="I328" s="666" t="s">
        <v>1523</v>
      </c>
      <c r="J328" s="666" t="s">
        <v>1524</v>
      </c>
      <c r="K328" s="666" t="s">
        <v>980</v>
      </c>
      <c r="L328" s="668">
        <v>30.269999999999992</v>
      </c>
      <c r="M328" s="668">
        <v>37</v>
      </c>
      <c r="N328" s="669">
        <v>1119.9899999999998</v>
      </c>
    </row>
    <row r="329" spans="1:14" ht="14.4" customHeight="1" x14ac:dyDescent="0.3">
      <c r="A329" s="664" t="s">
        <v>534</v>
      </c>
      <c r="B329" s="665" t="s">
        <v>535</v>
      </c>
      <c r="C329" s="666" t="s">
        <v>547</v>
      </c>
      <c r="D329" s="667" t="s">
        <v>1928</v>
      </c>
      <c r="E329" s="666" t="s">
        <v>553</v>
      </c>
      <c r="F329" s="667" t="s">
        <v>1930</v>
      </c>
      <c r="G329" s="666" t="s">
        <v>567</v>
      </c>
      <c r="H329" s="666" t="s">
        <v>1525</v>
      </c>
      <c r="I329" s="666" t="s">
        <v>1526</v>
      </c>
      <c r="J329" s="666" t="s">
        <v>909</v>
      </c>
      <c r="K329" s="666" t="s">
        <v>1527</v>
      </c>
      <c r="L329" s="668">
        <v>21.879863628627245</v>
      </c>
      <c r="M329" s="668">
        <v>60</v>
      </c>
      <c r="N329" s="669">
        <v>1312.7918177176348</v>
      </c>
    </row>
    <row r="330" spans="1:14" ht="14.4" customHeight="1" x14ac:dyDescent="0.3">
      <c r="A330" s="664" t="s">
        <v>534</v>
      </c>
      <c r="B330" s="665" t="s">
        <v>535</v>
      </c>
      <c r="C330" s="666" t="s">
        <v>547</v>
      </c>
      <c r="D330" s="667" t="s">
        <v>1928</v>
      </c>
      <c r="E330" s="666" t="s">
        <v>553</v>
      </c>
      <c r="F330" s="667" t="s">
        <v>1930</v>
      </c>
      <c r="G330" s="666" t="s">
        <v>567</v>
      </c>
      <c r="H330" s="666" t="s">
        <v>1528</v>
      </c>
      <c r="I330" s="666" t="s">
        <v>1529</v>
      </c>
      <c r="J330" s="666" t="s">
        <v>1530</v>
      </c>
      <c r="K330" s="666" t="s">
        <v>1531</v>
      </c>
      <c r="L330" s="668">
        <v>1334.1166721329378</v>
      </c>
      <c r="M330" s="668">
        <v>2</v>
      </c>
      <c r="N330" s="669">
        <v>2668.2333442658755</v>
      </c>
    </row>
    <row r="331" spans="1:14" ht="14.4" customHeight="1" x14ac:dyDescent="0.3">
      <c r="A331" s="664" t="s">
        <v>534</v>
      </c>
      <c r="B331" s="665" t="s">
        <v>535</v>
      </c>
      <c r="C331" s="666" t="s">
        <v>547</v>
      </c>
      <c r="D331" s="667" t="s">
        <v>1928</v>
      </c>
      <c r="E331" s="666" t="s">
        <v>553</v>
      </c>
      <c r="F331" s="667" t="s">
        <v>1930</v>
      </c>
      <c r="G331" s="666" t="s">
        <v>567</v>
      </c>
      <c r="H331" s="666" t="s">
        <v>1532</v>
      </c>
      <c r="I331" s="666" t="s">
        <v>1533</v>
      </c>
      <c r="J331" s="666" t="s">
        <v>916</v>
      </c>
      <c r="K331" s="666" t="s">
        <v>1534</v>
      </c>
      <c r="L331" s="668">
        <v>85.75</v>
      </c>
      <c r="M331" s="668">
        <v>33</v>
      </c>
      <c r="N331" s="669">
        <v>2829.75</v>
      </c>
    </row>
    <row r="332" spans="1:14" ht="14.4" customHeight="1" x14ac:dyDescent="0.3">
      <c r="A332" s="664" t="s">
        <v>534</v>
      </c>
      <c r="B332" s="665" t="s">
        <v>535</v>
      </c>
      <c r="C332" s="666" t="s">
        <v>547</v>
      </c>
      <c r="D332" s="667" t="s">
        <v>1928</v>
      </c>
      <c r="E332" s="666" t="s">
        <v>553</v>
      </c>
      <c r="F332" s="667" t="s">
        <v>1930</v>
      </c>
      <c r="G332" s="666" t="s">
        <v>567</v>
      </c>
      <c r="H332" s="666" t="s">
        <v>1535</v>
      </c>
      <c r="I332" s="666" t="s">
        <v>1536</v>
      </c>
      <c r="J332" s="666" t="s">
        <v>1537</v>
      </c>
      <c r="K332" s="666" t="s">
        <v>1538</v>
      </c>
      <c r="L332" s="668">
        <v>17934.140000000003</v>
      </c>
      <c r="M332" s="668">
        <v>1</v>
      </c>
      <c r="N332" s="669">
        <v>17934.140000000003</v>
      </c>
    </row>
    <row r="333" spans="1:14" ht="14.4" customHeight="1" x14ac:dyDescent="0.3">
      <c r="A333" s="664" t="s">
        <v>534</v>
      </c>
      <c r="B333" s="665" t="s">
        <v>535</v>
      </c>
      <c r="C333" s="666" t="s">
        <v>547</v>
      </c>
      <c r="D333" s="667" t="s">
        <v>1928</v>
      </c>
      <c r="E333" s="666" t="s">
        <v>553</v>
      </c>
      <c r="F333" s="667" t="s">
        <v>1930</v>
      </c>
      <c r="G333" s="666" t="s">
        <v>567</v>
      </c>
      <c r="H333" s="666" t="s">
        <v>1539</v>
      </c>
      <c r="I333" s="666" t="s">
        <v>797</v>
      </c>
      <c r="J333" s="666" t="s">
        <v>1540</v>
      </c>
      <c r="K333" s="666" t="s">
        <v>1541</v>
      </c>
      <c r="L333" s="668">
        <v>471.5</v>
      </c>
      <c r="M333" s="668">
        <v>232</v>
      </c>
      <c r="N333" s="669">
        <v>109388</v>
      </c>
    </row>
    <row r="334" spans="1:14" ht="14.4" customHeight="1" x14ac:dyDescent="0.3">
      <c r="A334" s="664" t="s">
        <v>534</v>
      </c>
      <c r="B334" s="665" t="s">
        <v>535</v>
      </c>
      <c r="C334" s="666" t="s">
        <v>547</v>
      </c>
      <c r="D334" s="667" t="s">
        <v>1928</v>
      </c>
      <c r="E334" s="666" t="s">
        <v>553</v>
      </c>
      <c r="F334" s="667" t="s">
        <v>1930</v>
      </c>
      <c r="G334" s="666" t="s">
        <v>567</v>
      </c>
      <c r="H334" s="666" t="s">
        <v>1542</v>
      </c>
      <c r="I334" s="666" t="s">
        <v>1543</v>
      </c>
      <c r="J334" s="666" t="s">
        <v>1544</v>
      </c>
      <c r="K334" s="666" t="s">
        <v>1545</v>
      </c>
      <c r="L334" s="668">
        <v>257.89772727272725</v>
      </c>
      <c r="M334" s="668">
        <v>11</v>
      </c>
      <c r="N334" s="669">
        <v>2836.8749999999995</v>
      </c>
    </row>
    <row r="335" spans="1:14" ht="14.4" customHeight="1" x14ac:dyDescent="0.3">
      <c r="A335" s="664" t="s">
        <v>534</v>
      </c>
      <c r="B335" s="665" t="s">
        <v>535</v>
      </c>
      <c r="C335" s="666" t="s">
        <v>547</v>
      </c>
      <c r="D335" s="667" t="s">
        <v>1928</v>
      </c>
      <c r="E335" s="666" t="s">
        <v>553</v>
      </c>
      <c r="F335" s="667" t="s">
        <v>1930</v>
      </c>
      <c r="G335" s="666" t="s">
        <v>567</v>
      </c>
      <c r="H335" s="666" t="s">
        <v>1546</v>
      </c>
      <c r="I335" s="666" t="s">
        <v>1547</v>
      </c>
      <c r="J335" s="666" t="s">
        <v>1548</v>
      </c>
      <c r="K335" s="666" t="s">
        <v>1549</v>
      </c>
      <c r="L335" s="668">
        <v>285.99999999999994</v>
      </c>
      <c r="M335" s="668">
        <v>1</v>
      </c>
      <c r="N335" s="669">
        <v>285.99999999999994</v>
      </c>
    </row>
    <row r="336" spans="1:14" ht="14.4" customHeight="1" x14ac:dyDescent="0.3">
      <c r="A336" s="664" t="s">
        <v>534</v>
      </c>
      <c r="B336" s="665" t="s">
        <v>535</v>
      </c>
      <c r="C336" s="666" t="s">
        <v>547</v>
      </c>
      <c r="D336" s="667" t="s">
        <v>1928</v>
      </c>
      <c r="E336" s="666" t="s">
        <v>553</v>
      </c>
      <c r="F336" s="667" t="s">
        <v>1930</v>
      </c>
      <c r="G336" s="666" t="s">
        <v>567</v>
      </c>
      <c r="H336" s="666" t="s">
        <v>1550</v>
      </c>
      <c r="I336" s="666" t="s">
        <v>1551</v>
      </c>
      <c r="J336" s="666" t="s">
        <v>1552</v>
      </c>
      <c r="K336" s="666" t="s">
        <v>1553</v>
      </c>
      <c r="L336" s="668">
        <v>58.87</v>
      </c>
      <c r="M336" s="668">
        <v>11</v>
      </c>
      <c r="N336" s="669">
        <v>647.56999999999994</v>
      </c>
    </row>
    <row r="337" spans="1:14" ht="14.4" customHeight="1" x14ac:dyDescent="0.3">
      <c r="A337" s="664" t="s">
        <v>534</v>
      </c>
      <c r="B337" s="665" t="s">
        <v>535</v>
      </c>
      <c r="C337" s="666" t="s">
        <v>547</v>
      </c>
      <c r="D337" s="667" t="s">
        <v>1928</v>
      </c>
      <c r="E337" s="666" t="s">
        <v>553</v>
      </c>
      <c r="F337" s="667" t="s">
        <v>1930</v>
      </c>
      <c r="G337" s="666" t="s">
        <v>567</v>
      </c>
      <c r="H337" s="666" t="s">
        <v>1554</v>
      </c>
      <c r="I337" s="666" t="s">
        <v>1555</v>
      </c>
      <c r="J337" s="666" t="s">
        <v>1556</v>
      </c>
      <c r="K337" s="666" t="s">
        <v>1557</v>
      </c>
      <c r="L337" s="668">
        <v>104.06960495980265</v>
      </c>
      <c r="M337" s="668">
        <v>8</v>
      </c>
      <c r="N337" s="669">
        <v>832.55683967842117</v>
      </c>
    </row>
    <row r="338" spans="1:14" ht="14.4" customHeight="1" x14ac:dyDescent="0.3">
      <c r="A338" s="664" t="s">
        <v>534</v>
      </c>
      <c r="B338" s="665" t="s">
        <v>535</v>
      </c>
      <c r="C338" s="666" t="s">
        <v>547</v>
      </c>
      <c r="D338" s="667" t="s">
        <v>1928</v>
      </c>
      <c r="E338" s="666" t="s">
        <v>553</v>
      </c>
      <c r="F338" s="667" t="s">
        <v>1930</v>
      </c>
      <c r="G338" s="666" t="s">
        <v>567</v>
      </c>
      <c r="H338" s="666" t="s">
        <v>1558</v>
      </c>
      <c r="I338" s="666" t="s">
        <v>1559</v>
      </c>
      <c r="J338" s="666" t="s">
        <v>1560</v>
      </c>
      <c r="K338" s="666" t="s">
        <v>1561</v>
      </c>
      <c r="L338" s="668">
        <v>3569.2811601611943</v>
      </c>
      <c r="M338" s="668">
        <v>1</v>
      </c>
      <c r="N338" s="669">
        <v>3569.2811601611943</v>
      </c>
    </row>
    <row r="339" spans="1:14" ht="14.4" customHeight="1" x14ac:dyDescent="0.3">
      <c r="A339" s="664" t="s">
        <v>534</v>
      </c>
      <c r="B339" s="665" t="s">
        <v>535</v>
      </c>
      <c r="C339" s="666" t="s">
        <v>547</v>
      </c>
      <c r="D339" s="667" t="s">
        <v>1928</v>
      </c>
      <c r="E339" s="666" t="s">
        <v>553</v>
      </c>
      <c r="F339" s="667" t="s">
        <v>1930</v>
      </c>
      <c r="G339" s="666" t="s">
        <v>567</v>
      </c>
      <c r="H339" s="666" t="s">
        <v>1562</v>
      </c>
      <c r="I339" s="666" t="s">
        <v>1563</v>
      </c>
      <c r="J339" s="666" t="s">
        <v>1564</v>
      </c>
      <c r="K339" s="666" t="s">
        <v>1565</v>
      </c>
      <c r="L339" s="668">
        <v>105.81000000000002</v>
      </c>
      <c r="M339" s="668">
        <v>12</v>
      </c>
      <c r="N339" s="669">
        <v>1269.7200000000003</v>
      </c>
    </row>
    <row r="340" spans="1:14" ht="14.4" customHeight="1" x14ac:dyDescent="0.3">
      <c r="A340" s="664" t="s">
        <v>534</v>
      </c>
      <c r="B340" s="665" t="s">
        <v>535</v>
      </c>
      <c r="C340" s="666" t="s">
        <v>547</v>
      </c>
      <c r="D340" s="667" t="s">
        <v>1928</v>
      </c>
      <c r="E340" s="666" t="s">
        <v>553</v>
      </c>
      <c r="F340" s="667" t="s">
        <v>1930</v>
      </c>
      <c r="G340" s="666" t="s">
        <v>567</v>
      </c>
      <c r="H340" s="666" t="s">
        <v>1566</v>
      </c>
      <c r="I340" s="666" t="s">
        <v>1567</v>
      </c>
      <c r="J340" s="666" t="s">
        <v>1568</v>
      </c>
      <c r="K340" s="666" t="s">
        <v>1569</v>
      </c>
      <c r="L340" s="668">
        <v>40.559999999999995</v>
      </c>
      <c r="M340" s="668">
        <v>1</v>
      </c>
      <c r="N340" s="669">
        <v>40.559999999999995</v>
      </c>
    </row>
    <row r="341" spans="1:14" ht="14.4" customHeight="1" x14ac:dyDescent="0.3">
      <c r="A341" s="664" t="s">
        <v>534</v>
      </c>
      <c r="B341" s="665" t="s">
        <v>535</v>
      </c>
      <c r="C341" s="666" t="s">
        <v>547</v>
      </c>
      <c r="D341" s="667" t="s">
        <v>1928</v>
      </c>
      <c r="E341" s="666" t="s">
        <v>553</v>
      </c>
      <c r="F341" s="667" t="s">
        <v>1930</v>
      </c>
      <c r="G341" s="666" t="s">
        <v>567</v>
      </c>
      <c r="H341" s="666" t="s">
        <v>1570</v>
      </c>
      <c r="I341" s="666" t="s">
        <v>797</v>
      </c>
      <c r="J341" s="666" t="s">
        <v>1571</v>
      </c>
      <c r="K341" s="666" t="s">
        <v>1572</v>
      </c>
      <c r="L341" s="668">
        <v>23.700058523757946</v>
      </c>
      <c r="M341" s="668">
        <v>204</v>
      </c>
      <c r="N341" s="669">
        <v>4834.8119388466212</v>
      </c>
    </row>
    <row r="342" spans="1:14" ht="14.4" customHeight="1" x14ac:dyDescent="0.3">
      <c r="A342" s="664" t="s">
        <v>534</v>
      </c>
      <c r="B342" s="665" t="s">
        <v>535</v>
      </c>
      <c r="C342" s="666" t="s">
        <v>547</v>
      </c>
      <c r="D342" s="667" t="s">
        <v>1928</v>
      </c>
      <c r="E342" s="666" t="s">
        <v>553</v>
      </c>
      <c r="F342" s="667" t="s">
        <v>1930</v>
      </c>
      <c r="G342" s="666" t="s">
        <v>567</v>
      </c>
      <c r="H342" s="666" t="s">
        <v>1573</v>
      </c>
      <c r="I342" s="666" t="s">
        <v>797</v>
      </c>
      <c r="J342" s="666" t="s">
        <v>1574</v>
      </c>
      <c r="K342" s="666"/>
      <c r="L342" s="668">
        <v>81.625540058037643</v>
      </c>
      <c r="M342" s="668">
        <v>9</v>
      </c>
      <c r="N342" s="669">
        <v>734.62986052233873</v>
      </c>
    </row>
    <row r="343" spans="1:14" ht="14.4" customHeight="1" x14ac:dyDescent="0.3">
      <c r="A343" s="664" t="s">
        <v>534</v>
      </c>
      <c r="B343" s="665" t="s">
        <v>535</v>
      </c>
      <c r="C343" s="666" t="s">
        <v>547</v>
      </c>
      <c r="D343" s="667" t="s">
        <v>1928</v>
      </c>
      <c r="E343" s="666" t="s">
        <v>553</v>
      </c>
      <c r="F343" s="667" t="s">
        <v>1930</v>
      </c>
      <c r="G343" s="666" t="s">
        <v>567</v>
      </c>
      <c r="H343" s="666" t="s">
        <v>1575</v>
      </c>
      <c r="I343" s="666" t="s">
        <v>797</v>
      </c>
      <c r="J343" s="666" t="s">
        <v>1576</v>
      </c>
      <c r="K343" s="666"/>
      <c r="L343" s="668">
        <v>221.95638896665992</v>
      </c>
      <c r="M343" s="668">
        <v>6</v>
      </c>
      <c r="N343" s="669">
        <v>1331.7383337999595</v>
      </c>
    </row>
    <row r="344" spans="1:14" ht="14.4" customHeight="1" x14ac:dyDescent="0.3">
      <c r="A344" s="664" t="s">
        <v>534</v>
      </c>
      <c r="B344" s="665" t="s">
        <v>535</v>
      </c>
      <c r="C344" s="666" t="s">
        <v>547</v>
      </c>
      <c r="D344" s="667" t="s">
        <v>1928</v>
      </c>
      <c r="E344" s="666" t="s">
        <v>553</v>
      </c>
      <c r="F344" s="667" t="s">
        <v>1930</v>
      </c>
      <c r="G344" s="666" t="s">
        <v>567</v>
      </c>
      <c r="H344" s="666" t="s">
        <v>969</v>
      </c>
      <c r="I344" s="666" t="s">
        <v>970</v>
      </c>
      <c r="J344" s="666" t="s">
        <v>971</v>
      </c>
      <c r="K344" s="666" t="s">
        <v>972</v>
      </c>
      <c r="L344" s="668">
        <v>112.49971500227997</v>
      </c>
      <c r="M344" s="668">
        <v>90</v>
      </c>
      <c r="N344" s="669">
        <v>10124.974350205197</v>
      </c>
    </row>
    <row r="345" spans="1:14" ht="14.4" customHeight="1" x14ac:dyDescent="0.3">
      <c r="A345" s="664" t="s">
        <v>534</v>
      </c>
      <c r="B345" s="665" t="s">
        <v>535</v>
      </c>
      <c r="C345" s="666" t="s">
        <v>547</v>
      </c>
      <c r="D345" s="667" t="s">
        <v>1928</v>
      </c>
      <c r="E345" s="666" t="s">
        <v>553</v>
      </c>
      <c r="F345" s="667" t="s">
        <v>1930</v>
      </c>
      <c r="G345" s="666" t="s">
        <v>567</v>
      </c>
      <c r="H345" s="666" t="s">
        <v>1577</v>
      </c>
      <c r="I345" s="666" t="s">
        <v>1578</v>
      </c>
      <c r="J345" s="666" t="s">
        <v>1579</v>
      </c>
      <c r="K345" s="666" t="s">
        <v>980</v>
      </c>
      <c r="L345" s="668">
        <v>36.929999999999993</v>
      </c>
      <c r="M345" s="668">
        <v>2</v>
      </c>
      <c r="N345" s="669">
        <v>73.859999999999985</v>
      </c>
    </row>
    <row r="346" spans="1:14" ht="14.4" customHeight="1" x14ac:dyDescent="0.3">
      <c r="A346" s="664" t="s">
        <v>534</v>
      </c>
      <c r="B346" s="665" t="s">
        <v>535</v>
      </c>
      <c r="C346" s="666" t="s">
        <v>547</v>
      </c>
      <c r="D346" s="667" t="s">
        <v>1928</v>
      </c>
      <c r="E346" s="666" t="s">
        <v>553</v>
      </c>
      <c r="F346" s="667" t="s">
        <v>1930</v>
      </c>
      <c r="G346" s="666" t="s">
        <v>567</v>
      </c>
      <c r="H346" s="666" t="s">
        <v>1580</v>
      </c>
      <c r="I346" s="666" t="s">
        <v>797</v>
      </c>
      <c r="J346" s="666" t="s">
        <v>1581</v>
      </c>
      <c r="K346" s="666" t="s">
        <v>1582</v>
      </c>
      <c r="L346" s="668">
        <v>182.14575757575756</v>
      </c>
      <c r="M346" s="668">
        <v>33</v>
      </c>
      <c r="N346" s="669">
        <v>6010.8099999999995</v>
      </c>
    </row>
    <row r="347" spans="1:14" ht="14.4" customHeight="1" x14ac:dyDescent="0.3">
      <c r="A347" s="664" t="s">
        <v>534</v>
      </c>
      <c r="B347" s="665" t="s">
        <v>535</v>
      </c>
      <c r="C347" s="666" t="s">
        <v>547</v>
      </c>
      <c r="D347" s="667" t="s">
        <v>1928</v>
      </c>
      <c r="E347" s="666" t="s">
        <v>553</v>
      </c>
      <c r="F347" s="667" t="s">
        <v>1930</v>
      </c>
      <c r="G347" s="666" t="s">
        <v>567</v>
      </c>
      <c r="H347" s="666" t="s">
        <v>981</v>
      </c>
      <c r="I347" s="666" t="s">
        <v>982</v>
      </c>
      <c r="J347" s="666" t="s">
        <v>983</v>
      </c>
      <c r="K347" s="666" t="s">
        <v>984</v>
      </c>
      <c r="L347" s="668">
        <v>382.11017424195893</v>
      </c>
      <c r="M347" s="668">
        <v>31</v>
      </c>
      <c r="N347" s="669">
        <v>11845.415401500726</v>
      </c>
    </row>
    <row r="348" spans="1:14" ht="14.4" customHeight="1" x14ac:dyDescent="0.3">
      <c r="A348" s="664" t="s">
        <v>534</v>
      </c>
      <c r="B348" s="665" t="s">
        <v>535</v>
      </c>
      <c r="C348" s="666" t="s">
        <v>547</v>
      </c>
      <c r="D348" s="667" t="s">
        <v>1928</v>
      </c>
      <c r="E348" s="666" t="s">
        <v>553</v>
      </c>
      <c r="F348" s="667" t="s">
        <v>1930</v>
      </c>
      <c r="G348" s="666" t="s">
        <v>567</v>
      </c>
      <c r="H348" s="666" t="s">
        <v>985</v>
      </c>
      <c r="I348" s="666" t="s">
        <v>985</v>
      </c>
      <c r="J348" s="666" t="s">
        <v>986</v>
      </c>
      <c r="K348" s="666" t="s">
        <v>987</v>
      </c>
      <c r="L348" s="668">
        <v>46.660000000000004</v>
      </c>
      <c r="M348" s="668">
        <v>8</v>
      </c>
      <c r="N348" s="669">
        <v>373.28000000000003</v>
      </c>
    </row>
    <row r="349" spans="1:14" ht="14.4" customHeight="1" x14ac:dyDescent="0.3">
      <c r="A349" s="664" t="s">
        <v>534</v>
      </c>
      <c r="B349" s="665" t="s">
        <v>535</v>
      </c>
      <c r="C349" s="666" t="s">
        <v>547</v>
      </c>
      <c r="D349" s="667" t="s">
        <v>1928</v>
      </c>
      <c r="E349" s="666" t="s">
        <v>553</v>
      </c>
      <c r="F349" s="667" t="s">
        <v>1930</v>
      </c>
      <c r="G349" s="666" t="s">
        <v>567</v>
      </c>
      <c r="H349" s="666" t="s">
        <v>1583</v>
      </c>
      <c r="I349" s="666" t="s">
        <v>1584</v>
      </c>
      <c r="J349" s="666" t="s">
        <v>1585</v>
      </c>
      <c r="K349" s="666" t="s">
        <v>1586</v>
      </c>
      <c r="L349" s="668">
        <v>69.339999999999975</v>
      </c>
      <c r="M349" s="668">
        <v>3</v>
      </c>
      <c r="N349" s="669">
        <v>208.01999999999992</v>
      </c>
    </row>
    <row r="350" spans="1:14" ht="14.4" customHeight="1" x14ac:dyDescent="0.3">
      <c r="A350" s="664" t="s">
        <v>534</v>
      </c>
      <c r="B350" s="665" t="s">
        <v>535</v>
      </c>
      <c r="C350" s="666" t="s">
        <v>547</v>
      </c>
      <c r="D350" s="667" t="s">
        <v>1928</v>
      </c>
      <c r="E350" s="666" t="s">
        <v>553</v>
      </c>
      <c r="F350" s="667" t="s">
        <v>1930</v>
      </c>
      <c r="G350" s="666" t="s">
        <v>567</v>
      </c>
      <c r="H350" s="666" t="s">
        <v>1587</v>
      </c>
      <c r="I350" s="666" t="s">
        <v>1588</v>
      </c>
      <c r="J350" s="666" t="s">
        <v>1589</v>
      </c>
      <c r="K350" s="666" t="s">
        <v>1590</v>
      </c>
      <c r="L350" s="668">
        <v>78.639999999999986</v>
      </c>
      <c r="M350" s="668">
        <v>1</v>
      </c>
      <c r="N350" s="669">
        <v>78.639999999999986</v>
      </c>
    </row>
    <row r="351" spans="1:14" ht="14.4" customHeight="1" x14ac:dyDescent="0.3">
      <c r="A351" s="664" t="s">
        <v>534</v>
      </c>
      <c r="B351" s="665" t="s">
        <v>535</v>
      </c>
      <c r="C351" s="666" t="s">
        <v>547</v>
      </c>
      <c r="D351" s="667" t="s">
        <v>1928</v>
      </c>
      <c r="E351" s="666" t="s">
        <v>553</v>
      </c>
      <c r="F351" s="667" t="s">
        <v>1930</v>
      </c>
      <c r="G351" s="666" t="s">
        <v>567</v>
      </c>
      <c r="H351" s="666" t="s">
        <v>1591</v>
      </c>
      <c r="I351" s="666" t="s">
        <v>797</v>
      </c>
      <c r="J351" s="666" t="s">
        <v>1592</v>
      </c>
      <c r="K351" s="666" t="s">
        <v>1593</v>
      </c>
      <c r="L351" s="668">
        <v>22.070000000000004</v>
      </c>
      <c r="M351" s="668">
        <v>3</v>
      </c>
      <c r="N351" s="669">
        <v>66.210000000000008</v>
      </c>
    </row>
    <row r="352" spans="1:14" ht="14.4" customHeight="1" x14ac:dyDescent="0.3">
      <c r="A352" s="664" t="s">
        <v>534</v>
      </c>
      <c r="B352" s="665" t="s">
        <v>535</v>
      </c>
      <c r="C352" s="666" t="s">
        <v>547</v>
      </c>
      <c r="D352" s="667" t="s">
        <v>1928</v>
      </c>
      <c r="E352" s="666" t="s">
        <v>553</v>
      </c>
      <c r="F352" s="667" t="s">
        <v>1930</v>
      </c>
      <c r="G352" s="666" t="s">
        <v>567</v>
      </c>
      <c r="H352" s="666" t="s">
        <v>1594</v>
      </c>
      <c r="I352" s="666" t="s">
        <v>797</v>
      </c>
      <c r="J352" s="666" t="s">
        <v>1595</v>
      </c>
      <c r="K352" s="666" t="s">
        <v>1593</v>
      </c>
      <c r="L352" s="668">
        <v>32.78</v>
      </c>
      <c r="M352" s="668">
        <v>6</v>
      </c>
      <c r="N352" s="669">
        <v>196.68</v>
      </c>
    </row>
    <row r="353" spans="1:14" ht="14.4" customHeight="1" x14ac:dyDescent="0.3">
      <c r="A353" s="664" t="s">
        <v>534</v>
      </c>
      <c r="B353" s="665" t="s">
        <v>535</v>
      </c>
      <c r="C353" s="666" t="s">
        <v>547</v>
      </c>
      <c r="D353" s="667" t="s">
        <v>1928</v>
      </c>
      <c r="E353" s="666" t="s">
        <v>553</v>
      </c>
      <c r="F353" s="667" t="s">
        <v>1930</v>
      </c>
      <c r="G353" s="666" t="s">
        <v>567</v>
      </c>
      <c r="H353" s="666" t="s">
        <v>1596</v>
      </c>
      <c r="I353" s="666" t="s">
        <v>797</v>
      </c>
      <c r="J353" s="666" t="s">
        <v>1597</v>
      </c>
      <c r="K353" s="666"/>
      <c r="L353" s="668">
        <v>22.069999999999997</v>
      </c>
      <c r="M353" s="668">
        <v>3</v>
      </c>
      <c r="N353" s="669">
        <v>66.209999999999994</v>
      </c>
    </row>
    <row r="354" spans="1:14" ht="14.4" customHeight="1" x14ac:dyDescent="0.3">
      <c r="A354" s="664" t="s">
        <v>534</v>
      </c>
      <c r="B354" s="665" t="s">
        <v>535</v>
      </c>
      <c r="C354" s="666" t="s">
        <v>547</v>
      </c>
      <c r="D354" s="667" t="s">
        <v>1928</v>
      </c>
      <c r="E354" s="666" t="s">
        <v>553</v>
      </c>
      <c r="F354" s="667" t="s">
        <v>1930</v>
      </c>
      <c r="G354" s="666" t="s">
        <v>567</v>
      </c>
      <c r="H354" s="666" t="s">
        <v>1598</v>
      </c>
      <c r="I354" s="666" t="s">
        <v>1599</v>
      </c>
      <c r="J354" s="666" t="s">
        <v>1600</v>
      </c>
      <c r="K354" s="666" t="s">
        <v>980</v>
      </c>
      <c r="L354" s="668">
        <v>288.73</v>
      </c>
      <c r="M354" s="668">
        <v>10</v>
      </c>
      <c r="N354" s="669">
        <v>2887.3</v>
      </c>
    </row>
    <row r="355" spans="1:14" ht="14.4" customHeight="1" x14ac:dyDescent="0.3">
      <c r="A355" s="664" t="s">
        <v>534</v>
      </c>
      <c r="B355" s="665" t="s">
        <v>535</v>
      </c>
      <c r="C355" s="666" t="s">
        <v>547</v>
      </c>
      <c r="D355" s="667" t="s">
        <v>1928</v>
      </c>
      <c r="E355" s="666" t="s">
        <v>553</v>
      </c>
      <c r="F355" s="667" t="s">
        <v>1930</v>
      </c>
      <c r="G355" s="666" t="s">
        <v>567</v>
      </c>
      <c r="H355" s="666" t="s">
        <v>1601</v>
      </c>
      <c r="I355" s="666" t="s">
        <v>1602</v>
      </c>
      <c r="J355" s="666" t="s">
        <v>1603</v>
      </c>
      <c r="K355" s="666" t="s">
        <v>1604</v>
      </c>
      <c r="L355" s="668">
        <v>136.62</v>
      </c>
      <c r="M355" s="668">
        <v>4</v>
      </c>
      <c r="N355" s="669">
        <v>546.48</v>
      </c>
    </row>
    <row r="356" spans="1:14" ht="14.4" customHeight="1" x14ac:dyDescent="0.3">
      <c r="A356" s="664" t="s">
        <v>534</v>
      </c>
      <c r="B356" s="665" t="s">
        <v>535</v>
      </c>
      <c r="C356" s="666" t="s">
        <v>547</v>
      </c>
      <c r="D356" s="667" t="s">
        <v>1928</v>
      </c>
      <c r="E356" s="666" t="s">
        <v>553</v>
      </c>
      <c r="F356" s="667" t="s">
        <v>1930</v>
      </c>
      <c r="G356" s="666" t="s">
        <v>567</v>
      </c>
      <c r="H356" s="666" t="s">
        <v>1605</v>
      </c>
      <c r="I356" s="666" t="s">
        <v>1606</v>
      </c>
      <c r="J356" s="666" t="s">
        <v>1607</v>
      </c>
      <c r="K356" s="666"/>
      <c r="L356" s="668">
        <v>577.26999999999987</v>
      </c>
      <c r="M356" s="668">
        <v>1</v>
      </c>
      <c r="N356" s="669">
        <v>577.26999999999987</v>
      </c>
    </row>
    <row r="357" spans="1:14" ht="14.4" customHeight="1" x14ac:dyDescent="0.3">
      <c r="A357" s="664" t="s">
        <v>534</v>
      </c>
      <c r="B357" s="665" t="s">
        <v>535</v>
      </c>
      <c r="C357" s="666" t="s">
        <v>547</v>
      </c>
      <c r="D357" s="667" t="s">
        <v>1928</v>
      </c>
      <c r="E357" s="666" t="s">
        <v>553</v>
      </c>
      <c r="F357" s="667" t="s">
        <v>1930</v>
      </c>
      <c r="G357" s="666" t="s">
        <v>567</v>
      </c>
      <c r="H357" s="666" t="s">
        <v>1608</v>
      </c>
      <c r="I357" s="666" t="s">
        <v>1609</v>
      </c>
      <c r="J357" s="666" t="s">
        <v>1610</v>
      </c>
      <c r="K357" s="666" t="s">
        <v>1611</v>
      </c>
      <c r="L357" s="668">
        <v>714.23777991207362</v>
      </c>
      <c r="M357" s="668">
        <v>4</v>
      </c>
      <c r="N357" s="669">
        <v>2856.9511196482945</v>
      </c>
    </row>
    <row r="358" spans="1:14" ht="14.4" customHeight="1" x14ac:dyDescent="0.3">
      <c r="A358" s="664" t="s">
        <v>534</v>
      </c>
      <c r="B358" s="665" t="s">
        <v>535</v>
      </c>
      <c r="C358" s="666" t="s">
        <v>547</v>
      </c>
      <c r="D358" s="667" t="s">
        <v>1928</v>
      </c>
      <c r="E358" s="666" t="s">
        <v>553</v>
      </c>
      <c r="F358" s="667" t="s">
        <v>1930</v>
      </c>
      <c r="G358" s="666" t="s">
        <v>567</v>
      </c>
      <c r="H358" s="666" t="s">
        <v>1009</v>
      </c>
      <c r="I358" s="666" t="s">
        <v>1010</v>
      </c>
      <c r="J358" s="666" t="s">
        <v>1011</v>
      </c>
      <c r="K358" s="666" t="s">
        <v>1012</v>
      </c>
      <c r="L358" s="668">
        <v>94.368214182563705</v>
      </c>
      <c r="M358" s="668">
        <v>17</v>
      </c>
      <c r="N358" s="669">
        <v>1604.2596411035829</v>
      </c>
    </row>
    <row r="359" spans="1:14" ht="14.4" customHeight="1" x14ac:dyDescent="0.3">
      <c r="A359" s="664" t="s">
        <v>534</v>
      </c>
      <c r="B359" s="665" t="s">
        <v>535</v>
      </c>
      <c r="C359" s="666" t="s">
        <v>547</v>
      </c>
      <c r="D359" s="667" t="s">
        <v>1928</v>
      </c>
      <c r="E359" s="666" t="s">
        <v>553</v>
      </c>
      <c r="F359" s="667" t="s">
        <v>1930</v>
      </c>
      <c r="G359" s="666" t="s">
        <v>567</v>
      </c>
      <c r="H359" s="666" t="s">
        <v>1612</v>
      </c>
      <c r="I359" s="666" t="s">
        <v>1613</v>
      </c>
      <c r="J359" s="666" t="s">
        <v>1614</v>
      </c>
      <c r="K359" s="666" t="s">
        <v>1615</v>
      </c>
      <c r="L359" s="668">
        <v>325.16000000000003</v>
      </c>
      <c r="M359" s="668">
        <v>1</v>
      </c>
      <c r="N359" s="669">
        <v>325.16000000000003</v>
      </c>
    </row>
    <row r="360" spans="1:14" ht="14.4" customHeight="1" x14ac:dyDescent="0.3">
      <c r="A360" s="664" t="s">
        <v>534</v>
      </c>
      <c r="B360" s="665" t="s">
        <v>535</v>
      </c>
      <c r="C360" s="666" t="s">
        <v>547</v>
      </c>
      <c r="D360" s="667" t="s">
        <v>1928</v>
      </c>
      <c r="E360" s="666" t="s">
        <v>553</v>
      </c>
      <c r="F360" s="667" t="s">
        <v>1930</v>
      </c>
      <c r="G360" s="666" t="s">
        <v>567</v>
      </c>
      <c r="H360" s="666" t="s">
        <v>1616</v>
      </c>
      <c r="I360" s="666" t="s">
        <v>1617</v>
      </c>
      <c r="J360" s="666" t="s">
        <v>1618</v>
      </c>
      <c r="K360" s="666" t="s">
        <v>1619</v>
      </c>
      <c r="L360" s="668">
        <v>275.31000000000006</v>
      </c>
      <c r="M360" s="668">
        <v>5</v>
      </c>
      <c r="N360" s="669">
        <v>1376.5500000000002</v>
      </c>
    </row>
    <row r="361" spans="1:14" ht="14.4" customHeight="1" x14ac:dyDescent="0.3">
      <c r="A361" s="664" t="s">
        <v>534</v>
      </c>
      <c r="B361" s="665" t="s">
        <v>535</v>
      </c>
      <c r="C361" s="666" t="s">
        <v>547</v>
      </c>
      <c r="D361" s="667" t="s">
        <v>1928</v>
      </c>
      <c r="E361" s="666" t="s">
        <v>553</v>
      </c>
      <c r="F361" s="667" t="s">
        <v>1930</v>
      </c>
      <c r="G361" s="666" t="s">
        <v>567</v>
      </c>
      <c r="H361" s="666" t="s">
        <v>1620</v>
      </c>
      <c r="I361" s="666" t="s">
        <v>1621</v>
      </c>
      <c r="J361" s="666" t="s">
        <v>1622</v>
      </c>
      <c r="K361" s="666" t="s">
        <v>1623</v>
      </c>
      <c r="L361" s="668">
        <v>32.199971437764717</v>
      </c>
      <c r="M361" s="668">
        <v>8</v>
      </c>
      <c r="N361" s="669">
        <v>257.59977150211773</v>
      </c>
    </row>
    <row r="362" spans="1:14" ht="14.4" customHeight="1" x14ac:dyDescent="0.3">
      <c r="A362" s="664" t="s">
        <v>534</v>
      </c>
      <c r="B362" s="665" t="s">
        <v>535</v>
      </c>
      <c r="C362" s="666" t="s">
        <v>547</v>
      </c>
      <c r="D362" s="667" t="s">
        <v>1928</v>
      </c>
      <c r="E362" s="666" t="s">
        <v>553</v>
      </c>
      <c r="F362" s="667" t="s">
        <v>1930</v>
      </c>
      <c r="G362" s="666" t="s">
        <v>567</v>
      </c>
      <c r="H362" s="666" t="s">
        <v>1624</v>
      </c>
      <c r="I362" s="666" t="s">
        <v>797</v>
      </c>
      <c r="J362" s="666" t="s">
        <v>1625</v>
      </c>
      <c r="K362" s="666"/>
      <c r="L362" s="668">
        <v>169.94</v>
      </c>
      <c r="M362" s="668">
        <v>6</v>
      </c>
      <c r="N362" s="669">
        <v>1019.64</v>
      </c>
    </row>
    <row r="363" spans="1:14" ht="14.4" customHeight="1" x14ac:dyDescent="0.3">
      <c r="A363" s="664" t="s">
        <v>534</v>
      </c>
      <c r="B363" s="665" t="s">
        <v>535</v>
      </c>
      <c r="C363" s="666" t="s">
        <v>547</v>
      </c>
      <c r="D363" s="667" t="s">
        <v>1928</v>
      </c>
      <c r="E363" s="666" t="s">
        <v>553</v>
      </c>
      <c r="F363" s="667" t="s">
        <v>1930</v>
      </c>
      <c r="G363" s="666" t="s">
        <v>567</v>
      </c>
      <c r="H363" s="666" t="s">
        <v>1626</v>
      </c>
      <c r="I363" s="666" t="s">
        <v>797</v>
      </c>
      <c r="J363" s="666" t="s">
        <v>1627</v>
      </c>
      <c r="K363" s="666"/>
      <c r="L363" s="668">
        <v>33.300009350444959</v>
      </c>
      <c r="M363" s="668">
        <v>9</v>
      </c>
      <c r="N363" s="669">
        <v>299.70008415400463</v>
      </c>
    </row>
    <row r="364" spans="1:14" ht="14.4" customHeight="1" x14ac:dyDescent="0.3">
      <c r="A364" s="664" t="s">
        <v>534</v>
      </c>
      <c r="B364" s="665" t="s">
        <v>535</v>
      </c>
      <c r="C364" s="666" t="s">
        <v>547</v>
      </c>
      <c r="D364" s="667" t="s">
        <v>1928</v>
      </c>
      <c r="E364" s="666" t="s">
        <v>553</v>
      </c>
      <c r="F364" s="667" t="s">
        <v>1930</v>
      </c>
      <c r="G364" s="666" t="s">
        <v>567</v>
      </c>
      <c r="H364" s="666" t="s">
        <v>1628</v>
      </c>
      <c r="I364" s="666" t="s">
        <v>1629</v>
      </c>
      <c r="J364" s="666" t="s">
        <v>1630</v>
      </c>
      <c r="K364" s="666" t="s">
        <v>1631</v>
      </c>
      <c r="L364" s="668">
        <v>2800</v>
      </c>
      <c r="M364" s="668">
        <v>2</v>
      </c>
      <c r="N364" s="669">
        <v>5600</v>
      </c>
    </row>
    <row r="365" spans="1:14" ht="14.4" customHeight="1" x14ac:dyDescent="0.3">
      <c r="A365" s="664" t="s">
        <v>534</v>
      </c>
      <c r="B365" s="665" t="s">
        <v>535</v>
      </c>
      <c r="C365" s="666" t="s">
        <v>547</v>
      </c>
      <c r="D365" s="667" t="s">
        <v>1928</v>
      </c>
      <c r="E365" s="666" t="s">
        <v>553</v>
      </c>
      <c r="F365" s="667" t="s">
        <v>1930</v>
      </c>
      <c r="G365" s="666" t="s">
        <v>567</v>
      </c>
      <c r="H365" s="666" t="s">
        <v>1632</v>
      </c>
      <c r="I365" s="666" t="s">
        <v>797</v>
      </c>
      <c r="J365" s="666" t="s">
        <v>1633</v>
      </c>
      <c r="K365" s="666"/>
      <c r="L365" s="668">
        <v>158.99325908040407</v>
      </c>
      <c r="M365" s="668">
        <v>18</v>
      </c>
      <c r="N365" s="669">
        <v>2861.8786634472731</v>
      </c>
    </row>
    <row r="366" spans="1:14" ht="14.4" customHeight="1" x14ac:dyDescent="0.3">
      <c r="A366" s="664" t="s">
        <v>534</v>
      </c>
      <c r="B366" s="665" t="s">
        <v>535</v>
      </c>
      <c r="C366" s="666" t="s">
        <v>547</v>
      </c>
      <c r="D366" s="667" t="s">
        <v>1928</v>
      </c>
      <c r="E366" s="666" t="s">
        <v>553</v>
      </c>
      <c r="F366" s="667" t="s">
        <v>1930</v>
      </c>
      <c r="G366" s="666" t="s">
        <v>567</v>
      </c>
      <c r="H366" s="666" t="s">
        <v>1634</v>
      </c>
      <c r="I366" s="666" t="s">
        <v>1634</v>
      </c>
      <c r="J366" s="666" t="s">
        <v>1635</v>
      </c>
      <c r="K366" s="666" t="s">
        <v>1636</v>
      </c>
      <c r="L366" s="668">
        <v>179.80990725299091</v>
      </c>
      <c r="M366" s="668">
        <v>13</v>
      </c>
      <c r="N366" s="669">
        <v>2337.5287942888817</v>
      </c>
    </row>
    <row r="367" spans="1:14" ht="14.4" customHeight="1" x14ac:dyDescent="0.3">
      <c r="A367" s="664" t="s">
        <v>534</v>
      </c>
      <c r="B367" s="665" t="s">
        <v>535</v>
      </c>
      <c r="C367" s="666" t="s">
        <v>547</v>
      </c>
      <c r="D367" s="667" t="s">
        <v>1928</v>
      </c>
      <c r="E367" s="666" t="s">
        <v>553</v>
      </c>
      <c r="F367" s="667" t="s">
        <v>1930</v>
      </c>
      <c r="G367" s="666" t="s">
        <v>567</v>
      </c>
      <c r="H367" s="666" t="s">
        <v>1637</v>
      </c>
      <c r="I367" s="666" t="s">
        <v>1638</v>
      </c>
      <c r="J367" s="666" t="s">
        <v>1639</v>
      </c>
      <c r="K367" s="666" t="s">
        <v>1640</v>
      </c>
      <c r="L367" s="668">
        <v>34.74</v>
      </c>
      <c r="M367" s="668">
        <v>30</v>
      </c>
      <c r="N367" s="669">
        <v>1042.2</v>
      </c>
    </row>
    <row r="368" spans="1:14" ht="14.4" customHeight="1" x14ac:dyDescent="0.3">
      <c r="A368" s="664" t="s">
        <v>534</v>
      </c>
      <c r="B368" s="665" t="s">
        <v>535</v>
      </c>
      <c r="C368" s="666" t="s">
        <v>547</v>
      </c>
      <c r="D368" s="667" t="s">
        <v>1928</v>
      </c>
      <c r="E368" s="666" t="s">
        <v>553</v>
      </c>
      <c r="F368" s="667" t="s">
        <v>1930</v>
      </c>
      <c r="G368" s="666" t="s">
        <v>567</v>
      </c>
      <c r="H368" s="666" t="s">
        <v>1641</v>
      </c>
      <c r="I368" s="666" t="s">
        <v>797</v>
      </c>
      <c r="J368" s="666" t="s">
        <v>1642</v>
      </c>
      <c r="K368" s="666"/>
      <c r="L368" s="668">
        <v>82.690431053656582</v>
      </c>
      <c r="M368" s="668">
        <v>2</v>
      </c>
      <c r="N368" s="669">
        <v>165.38086210731316</v>
      </c>
    </row>
    <row r="369" spans="1:14" ht="14.4" customHeight="1" x14ac:dyDescent="0.3">
      <c r="A369" s="664" t="s">
        <v>534</v>
      </c>
      <c r="B369" s="665" t="s">
        <v>535</v>
      </c>
      <c r="C369" s="666" t="s">
        <v>547</v>
      </c>
      <c r="D369" s="667" t="s">
        <v>1928</v>
      </c>
      <c r="E369" s="666" t="s">
        <v>553</v>
      </c>
      <c r="F369" s="667" t="s">
        <v>1930</v>
      </c>
      <c r="G369" s="666" t="s">
        <v>567</v>
      </c>
      <c r="H369" s="666" t="s">
        <v>1643</v>
      </c>
      <c r="I369" s="666" t="s">
        <v>1644</v>
      </c>
      <c r="J369" s="666" t="s">
        <v>1645</v>
      </c>
      <c r="K369" s="666" t="s">
        <v>1631</v>
      </c>
      <c r="L369" s="668">
        <v>2838</v>
      </c>
      <c r="M369" s="668">
        <v>2</v>
      </c>
      <c r="N369" s="669">
        <v>5676</v>
      </c>
    </row>
    <row r="370" spans="1:14" ht="14.4" customHeight="1" x14ac:dyDescent="0.3">
      <c r="A370" s="664" t="s">
        <v>534</v>
      </c>
      <c r="B370" s="665" t="s">
        <v>535</v>
      </c>
      <c r="C370" s="666" t="s">
        <v>547</v>
      </c>
      <c r="D370" s="667" t="s">
        <v>1928</v>
      </c>
      <c r="E370" s="666" t="s">
        <v>553</v>
      </c>
      <c r="F370" s="667" t="s">
        <v>1930</v>
      </c>
      <c r="G370" s="666" t="s">
        <v>567</v>
      </c>
      <c r="H370" s="666" t="s">
        <v>1018</v>
      </c>
      <c r="I370" s="666" t="s">
        <v>1019</v>
      </c>
      <c r="J370" s="666" t="s">
        <v>1020</v>
      </c>
      <c r="K370" s="666" t="s">
        <v>1021</v>
      </c>
      <c r="L370" s="668">
        <v>83.13</v>
      </c>
      <c r="M370" s="668">
        <v>1</v>
      </c>
      <c r="N370" s="669">
        <v>83.13</v>
      </c>
    </row>
    <row r="371" spans="1:14" ht="14.4" customHeight="1" x14ac:dyDescent="0.3">
      <c r="A371" s="664" t="s">
        <v>534</v>
      </c>
      <c r="B371" s="665" t="s">
        <v>535</v>
      </c>
      <c r="C371" s="666" t="s">
        <v>547</v>
      </c>
      <c r="D371" s="667" t="s">
        <v>1928</v>
      </c>
      <c r="E371" s="666" t="s">
        <v>553</v>
      </c>
      <c r="F371" s="667" t="s">
        <v>1930</v>
      </c>
      <c r="G371" s="666" t="s">
        <v>567</v>
      </c>
      <c r="H371" s="666" t="s">
        <v>1646</v>
      </c>
      <c r="I371" s="666" t="s">
        <v>797</v>
      </c>
      <c r="J371" s="666" t="s">
        <v>1647</v>
      </c>
      <c r="K371" s="666" t="s">
        <v>1648</v>
      </c>
      <c r="L371" s="668">
        <v>135.47000000000003</v>
      </c>
      <c r="M371" s="668">
        <v>12</v>
      </c>
      <c r="N371" s="669">
        <v>1625.6400000000003</v>
      </c>
    </row>
    <row r="372" spans="1:14" ht="14.4" customHeight="1" x14ac:dyDescent="0.3">
      <c r="A372" s="664" t="s">
        <v>534</v>
      </c>
      <c r="B372" s="665" t="s">
        <v>535</v>
      </c>
      <c r="C372" s="666" t="s">
        <v>547</v>
      </c>
      <c r="D372" s="667" t="s">
        <v>1928</v>
      </c>
      <c r="E372" s="666" t="s">
        <v>553</v>
      </c>
      <c r="F372" s="667" t="s">
        <v>1930</v>
      </c>
      <c r="G372" s="666" t="s">
        <v>567</v>
      </c>
      <c r="H372" s="666" t="s">
        <v>1649</v>
      </c>
      <c r="I372" s="666" t="s">
        <v>1649</v>
      </c>
      <c r="J372" s="666" t="s">
        <v>1650</v>
      </c>
      <c r="K372" s="666" t="s">
        <v>1651</v>
      </c>
      <c r="L372" s="668">
        <v>286.95999999999992</v>
      </c>
      <c r="M372" s="668">
        <v>7</v>
      </c>
      <c r="N372" s="669">
        <v>2008.7199999999996</v>
      </c>
    </row>
    <row r="373" spans="1:14" ht="14.4" customHeight="1" x14ac:dyDescent="0.3">
      <c r="A373" s="664" t="s">
        <v>534</v>
      </c>
      <c r="B373" s="665" t="s">
        <v>535</v>
      </c>
      <c r="C373" s="666" t="s">
        <v>547</v>
      </c>
      <c r="D373" s="667" t="s">
        <v>1928</v>
      </c>
      <c r="E373" s="666" t="s">
        <v>553</v>
      </c>
      <c r="F373" s="667" t="s">
        <v>1930</v>
      </c>
      <c r="G373" s="666" t="s">
        <v>567</v>
      </c>
      <c r="H373" s="666" t="s">
        <v>1652</v>
      </c>
      <c r="I373" s="666" t="s">
        <v>1652</v>
      </c>
      <c r="J373" s="666" t="s">
        <v>1653</v>
      </c>
      <c r="K373" s="666" t="s">
        <v>1096</v>
      </c>
      <c r="L373" s="668">
        <v>478.26000000000005</v>
      </c>
      <c r="M373" s="668">
        <v>2</v>
      </c>
      <c r="N373" s="669">
        <v>956.5200000000001</v>
      </c>
    </row>
    <row r="374" spans="1:14" ht="14.4" customHeight="1" x14ac:dyDescent="0.3">
      <c r="A374" s="664" t="s">
        <v>534</v>
      </c>
      <c r="B374" s="665" t="s">
        <v>535</v>
      </c>
      <c r="C374" s="666" t="s">
        <v>547</v>
      </c>
      <c r="D374" s="667" t="s">
        <v>1928</v>
      </c>
      <c r="E374" s="666" t="s">
        <v>553</v>
      </c>
      <c r="F374" s="667" t="s">
        <v>1930</v>
      </c>
      <c r="G374" s="666" t="s">
        <v>567</v>
      </c>
      <c r="H374" s="666" t="s">
        <v>1654</v>
      </c>
      <c r="I374" s="666" t="s">
        <v>797</v>
      </c>
      <c r="J374" s="666" t="s">
        <v>1655</v>
      </c>
      <c r="K374" s="666"/>
      <c r="L374" s="668">
        <v>841.20529358852264</v>
      </c>
      <c r="M374" s="668">
        <v>2</v>
      </c>
      <c r="N374" s="669">
        <v>1682.4105871770453</v>
      </c>
    </row>
    <row r="375" spans="1:14" ht="14.4" customHeight="1" x14ac:dyDescent="0.3">
      <c r="A375" s="664" t="s">
        <v>534</v>
      </c>
      <c r="B375" s="665" t="s">
        <v>535</v>
      </c>
      <c r="C375" s="666" t="s">
        <v>547</v>
      </c>
      <c r="D375" s="667" t="s">
        <v>1928</v>
      </c>
      <c r="E375" s="666" t="s">
        <v>553</v>
      </c>
      <c r="F375" s="667" t="s">
        <v>1930</v>
      </c>
      <c r="G375" s="666" t="s">
        <v>567</v>
      </c>
      <c r="H375" s="666" t="s">
        <v>1656</v>
      </c>
      <c r="I375" s="666" t="s">
        <v>1657</v>
      </c>
      <c r="J375" s="666" t="s">
        <v>1658</v>
      </c>
      <c r="K375" s="666" t="s">
        <v>1659</v>
      </c>
      <c r="L375" s="668">
        <v>94.61999999999999</v>
      </c>
      <c r="M375" s="668">
        <v>6</v>
      </c>
      <c r="N375" s="669">
        <v>567.71999999999991</v>
      </c>
    </row>
    <row r="376" spans="1:14" ht="14.4" customHeight="1" x14ac:dyDescent="0.3">
      <c r="A376" s="664" t="s">
        <v>534</v>
      </c>
      <c r="B376" s="665" t="s">
        <v>535</v>
      </c>
      <c r="C376" s="666" t="s">
        <v>547</v>
      </c>
      <c r="D376" s="667" t="s">
        <v>1928</v>
      </c>
      <c r="E376" s="666" t="s">
        <v>553</v>
      </c>
      <c r="F376" s="667" t="s">
        <v>1930</v>
      </c>
      <c r="G376" s="666" t="s">
        <v>567</v>
      </c>
      <c r="H376" s="666" t="s">
        <v>1660</v>
      </c>
      <c r="I376" s="666" t="s">
        <v>1661</v>
      </c>
      <c r="J376" s="666" t="s">
        <v>1524</v>
      </c>
      <c r="K376" s="666" t="s">
        <v>1640</v>
      </c>
      <c r="L376" s="668">
        <v>81.080000000000013</v>
      </c>
      <c r="M376" s="668">
        <v>10</v>
      </c>
      <c r="N376" s="669">
        <v>810.80000000000018</v>
      </c>
    </row>
    <row r="377" spans="1:14" ht="14.4" customHeight="1" x14ac:dyDescent="0.3">
      <c r="A377" s="664" t="s">
        <v>534</v>
      </c>
      <c r="B377" s="665" t="s">
        <v>535</v>
      </c>
      <c r="C377" s="666" t="s">
        <v>547</v>
      </c>
      <c r="D377" s="667" t="s">
        <v>1928</v>
      </c>
      <c r="E377" s="666" t="s">
        <v>553</v>
      </c>
      <c r="F377" s="667" t="s">
        <v>1930</v>
      </c>
      <c r="G377" s="666" t="s">
        <v>567</v>
      </c>
      <c r="H377" s="666" t="s">
        <v>1662</v>
      </c>
      <c r="I377" s="666" t="s">
        <v>1663</v>
      </c>
      <c r="J377" s="666" t="s">
        <v>1664</v>
      </c>
      <c r="K377" s="666" t="s">
        <v>1665</v>
      </c>
      <c r="L377" s="668">
        <v>81.312002386941145</v>
      </c>
      <c r="M377" s="668">
        <v>10</v>
      </c>
      <c r="N377" s="669">
        <v>813.1200238694114</v>
      </c>
    </row>
    <row r="378" spans="1:14" ht="14.4" customHeight="1" x14ac:dyDescent="0.3">
      <c r="A378" s="664" t="s">
        <v>534</v>
      </c>
      <c r="B378" s="665" t="s">
        <v>535</v>
      </c>
      <c r="C378" s="666" t="s">
        <v>547</v>
      </c>
      <c r="D378" s="667" t="s">
        <v>1928</v>
      </c>
      <c r="E378" s="666" t="s">
        <v>553</v>
      </c>
      <c r="F378" s="667" t="s">
        <v>1930</v>
      </c>
      <c r="G378" s="666" t="s">
        <v>567</v>
      </c>
      <c r="H378" s="666" t="s">
        <v>1666</v>
      </c>
      <c r="I378" s="666" t="s">
        <v>797</v>
      </c>
      <c r="J378" s="666" t="s">
        <v>1667</v>
      </c>
      <c r="K378" s="666" t="s">
        <v>1668</v>
      </c>
      <c r="L378" s="668">
        <v>396.75</v>
      </c>
      <c r="M378" s="668">
        <v>78</v>
      </c>
      <c r="N378" s="669">
        <v>30946.5</v>
      </c>
    </row>
    <row r="379" spans="1:14" ht="14.4" customHeight="1" x14ac:dyDescent="0.3">
      <c r="A379" s="664" t="s">
        <v>534</v>
      </c>
      <c r="B379" s="665" t="s">
        <v>535</v>
      </c>
      <c r="C379" s="666" t="s">
        <v>547</v>
      </c>
      <c r="D379" s="667" t="s">
        <v>1928</v>
      </c>
      <c r="E379" s="666" t="s">
        <v>553</v>
      </c>
      <c r="F379" s="667" t="s">
        <v>1930</v>
      </c>
      <c r="G379" s="666" t="s">
        <v>567</v>
      </c>
      <c r="H379" s="666" t="s">
        <v>1669</v>
      </c>
      <c r="I379" s="666" t="s">
        <v>1669</v>
      </c>
      <c r="J379" s="666" t="s">
        <v>1670</v>
      </c>
      <c r="K379" s="666" t="s">
        <v>1671</v>
      </c>
      <c r="L379" s="668">
        <v>1219.3829244487895</v>
      </c>
      <c r="M379" s="668">
        <v>17</v>
      </c>
      <c r="N379" s="669">
        <v>20729.509715629421</v>
      </c>
    </row>
    <row r="380" spans="1:14" ht="14.4" customHeight="1" x14ac:dyDescent="0.3">
      <c r="A380" s="664" t="s">
        <v>534</v>
      </c>
      <c r="B380" s="665" t="s">
        <v>535</v>
      </c>
      <c r="C380" s="666" t="s">
        <v>547</v>
      </c>
      <c r="D380" s="667" t="s">
        <v>1928</v>
      </c>
      <c r="E380" s="666" t="s">
        <v>553</v>
      </c>
      <c r="F380" s="667" t="s">
        <v>1930</v>
      </c>
      <c r="G380" s="666" t="s">
        <v>567</v>
      </c>
      <c r="H380" s="666" t="s">
        <v>1672</v>
      </c>
      <c r="I380" s="666" t="s">
        <v>1673</v>
      </c>
      <c r="J380" s="666" t="s">
        <v>1674</v>
      </c>
      <c r="K380" s="666" t="s">
        <v>1675</v>
      </c>
      <c r="L380" s="668">
        <v>87.010000000000019</v>
      </c>
      <c r="M380" s="668">
        <v>2</v>
      </c>
      <c r="N380" s="669">
        <v>174.02000000000004</v>
      </c>
    </row>
    <row r="381" spans="1:14" ht="14.4" customHeight="1" x14ac:dyDescent="0.3">
      <c r="A381" s="664" t="s">
        <v>534</v>
      </c>
      <c r="B381" s="665" t="s">
        <v>535</v>
      </c>
      <c r="C381" s="666" t="s">
        <v>547</v>
      </c>
      <c r="D381" s="667" t="s">
        <v>1928</v>
      </c>
      <c r="E381" s="666" t="s">
        <v>553</v>
      </c>
      <c r="F381" s="667" t="s">
        <v>1930</v>
      </c>
      <c r="G381" s="666" t="s">
        <v>567</v>
      </c>
      <c r="H381" s="666" t="s">
        <v>1676</v>
      </c>
      <c r="I381" s="666" t="s">
        <v>1677</v>
      </c>
      <c r="J381" s="666" t="s">
        <v>1678</v>
      </c>
      <c r="K381" s="666" t="s">
        <v>1679</v>
      </c>
      <c r="L381" s="668">
        <v>107.33071033865306</v>
      </c>
      <c r="M381" s="668">
        <v>1</v>
      </c>
      <c r="N381" s="669">
        <v>107.33071033865306</v>
      </c>
    </row>
    <row r="382" spans="1:14" ht="14.4" customHeight="1" x14ac:dyDescent="0.3">
      <c r="A382" s="664" t="s">
        <v>534</v>
      </c>
      <c r="B382" s="665" t="s">
        <v>535</v>
      </c>
      <c r="C382" s="666" t="s">
        <v>547</v>
      </c>
      <c r="D382" s="667" t="s">
        <v>1928</v>
      </c>
      <c r="E382" s="666" t="s">
        <v>553</v>
      </c>
      <c r="F382" s="667" t="s">
        <v>1930</v>
      </c>
      <c r="G382" s="666" t="s">
        <v>567</v>
      </c>
      <c r="H382" s="666" t="s">
        <v>1680</v>
      </c>
      <c r="I382" s="666" t="s">
        <v>1681</v>
      </c>
      <c r="J382" s="666" t="s">
        <v>1682</v>
      </c>
      <c r="K382" s="666" t="s">
        <v>1683</v>
      </c>
      <c r="L382" s="668">
        <v>182.99696347128719</v>
      </c>
      <c r="M382" s="668">
        <v>2</v>
      </c>
      <c r="N382" s="669">
        <v>365.99392694257438</v>
      </c>
    </row>
    <row r="383" spans="1:14" ht="14.4" customHeight="1" x14ac:dyDescent="0.3">
      <c r="A383" s="664" t="s">
        <v>534</v>
      </c>
      <c r="B383" s="665" t="s">
        <v>535</v>
      </c>
      <c r="C383" s="666" t="s">
        <v>547</v>
      </c>
      <c r="D383" s="667" t="s">
        <v>1928</v>
      </c>
      <c r="E383" s="666" t="s">
        <v>553</v>
      </c>
      <c r="F383" s="667" t="s">
        <v>1930</v>
      </c>
      <c r="G383" s="666" t="s">
        <v>567</v>
      </c>
      <c r="H383" s="666" t="s">
        <v>1684</v>
      </c>
      <c r="I383" s="666" t="s">
        <v>1684</v>
      </c>
      <c r="J383" s="666" t="s">
        <v>1685</v>
      </c>
      <c r="K383" s="666" t="s">
        <v>1686</v>
      </c>
      <c r="L383" s="668">
        <v>3484.9608878953077</v>
      </c>
      <c r="M383" s="668">
        <v>1</v>
      </c>
      <c r="N383" s="669">
        <v>3484.9608878953077</v>
      </c>
    </row>
    <row r="384" spans="1:14" ht="14.4" customHeight="1" x14ac:dyDescent="0.3">
      <c r="A384" s="664" t="s">
        <v>534</v>
      </c>
      <c r="B384" s="665" t="s">
        <v>535</v>
      </c>
      <c r="C384" s="666" t="s">
        <v>547</v>
      </c>
      <c r="D384" s="667" t="s">
        <v>1928</v>
      </c>
      <c r="E384" s="666" t="s">
        <v>553</v>
      </c>
      <c r="F384" s="667" t="s">
        <v>1930</v>
      </c>
      <c r="G384" s="666" t="s">
        <v>567</v>
      </c>
      <c r="H384" s="666" t="s">
        <v>1687</v>
      </c>
      <c r="I384" s="666" t="s">
        <v>1687</v>
      </c>
      <c r="J384" s="666" t="s">
        <v>1688</v>
      </c>
      <c r="K384" s="666" t="s">
        <v>1689</v>
      </c>
      <c r="L384" s="668">
        <v>96.1</v>
      </c>
      <c r="M384" s="668">
        <v>2</v>
      </c>
      <c r="N384" s="669">
        <v>192.2</v>
      </c>
    </row>
    <row r="385" spans="1:14" ht="14.4" customHeight="1" x14ac:dyDescent="0.3">
      <c r="A385" s="664" t="s">
        <v>534</v>
      </c>
      <c r="B385" s="665" t="s">
        <v>535</v>
      </c>
      <c r="C385" s="666" t="s">
        <v>547</v>
      </c>
      <c r="D385" s="667" t="s">
        <v>1928</v>
      </c>
      <c r="E385" s="666" t="s">
        <v>553</v>
      </c>
      <c r="F385" s="667" t="s">
        <v>1930</v>
      </c>
      <c r="G385" s="666" t="s">
        <v>567</v>
      </c>
      <c r="H385" s="666" t="s">
        <v>1690</v>
      </c>
      <c r="I385" s="666" t="s">
        <v>1690</v>
      </c>
      <c r="J385" s="666" t="s">
        <v>1691</v>
      </c>
      <c r="K385" s="666" t="s">
        <v>1692</v>
      </c>
      <c r="L385" s="668">
        <v>63.77</v>
      </c>
      <c r="M385" s="668">
        <v>2</v>
      </c>
      <c r="N385" s="669">
        <v>127.54</v>
      </c>
    </row>
    <row r="386" spans="1:14" ht="14.4" customHeight="1" x14ac:dyDescent="0.3">
      <c r="A386" s="664" t="s">
        <v>534</v>
      </c>
      <c r="B386" s="665" t="s">
        <v>535</v>
      </c>
      <c r="C386" s="666" t="s">
        <v>547</v>
      </c>
      <c r="D386" s="667" t="s">
        <v>1928</v>
      </c>
      <c r="E386" s="666" t="s">
        <v>553</v>
      </c>
      <c r="F386" s="667" t="s">
        <v>1930</v>
      </c>
      <c r="G386" s="666" t="s">
        <v>567</v>
      </c>
      <c r="H386" s="666" t="s">
        <v>1050</v>
      </c>
      <c r="I386" s="666" t="s">
        <v>797</v>
      </c>
      <c r="J386" s="666" t="s">
        <v>1051</v>
      </c>
      <c r="K386" s="666"/>
      <c r="L386" s="668">
        <v>26.769939792514716</v>
      </c>
      <c r="M386" s="668">
        <v>2</v>
      </c>
      <c r="N386" s="669">
        <v>53.539879585029432</v>
      </c>
    </row>
    <row r="387" spans="1:14" ht="14.4" customHeight="1" x14ac:dyDescent="0.3">
      <c r="A387" s="664" t="s">
        <v>534</v>
      </c>
      <c r="B387" s="665" t="s">
        <v>535</v>
      </c>
      <c r="C387" s="666" t="s">
        <v>547</v>
      </c>
      <c r="D387" s="667" t="s">
        <v>1928</v>
      </c>
      <c r="E387" s="666" t="s">
        <v>553</v>
      </c>
      <c r="F387" s="667" t="s">
        <v>1930</v>
      </c>
      <c r="G387" s="666" t="s">
        <v>567</v>
      </c>
      <c r="H387" s="666" t="s">
        <v>1693</v>
      </c>
      <c r="I387" s="666" t="s">
        <v>797</v>
      </c>
      <c r="J387" s="666" t="s">
        <v>1694</v>
      </c>
      <c r="K387" s="666"/>
      <c r="L387" s="668">
        <v>37.700000000000024</v>
      </c>
      <c r="M387" s="668">
        <v>6</v>
      </c>
      <c r="N387" s="669">
        <v>226.20000000000016</v>
      </c>
    </row>
    <row r="388" spans="1:14" ht="14.4" customHeight="1" x14ac:dyDescent="0.3">
      <c r="A388" s="664" t="s">
        <v>534</v>
      </c>
      <c r="B388" s="665" t="s">
        <v>535</v>
      </c>
      <c r="C388" s="666" t="s">
        <v>547</v>
      </c>
      <c r="D388" s="667" t="s">
        <v>1928</v>
      </c>
      <c r="E388" s="666" t="s">
        <v>553</v>
      </c>
      <c r="F388" s="667" t="s">
        <v>1930</v>
      </c>
      <c r="G388" s="666" t="s">
        <v>567</v>
      </c>
      <c r="H388" s="666" t="s">
        <v>1695</v>
      </c>
      <c r="I388" s="666" t="s">
        <v>1695</v>
      </c>
      <c r="J388" s="666" t="s">
        <v>1696</v>
      </c>
      <c r="K388" s="666" t="s">
        <v>1697</v>
      </c>
      <c r="L388" s="668">
        <v>165.37116279069767</v>
      </c>
      <c r="M388" s="668">
        <v>43</v>
      </c>
      <c r="N388" s="669">
        <v>7110.9599999999991</v>
      </c>
    </row>
    <row r="389" spans="1:14" ht="14.4" customHeight="1" x14ac:dyDescent="0.3">
      <c r="A389" s="664" t="s">
        <v>534</v>
      </c>
      <c r="B389" s="665" t="s">
        <v>535</v>
      </c>
      <c r="C389" s="666" t="s">
        <v>547</v>
      </c>
      <c r="D389" s="667" t="s">
        <v>1928</v>
      </c>
      <c r="E389" s="666" t="s">
        <v>553</v>
      </c>
      <c r="F389" s="667" t="s">
        <v>1930</v>
      </c>
      <c r="G389" s="666" t="s">
        <v>567</v>
      </c>
      <c r="H389" s="666" t="s">
        <v>1698</v>
      </c>
      <c r="I389" s="666" t="s">
        <v>1698</v>
      </c>
      <c r="J389" s="666" t="s">
        <v>1056</v>
      </c>
      <c r="K389" s="666" t="s">
        <v>1699</v>
      </c>
      <c r="L389" s="668">
        <v>43.999999999999986</v>
      </c>
      <c r="M389" s="668">
        <v>1</v>
      </c>
      <c r="N389" s="669">
        <v>43.999999999999986</v>
      </c>
    </row>
    <row r="390" spans="1:14" ht="14.4" customHeight="1" x14ac:dyDescent="0.3">
      <c r="A390" s="664" t="s">
        <v>534</v>
      </c>
      <c r="B390" s="665" t="s">
        <v>535</v>
      </c>
      <c r="C390" s="666" t="s">
        <v>547</v>
      </c>
      <c r="D390" s="667" t="s">
        <v>1928</v>
      </c>
      <c r="E390" s="666" t="s">
        <v>553</v>
      </c>
      <c r="F390" s="667" t="s">
        <v>1930</v>
      </c>
      <c r="G390" s="666" t="s">
        <v>567</v>
      </c>
      <c r="H390" s="666" t="s">
        <v>1700</v>
      </c>
      <c r="I390" s="666" t="s">
        <v>1701</v>
      </c>
      <c r="J390" s="666" t="s">
        <v>1702</v>
      </c>
      <c r="K390" s="666" t="s">
        <v>1703</v>
      </c>
      <c r="L390" s="668">
        <v>13333.440000000002</v>
      </c>
      <c r="M390" s="668">
        <v>3</v>
      </c>
      <c r="N390" s="669">
        <v>40000.320000000007</v>
      </c>
    </row>
    <row r="391" spans="1:14" ht="14.4" customHeight="1" x14ac:dyDescent="0.3">
      <c r="A391" s="664" t="s">
        <v>534</v>
      </c>
      <c r="B391" s="665" t="s">
        <v>535</v>
      </c>
      <c r="C391" s="666" t="s">
        <v>547</v>
      </c>
      <c r="D391" s="667" t="s">
        <v>1928</v>
      </c>
      <c r="E391" s="666" t="s">
        <v>553</v>
      </c>
      <c r="F391" s="667" t="s">
        <v>1930</v>
      </c>
      <c r="G391" s="666" t="s">
        <v>567</v>
      </c>
      <c r="H391" s="666" t="s">
        <v>1704</v>
      </c>
      <c r="I391" s="666" t="s">
        <v>797</v>
      </c>
      <c r="J391" s="666" t="s">
        <v>1705</v>
      </c>
      <c r="K391" s="666" t="s">
        <v>1706</v>
      </c>
      <c r="L391" s="668">
        <v>51.490402592936924</v>
      </c>
      <c r="M391" s="668">
        <v>1</v>
      </c>
      <c r="N391" s="669">
        <v>51.490402592936924</v>
      </c>
    </row>
    <row r="392" spans="1:14" ht="14.4" customHeight="1" x14ac:dyDescent="0.3">
      <c r="A392" s="664" t="s">
        <v>534</v>
      </c>
      <c r="B392" s="665" t="s">
        <v>535</v>
      </c>
      <c r="C392" s="666" t="s">
        <v>547</v>
      </c>
      <c r="D392" s="667" t="s">
        <v>1928</v>
      </c>
      <c r="E392" s="666" t="s">
        <v>553</v>
      </c>
      <c r="F392" s="667" t="s">
        <v>1930</v>
      </c>
      <c r="G392" s="666" t="s">
        <v>567</v>
      </c>
      <c r="H392" s="666" t="s">
        <v>1707</v>
      </c>
      <c r="I392" s="666" t="s">
        <v>797</v>
      </c>
      <c r="J392" s="666" t="s">
        <v>1708</v>
      </c>
      <c r="K392" s="666"/>
      <c r="L392" s="668">
        <v>30.779999999999994</v>
      </c>
      <c r="M392" s="668">
        <v>10</v>
      </c>
      <c r="N392" s="669">
        <v>307.79999999999995</v>
      </c>
    </row>
    <row r="393" spans="1:14" ht="14.4" customHeight="1" x14ac:dyDescent="0.3">
      <c r="A393" s="664" t="s">
        <v>534</v>
      </c>
      <c r="B393" s="665" t="s">
        <v>535</v>
      </c>
      <c r="C393" s="666" t="s">
        <v>547</v>
      </c>
      <c r="D393" s="667" t="s">
        <v>1928</v>
      </c>
      <c r="E393" s="666" t="s">
        <v>553</v>
      </c>
      <c r="F393" s="667" t="s">
        <v>1930</v>
      </c>
      <c r="G393" s="666" t="s">
        <v>567</v>
      </c>
      <c r="H393" s="666" t="s">
        <v>1069</v>
      </c>
      <c r="I393" s="666" t="s">
        <v>1069</v>
      </c>
      <c r="J393" s="666" t="s">
        <v>1070</v>
      </c>
      <c r="K393" s="666" t="s">
        <v>1071</v>
      </c>
      <c r="L393" s="668">
        <v>793.32035469578432</v>
      </c>
      <c r="M393" s="668">
        <v>19</v>
      </c>
      <c r="N393" s="669">
        <v>15073.086739219902</v>
      </c>
    </row>
    <row r="394" spans="1:14" ht="14.4" customHeight="1" x14ac:dyDescent="0.3">
      <c r="A394" s="664" t="s">
        <v>534</v>
      </c>
      <c r="B394" s="665" t="s">
        <v>535</v>
      </c>
      <c r="C394" s="666" t="s">
        <v>547</v>
      </c>
      <c r="D394" s="667" t="s">
        <v>1928</v>
      </c>
      <c r="E394" s="666" t="s">
        <v>553</v>
      </c>
      <c r="F394" s="667" t="s">
        <v>1930</v>
      </c>
      <c r="G394" s="666" t="s">
        <v>567</v>
      </c>
      <c r="H394" s="666" t="s">
        <v>1709</v>
      </c>
      <c r="I394" s="666" t="s">
        <v>1709</v>
      </c>
      <c r="J394" s="666" t="s">
        <v>1710</v>
      </c>
      <c r="K394" s="666" t="s">
        <v>1711</v>
      </c>
      <c r="L394" s="668">
        <v>151.55999389563397</v>
      </c>
      <c r="M394" s="668">
        <v>2</v>
      </c>
      <c r="N394" s="669">
        <v>303.11998779126793</v>
      </c>
    </row>
    <row r="395" spans="1:14" ht="14.4" customHeight="1" x14ac:dyDescent="0.3">
      <c r="A395" s="664" t="s">
        <v>534</v>
      </c>
      <c r="B395" s="665" t="s">
        <v>535</v>
      </c>
      <c r="C395" s="666" t="s">
        <v>547</v>
      </c>
      <c r="D395" s="667" t="s">
        <v>1928</v>
      </c>
      <c r="E395" s="666" t="s">
        <v>553</v>
      </c>
      <c r="F395" s="667" t="s">
        <v>1930</v>
      </c>
      <c r="G395" s="666" t="s">
        <v>567</v>
      </c>
      <c r="H395" s="666" t="s">
        <v>1712</v>
      </c>
      <c r="I395" s="666" t="s">
        <v>1712</v>
      </c>
      <c r="J395" s="666" t="s">
        <v>1713</v>
      </c>
      <c r="K395" s="666" t="s">
        <v>1714</v>
      </c>
      <c r="L395" s="668">
        <v>959.45</v>
      </c>
      <c r="M395" s="668">
        <v>1</v>
      </c>
      <c r="N395" s="669">
        <v>959.45</v>
      </c>
    </row>
    <row r="396" spans="1:14" ht="14.4" customHeight="1" x14ac:dyDescent="0.3">
      <c r="A396" s="664" t="s">
        <v>534</v>
      </c>
      <c r="B396" s="665" t="s">
        <v>535</v>
      </c>
      <c r="C396" s="666" t="s">
        <v>547</v>
      </c>
      <c r="D396" s="667" t="s">
        <v>1928</v>
      </c>
      <c r="E396" s="666" t="s">
        <v>553</v>
      </c>
      <c r="F396" s="667" t="s">
        <v>1930</v>
      </c>
      <c r="G396" s="666" t="s">
        <v>567</v>
      </c>
      <c r="H396" s="666" t="s">
        <v>1715</v>
      </c>
      <c r="I396" s="666" t="s">
        <v>797</v>
      </c>
      <c r="J396" s="666" t="s">
        <v>1716</v>
      </c>
      <c r="K396" s="666"/>
      <c r="L396" s="668">
        <v>205.47</v>
      </c>
      <c r="M396" s="668">
        <v>3</v>
      </c>
      <c r="N396" s="669">
        <v>616.41</v>
      </c>
    </row>
    <row r="397" spans="1:14" ht="14.4" customHeight="1" x14ac:dyDescent="0.3">
      <c r="A397" s="664" t="s">
        <v>534</v>
      </c>
      <c r="B397" s="665" t="s">
        <v>535</v>
      </c>
      <c r="C397" s="666" t="s">
        <v>547</v>
      </c>
      <c r="D397" s="667" t="s">
        <v>1928</v>
      </c>
      <c r="E397" s="666" t="s">
        <v>553</v>
      </c>
      <c r="F397" s="667" t="s">
        <v>1930</v>
      </c>
      <c r="G397" s="666" t="s">
        <v>567</v>
      </c>
      <c r="H397" s="666" t="s">
        <v>1091</v>
      </c>
      <c r="I397" s="666" t="s">
        <v>1091</v>
      </c>
      <c r="J397" s="666" t="s">
        <v>1092</v>
      </c>
      <c r="K397" s="666" t="s">
        <v>1093</v>
      </c>
      <c r="L397" s="668">
        <v>72.180000000000007</v>
      </c>
      <c r="M397" s="668">
        <v>1</v>
      </c>
      <c r="N397" s="669">
        <v>72.180000000000007</v>
      </c>
    </row>
    <row r="398" spans="1:14" ht="14.4" customHeight="1" x14ac:dyDescent="0.3">
      <c r="A398" s="664" t="s">
        <v>534</v>
      </c>
      <c r="B398" s="665" t="s">
        <v>535</v>
      </c>
      <c r="C398" s="666" t="s">
        <v>547</v>
      </c>
      <c r="D398" s="667" t="s">
        <v>1928</v>
      </c>
      <c r="E398" s="666" t="s">
        <v>553</v>
      </c>
      <c r="F398" s="667" t="s">
        <v>1930</v>
      </c>
      <c r="G398" s="666" t="s">
        <v>567</v>
      </c>
      <c r="H398" s="666" t="s">
        <v>1100</v>
      </c>
      <c r="I398" s="666" t="s">
        <v>1100</v>
      </c>
      <c r="J398" s="666" t="s">
        <v>1101</v>
      </c>
      <c r="K398" s="666" t="s">
        <v>1102</v>
      </c>
      <c r="L398" s="668">
        <v>111.53249926615501</v>
      </c>
      <c r="M398" s="668">
        <v>4</v>
      </c>
      <c r="N398" s="669">
        <v>446.12999706462006</v>
      </c>
    </row>
    <row r="399" spans="1:14" ht="14.4" customHeight="1" x14ac:dyDescent="0.3">
      <c r="A399" s="664" t="s">
        <v>534</v>
      </c>
      <c r="B399" s="665" t="s">
        <v>535</v>
      </c>
      <c r="C399" s="666" t="s">
        <v>547</v>
      </c>
      <c r="D399" s="667" t="s">
        <v>1928</v>
      </c>
      <c r="E399" s="666" t="s">
        <v>553</v>
      </c>
      <c r="F399" s="667" t="s">
        <v>1930</v>
      </c>
      <c r="G399" s="666" t="s">
        <v>567</v>
      </c>
      <c r="H399" s="666" t="s">
        <v>1103</v>
      </c>
      <c r="I399" s="666" t="s">
        <v>797</v>
      </c>
      <c r="J399" s="666" t="s">
        <v>1104</v>
      </c>
      <c r="K399" s="666"/>
      <c r="L399" s="668">
        <v>55.56133333333333</v>
      </c>
      <c r="M399" s="668">
        <v>6</v>
      </c>
      <c r="N399" s="669">
        <v>333.36799999999999</v>
      </c>
    </row>
    <row r="400" spans="1:14" ht="14.4" customHeight="1" x14ac:dyDescent="0.3">
      <c r="A400" s="664" t="s">
        <v>534</v>
      </c>
      <c r="B400" s="665" t="s">
        <v>535</v>
      </c>
      <c r="C400" s="666" t="s">
        <v>547</v>
      </c>
      <c r="D400" s="667" t="s">
        <v>1928</v>
      </c>
      <c r="E400" s="666" t="s">
        <v>553</v>
      </c>
      <c r="F400" s="667" t="s">
        <v>1930</v>
      </c>
      <c r="G400" s="666" t="s">
        <v>567</v>
      </c>
      <c r="H400" s="666" t="s">
        <v>1717</v>
      </c>
      <c r="I400" s="666" t="s">
        <v>1717</v>
      </c>
      <c r="J400" s="666" t="s">
        <v>1718</v>
      </c>
      <c r="K400" s="666" t="s">
        <v>1719</v>
      </c>
      <c r="L400" s="668">
        <v>81.899645356340287</v>
      </c>
      <c r="M400" s="668">
        <v>5</v>
      </c>
      <c r="N400" s="669">
        <v>409.49822678170142</v>
      </c>
    </row>
    <row r="401" spans="1:14" ht="14.4" customHeight="1" x14ac:dyDescent="0.3">
      <c r="A401" s="664" t="s">
        <v>534</v>
      </c>
      <c r="B401" s="665" t="s">
        <v>535</v>
      </c>
      <c r="C401" s="666" t="s">
        <v>547</v>
      </c>
      <c r="D401" s="667" t="s">
        <v>1928</v>
      </c>
      <c r="E401" s="666" t="s">
        <v>553</v>
      </c>
      <c r="F401" s="667" t="s">
        <v>1930</v>
      </c>
      <c r="G401" s="666" t="s">
        <v>567</v>
      </c>
      <c r="H401" s="666" t="s">
        <v>1720</v>
      </c>
      <c r="I401" s="666" t="s">
        <v>797</v>
      </c>
      <c r="J401" s="666" t="s">
        <v>1721</v>
      </c>
      <c r="K401" s="666"/>
      <c r="L401" s="668">
        <v>562.58600000000001</v>
      </c>
      <c r="M401" s="668">
        <v>5</v>
      </c>
      <c r="N401" s="669">
        <v>2812.93</v>
      </c>
    </row>
    <row r="402" spans="1:14" ht="14.4" customHeight="1" x14ac:dyDescent="0.3">
      <c r="A402" s="664" t="s">
        <v>534</v>
      </c>
      <c r="B402" s="665" t="s">
        <v>535</v>
      </c>
      <c r="C402" s="666" t="s">
        <v>547</v>
      </c>
      <c r="D402" s="667" t="s">
        <v>1928</v>
      </c>
      <c r="E402" s="666" t="s">
        <v>553</v>
      </c>
      <c r="F402" s="667" t="s">
        <v>1930</v>
      </c>
      <c r="G402" s="666" t="s">
        <v>1114</v>
      </c>
      <c r="H402" s="666" t="s">
        <v>1722</v>
      </c>
      <c r="I402" s="666" t="s">
        <v>1723</v>
      </c>
      <c r="J402" s="666" t="s">
        <v>1171</v>
      </c>
      <c r="K402" s="666" t="s">
        <v>1724</v>
      </c>
      <c r="L402" s="668">
        <v>75.92000000000003</v>
      </c>
      <c r="M402" s="668">
        <v>1</v>
      </c>
      <c r="N402" s="669">
        <v>75.92000000000003</v>
      </c>
    </row>
    <row r="403" spans="1:14" ht="14.4" customHeight="1" x14ac:dyDescent="0.3">
      <c r="A403" s="664" t="s">
        <v>534</v>
      </c>
      <c r="B403" s="665" t="s">
        <v>535</v>
      </c>
      <c r="C403" s="666" t="s">
        <v>547</v>
      </c>
      <c r="D403" s="667" t="s">
        <v>1928</v>
      </c>
      <c r="E403" s="666" t="s">
        <v>553</v>
      </c>
      <c r="F403" s="667" t="s">
        <v>1930</v>
      </c>
      <c r="G403" s="666" t="s">
        <v>1114</v>
      </c>
      <c r="H403" s="666" t="s">
        <v>1125</v>
      </c>
      <c r="I403" s="666" t="s">
        <v>1126</v>
      </c>
      <c r="J403" s="666" t="s">
        <v>1123</v>
      </c>
      <c r="K403" s="666" t="s">
        <v>1127</v>
      </c>
      <c r="L403" s="668">
        <v>90.379747187923769</v>
      </c>
      <c r="M403" s="668">
        <v>2</v>
      </c>
      <c r="N403" s="669">
        <v>180.75949437584754</v>
      </c>
    </row>
    <row r="404" spans="1:14" ht="14.4" customHeight="1" x14ac:dyDescent="0.3">
      <c r="A404" s="664" t="s">
        <v>534</v>
      </c>
      <c r="B404" s="665" t="s">
        <v>535</v>
      </c>
      <c r="C404" s="666" t="s">
        <v>547</v>
      </c>
      <c r="D404" s="667" t="s">
        <v>1928</v>
      </c>
      <c r="E404" s="666" t="s">
        <v>553</v>
      </c>
      <c r="F404" s="667" t="s">
        <v>1930</v>
      </c>
      <c r="G404" s="666" t="s">
        <v>1114</v>
      </c>
      <c r="H404" s="666" t="s">
        <v>1140</v>
      </c>
      <c r="I404" s="666" t="s">
        <v>1141</v>
      </c>
      <c r="J404" s="666" t="s">
        <v>1142</v>
      </c>
      <c r="K404" s="666" t="s">
        <v>1143</v>
      </c>
      <c r="L404" s="668">
        <v>721.20000000000016</v>
      </c>
      <c r="M404" s="668">
        <v>2</v>
      </c>
      <c r="N404" s="669">
        <v>1442.4000000000003</v>
      </c>
    </row>
    <row r="405" spans="1:14" ht="14.4" customHeight="1" x14ac:dyDescent="0.3">
      <c r="A405" s="664" t="s">
        <v>534</v>
      </c>
      <c r="B405" s="665" t="s">
        <v>535</v>
      </c>
      <c r="C405" s="666" t="s">
        <v>547</v>
      </c>
      <c r="D405" s="667" t="s">
        <v>1928</v>
      </c>
      <c r="E405" s="666" t="s">
        <v>553</v>
      </c>
      <c r="F405" s="667" t="s">
        <v>1930</v>
      </c>
      <c r="G405" s="666" t="s">
        <v>1114</v>
      </c>
      <c r="H405" s="666" t="s">
        <v>1725</v>
      </c>
      <c r="I405" s="666" t="s">
        <v>1726</v>
      </c>
      <c r="J405" s="666" t="s">
        <v>1205</v>
      </c>
      <c r="K405" s="666" t="s">
        <v>1727</v>
      </c>
      <c r="L405" s="668">
        <v>114.38999999999999</v>
      </c>
      <c r="M405" s="668">
        <v>1</v>
      </c>
      <c r="N405" s="669">
        <v>114.38999999999999</v>
      </c>
    </row>
    <row r="406" spans="1:14" ht="14.4" customHeight="1" x14ac:dyDescent="0.3">
      <c r="A406" s="664" t="s">
        <v>534</v>
      </c>
      <c r="B406" s="665" t="s">
        <v>535</v>
      </c>
      <c r="C406" s="666" t="s">
        <v>547</v>
      </c>
      <c r="D406" s="667" t="s">
        <v>1928</v>
      </c>
      <c r="E406" s="666" t="s">
        <v>553</v>
      </c>
      <c r="F406" s="667" t="s">
        <v>1930</v>
      </c>
      <c r="G406" s="666" t="s">
        <v>1114</v>
      </c>
      <c r="H406" s="666" t="s">
        <v>1144</v>
      </c>
      <c r="I406" s="666" t="s">
        <v>1145</v>
      </c>
      <c r="J406" s="666" t="s">
        <v>1146</v>
      </c>
      <c r="K406" s="666" t="s">
        <v>887</v>
      </c>
      <c r="L406" s="668">
        <v>48.820068920653434</v>
      </c>
      <c r="M406" s="668">
        <v>3</v>
      </c>
      <c r="N406" s="669">
        <v>146.46020676196031</v>
      </c>
    </row>
    <row r="407" spans="1:14" ht="14.4" customHeight="1" x14ac:dyDescent="0.3">
      <c r="A407" s="664" t="s">
        <v>534</v>
      </c>
      <c r="B407" s="665" t="s">
        <v>535</v>
      </c>
      <c r="C407" s="666" t="s">
        <v>547</v>
      </c>
      <c r="D407" s="667" t="s">
        <v>1928</v>
      </c>
      <c r="E407" s="666" t="s">
        <v>553</v>
      </c>
      <c r="F407" s="667" t="s">
        <v>1930</v>
      </c>
      <c r="G407" s="666" t="s">
        <v>1114</v>
      </c>
      <c r="H407" s="666" t="s">
        <v>1161</v>
      </c>
      <c r="I407" s="666" t="s">
        <v>1162</v>
      </c>
      <c r="J407" s="666" t="s">
        <v>1163</v>
      </c>
      <c r="K407" s="666" t="s">
        <v>1164</v>
      </c>
      <c r="L407" s="668">
        <v>79.129738230090283</v>
      </c>
      <c r="M407" s="668">
        <v>11</v>
      </c>
      <c r="N407" s="669">
        <v>870.42712053099308</v>
      </c>
    </row>
    <row r="408" spans="1:14" ht="14.4" customHeight="1" x14ac:dyDescent="0.3">
      <c r="A408" s="664" t="s">
        <v>534</v>
      </c>
      <c r="B408" s="665" t="s">
        <v>535</v>
      </c>
      <c r="C408" s="666" t="s">
        <v>547</v>
      </c>
      <c r="D408" s="667" t="s">
        <v>1928</v>
      </c>
      <c r="E408" s="666" t="s">
        <v>553</v>
      </c>
      <c r="F408" s="667" t="s">
        <v>1930</v>
      </c>
      <c r="G408" s="666" t="s">
        <v>1114</v>
      </c>
      <c r="H408" s="666" t="s">
        <v>1188</v>
      </c>
      <c r="I408" s="666" t="s">
        <v>1189</v>
      </c>
      <c r="J408" s="666" t="s">
        <v>1123</v>
      </c>
      <c r="K408" s="666" t="s">
        <v>1190</v>
      </c>
      <c r="L408" s="668">
        <v>127.78265934453937</v>
      </c>
      <c r="M408" s="668">
        <v>69</v>
      </c>
      <c r="N408" s="669">
        <v>8817.0034947732165</v>
      </c>
    </row>
    <row r="409" spans="1:14" ht="14.4" customHeight="1" x14ac:dyDescent="0.3">
      <c r="A409" s="664" t="s">
        <v>534</v>
      </c>
      <c r="B409" s="665" t="s">
        <v>535</v>
      </c>
      <c r="C409" s="666" t="s">
        <v>547</v>
      </c>
      <c r="D409" s="667" t="s">
        <v>1928</v>
      </c>
      <c r="E409" s="666" t="s">
        <v>553</v>
      </c>
      <c r="F409" s="667" t="s">
        <v>1930</v>
      </c>
      <c r="G409" s="666" t="s">
        <v>1114</v>
      </c>
      <c r="H409" s="666" t="s">
        <v>1728</v>
      </c>
      <c r="I409" s="666" t="s">
        <v>1729</v>
      </c>
      <c r="J409" s="666" t="s">
        <v>1730</v>
      </c>
      <c r="K409" s="666" t="s">
        <v>1731</v>
      </c>
      <c r="L409" s="668">
        <v>102.65016419179814</v>
      </c>
      <c r="M409" s="668">
        <v>91</v>
      </c>
      <c r="N409" s="669">
        <v>9341.1649414536314</v>
      </c>
    </row>
    <row r="410" spans="1:14" ht="14.4" customHeight="1" x14ac:dyDescent="0.3">
      <c r="A410" s="664" t="s">
        <v>534</v>
      </c>
      <c r="B410" s="665" t="s">
        <v>535</v>
      </c>
      <c r="C410" s="666" t="s">
        <v>547</v>
      </c>
      <c r="D410" s="667" t="s">
        <v>1928</v>
      </c>
      <c r="E410" s="666" t="s">
        <v>553</v>
      </c>
      <c r="F410" s="667" t="s">
        <v>1930</v>
      </c>
      <c r="G410" s="666" t="s">
        <v>1114</v>
      </c>
      <c r="H410" s="666" t="s">
        <v>1225</v>
      </c>
      <c r="I410" s="666" t="s">
        <v>1226</v>
      </c>
      <c r="J410" s="666" t="s">
        <v>1142</v>
      </c>
      <c r="K410" s="666" t="s">
        <v>1227</v>
      </c>
      <c r="L410" s="668">
        <v>301.47000000000003</v>
      </c>
      <c r="M410" s="668">
        <v>10</v>
      </c>
      <c r="N410" s="669">
        <v>3014.7000000000003</v>
      </c>
    </row>
    <row r="411" spans="1:14" ht="14.4" customHeight="1" x14ac:dyDescent="0.3">
      <c r="A411" s="664" t="s">
        <v>534</v>
      </c>
      <c r="B411" s="665" t="s">
        <v>535</v>
      </c>
      <c r="C411" s="666" t="s">
        <v>547</v>
      </c>
      <c r="D411" s="667" t="s">
        <v>1928</v>
      </c>
      <c r="E411" s="666" t="s">
        <v>553</v>
      </c>
      <c r="F411" s="667" t="s">
        <v>1930</v>
      </c>
      <c r="G411" s="666" t="s">
        <v>1114</v>
      </c>
      <c r="H411" s="666" t="s">
        <v>1732</v>
      </c>
      <c r="I411" s="666" t="s">
        <v>1733</v>
      </c>
      <c r="J411" s="666" t="s">
        <v>1734</v>
      </c>
      <c r="K411" s="666" t="s">
        <v>1735</v>
      </c>
      <c r="L411" s="668">
        <v>101.10999999999999</v>
      </c>
      <c r="M411" s="668">
        <v>1</v>
      </c>
      <c r="N411" s="669">
        <v>101.10999999999999</v>
      </c>
    </row>
    <row r="412" spans="1:14" ht="14.4" customHeight="1" x14ac:dyDescent="0.3">
      <c r="A412" s="664" t="s">
        <v>534</v>
      </c>
      <c r="B412" s="665" t="s">
        <v>535</v>
      </c>
      <c r="C412" s="666" t="s">
        <v>547</v>
      </c>
      <c r="D412" s="667" t="s">
        <v>1928</v>
      </c>
      <c r="E412" s="666" t="s">
        <v>553</v>
      </c>
      <c r="F412" s="667" t="s">
        <v>1930</v>
      </c>
      <c r="G412" s="666" t="s">
        <v>1114</v>
      </c>
      <c r="H412" s="666" t="s">
        <v>1736</v>
      </c>
      <c r="I412" s="666" t="s">
        <v>1737</v>
      </c>
      <c r="J412" s="666" t="s">
        <v>1738</v>
      </c>
      <c r="K412" s="666" t="s">
        <v>1739</v>
      </c>
      <c r="L412" s="668">
        <v>168.78772897367253</v>
      </c>
      <c r="M412" s="668">
        <v>76</v>
      </c>
      <c r="N412" s="669">
        <v>12827.867401999112</v>
      </c>
    </row>
    <row r="413" spans="1:14" ht="14.4" customHeight="1" x14ac:dyDescent="0.3">
      <c r="A413" s="664" t="s">
        <v>534</v>
      </c>
      <c r="B413" s="665" t="s">
        <v>535</v>
      </c>
      <c r="C413" s="666" t="s">
        <v>547</v>
      </c>
      <c r="D413" s="667" t="s">
        <v>1928</v>
      </c>
      <c r="E413" s="666" t="s">
        <v>553</v>
      </c>
      <c r="F413" s="667" t="s">
        <v>1930</v>
      </c>
      <c r="G413" s="666" t="s">
        <v>1114</v>
      </c>
      <c r="H413" s="666" t="s">
        <v>1740</v>
      </c>
      <c r="I413" s="666" t="s">
        <v>1741</v>
      </c>
      <c r="J413" s="666" t="s">
        <v>1742</v>
      </c>
      <c r="K413" s="666" t="s">
        <v>1743</v>
      </c>
      <c r="L413" s="668">
        <v>691.45000000000016</v>
      </c>
      <c r="M413" s="668">
        <v>12</v>
      </c>
      <c r="N413" s="669">
        <v>8297.4000000000015</v>
      </c>
    </row>
    <row r="414" spans="1:14" ht="14.4" customHeight="1" x14ac:dyDescent="0.3">
      <c r="A414" s="664" t="s">
        <v>534</v>
      </c>
      <c r="B414" s="665" t="s">
        <v>535</v>
      </c>
      <c r="C414" s="666" t="s">
        <v>547</v>
      </c>
      <c r="D414" s="667" t="s">
        <v>1928</v>
      </c>
      <c r="E414" s="666" t="s">
        <v>553</v>
      </c>
      <c r="F414" s="667" t="s">
        <v>1930</v>
      </c>
      <c r="G414" s="666" t="s">
        <v>1114</v>
      </c>
      <c r="H414" s="666" t="s">
        <v>1744</v>
      </c>
      <c r="I414" s="666" t="s">
        <v>1745</v>
      </c>
      <c r="J414" s="666" t="s">
        <v>1746</v>
      </c>
      <c r="K414" s="666" t="s">
        <v>1747</v>
      </c>
      <c r="L414" s="668">
        <v>298.92848796695068</v>
      </c>
      <c r="M414" s="668">
        <v>5</v>
      </c>
      <c r="N414" s="669">
        <v>1494.6424398347533</v>
      </c>
    </row>
    <row r="415" spans="1:14" ht="14.4" customHeight="1" x14ac:dyDescent="0.3">
      <c r="A415" s="664" t="s">
        <v>534</v>
      </c>
      <c r="B415" s="665" t="s">
        <v>535</v>
      </c>
      <c r="C415" s="666" t="s">
        <v>547</v>
      </c>
      <c r="D415" s="667" t="s">
        <v>1928</v>
      </c>
      <c r="E415" s="666" t="s">
        <v>553</v>
      </c>
      <c r="F415" s="667" t="s">
        <v>1930</v>
      </c>
      <c r="G415" s="666" t="s">
        <v>1114</v>
      </c>
      <c r="H415" s="666" t="s">
        <v>1748</v>
      </c>
      <c r="I415" s="666" t="s">
        <v>1748</v>
      </c>
      <c r="J415" s="666" t="s">
        <v>1749</v>
      </c>
      <c r="K415" s="666" t="s">
        <v>1750</v>
      </c>
      <c r="L415" s="668">
        <v>47.630000000000031</v>
      </c>
      <c r="M415" s="668">
        <v>1</v>
      </c>
      <c r="N415" s="669">
        <v>47.630000000000031</v>
      </c>
    </row>
    <row r="416" spans="1:14" ht="14.4" customHeight="1" x14ac:dyDescent="0.3">
      <c r="A416" s="664" t="s">
        <v>534</v>
      </c>
      <c r="B416" s="665" t="s">
        <v>535</v>
      </c>
      <c r="C416" s="666" t="s">
        <v>547</v>
      </c>
      <c r="D416" s="667" t="s">
        <v>1928</v>
      </c>
      <c r="E416" s="666" t="s">
        <v>553</v>
      </c>
      <c r="F416" s="667" t="s">
        <v>1930</v>
      </c>
      <c r="G416" s="666" t="s">
        <v>1114</v>
      </c>
      <c r="H416" s="666" t="s">
        <v>1751</v>
      </c>
      <c r="I416" s="666" t="s">
        <v>1751</v>
      </c>
      <c r="J416" s="666" t="s">
        <v>1752</v>
      </c>
      <c r="K416" s="666" t="s">
        <v>1753</v>
      </c>
      <c r="L416" s="668">
        <v>273.89999999999998</v>
      </c>
      <c r="M416" s="668">
        <v>3</v>
      </c>
      <c r="N416" s="669">
        <v>821.69999999999993</v>
      </c>
    </row>
    <row r="417" spans="1:14" ht="14.4" customHeight="1" x14ac:dyDescent="0.3">
      <c r="A417" s="664" t="s">
        <v>534</v>
      </c>
      <c r="B417" s="665" t="s">
        <v>535</v>
      </c>
      <c r="C417" s="666" t="s">
        <v>547</v>
      </c>
      <c r="D417" s="667" t="s">
        <v>1928</v>
      </c>
      <c r="E417" s="666" t="s">
        <v>553</v>
      </c>
      <c r="F417" s="667" t="s">
        <v>1930</v>
      </c>
      <c r="G417" s="666" t="s">
        <v>1114</v>
      </c>
      <c r="H417" s="666" t="s">
        <v>1754</v>
      </c>
      <c r="I417" s="666" t="s">
        <v>1754</v>
      </c>
      <c r="J417" s="666" t="s">
        <v>1252</v>
      </c>
      <c r="K417" s="666" t="s">
        <v>1755</v>
      </c>
      <c r="L417" s="668">
        <v>140.09</v>
      </c>
      <c r="M417" s="668">
        <v>1</v>
      </c>
      <c r="N417" s="669">
        <v>140.09</v>
      </c>
    </row>
    <row r="418" spans="1:14" ht="14.4" customHeight="1" x14ac:dyDescent="0.3">
      <c r="A418" s="664" t="s">
        <v>534</v>
      </c>
      <c r="B418" s="665" t="s">
        <v>535</v>
      </c>
      <c r="C418" s="666" t="s">
        <v>547</v>
      </c>
      <c r="D418" s="667" t="s">
        <v>1928</v>
      </c>
      <c r="E418" s="666" t="s">
        <v>553</v>
      </c>
      <c r="F418" s="667" t="s">
        <v>1930</v>
      </c>
      <c r="G418" s="666" t="s">
        <v>1114</v>
      </c>
      <c r="H418" s="666" t="s">
        <v>1263</v>
      </c>
      <c r="I418" s="666" t="s">
        <v>1263</v>
      </c>
      <c r="J418" s="666" t="s">
        <v>1142</v>
      </c>
      <c r="K418" s="666" t="s">
        <v>1264</v>
      </c>
      <c r="L418" s="668">
        <v>408.95009778992267</v>
      </c>
      <c r="M418" s="668">
        <v>19</v>
      </c>
      <c r="N418" s="669">
        <v>7770.0518580085309</v>
      </c>
    </row>
    <row r="419" spans="1:14" ht="14.4" customHeight="1" x14ac:dyDescent="0.3">
      <c r="A419" s="664" t="s">
        <v>534</v>
      </c>
      <c r="B419" s="665" t="s">
        <v>535</v>
      </c>
      <c r="C419" s="666" t="s">
        <v>547</v>
      </c>
      <c r="D419" s="667" t="s">
        <v>1928</v>
      </c>
      <c r="E419" s="666" t="s">
        <v>553</v>
      </c>
      <c r="F419" s="667" t="s">
        <v>1930</v>
      </c>
      <c r="G419" s="666" t="s">
        <v>1114</v>
      </c>
      <c r="H419" s="666" t="s">
        <v>1265</v>
      </c>
      <c r="I419" s="666" t="s">
        <v>1265</v>
      </c>
      <c r="J419" s="666" t="s">
        <v>1266</v>
      </c>
      <c r="K419" s="666" t="s">
        <v>1267</v>
      </c>
      <c r="L419" s="668">
        <v>67.83827397476955</v>
      </c>
      <c r="M419" s="668">
        <v>300</v>
      </c>
      <c r="N419" s="669">
        <v>20351.482192430864</v>
      </c>
    </row>
    <row r="420" spans="1:14" ht="14.4" customHeight="1" x14ac:dyDescent="0.3">
      <c r="A420" s="664" t="s">
        <v>534</v>
      </c>
      <c r="B420" s="665" t="s">
        <v>535</v>
      </c>
      <c r="C420" s="666" t="s">
        <v>547</v>
      </c>
      <c r="D420" s="667" t="s">
        <v>1928</v>
      </c>
      <c r="E420" s="666" t="s">
        <v>553</v>
      </c>
      <c r="F420" s="667" t="s">
        <v>1930</v>
      </c>
      <c r="G420" s="666" t="s">
        <v>1114</v>
      </c>
      <c r="H420" s="666" t="s">
        <v>1268</v>
      </c>
      <c r="I420" s="666" t="s">
        <v>1268</v>
      </c>
      <c r="J420" s="666" t="s">
        <v>1142</v>
      </c>
      <c r="K420" s="666" t="s">
        <v>1227</v>
      </c>
      <c r="L420" s="668">
        <v>301.469828158599</v>
      </c>
      <c r="M420" s="668">
        <v>38</v>
      </c>
      <c r="N420" s="669">
        <v>11455.853470026763</v>
      </c>
    </row>
    <row r="421" spans="1:14" ht="14.4" customHeight="1" x14ac:dyDescent="0.3">
      <c r="A421" s="664" t="s">
        <v>534</v>
      </c>
      <c r="B421" s="665" t="s">
        <v>535</v>
      </c>
      <c r="C421" s="666" t="s">
        <v>547</v>
      </c>
      <c r="D421" s="667" t="s">
        <v>1928</v>
      </c>
      <c r="E421" s="666" t="s">
        <v>553</v>
      </c>
      <c r="F421" s="667" t="s">
        <v>1930</v>
      </c>
      <c r="G421" s="666" t="s">
        <v>1114</v>
      </c>
      <c r="H421" s="666" t="s">
        <v>1269</v>
      </c>
      <c r="I421" s="666" t="s">
        <v>1269</v>
      </c>
      <c r="J421" s="666" t="s">
        <v>1142</v>
      </c>
      <c r="K421" s="666" t="s">
        <v>1262</v>
      </c>
      <c r="L421" s="668">
        <v>630.66005779275758</v>
      </c>
      <c r="M421" s="668">
        <v>11</v>
      </c>
      <c r="N421" s="669">
        <v>6937.2606357203331</v>
      </c>
    </row>
    <row r="422" spans="1:14" ht="14.4" customHeight="1" x14ac:dyDescent="0.3">
      <c r="A422" s="664" t="s">
        <v>534</v>
      </c>
      <c r="B422" s="665" t="s">
        <v>535</v>
      </c>
      <c r="C422" s="666" t="s">
        <v>547</v>
      </c>
      <c r="D422" s="667" t="s">
        <v>1928</v>
      </c>
      <c r="E422" s="666" t="s">
        <v>553</v>
      </c>
      <c r="F422" s="667" t="s">
        <v>1930</v>
      </c>
      <c r="G422" s="666" t="s">
        <v>1114</v>
      </c>
      <c r="H422" s="666" t="s">
        <v>1756</v>
      </c>
      <c r="I422" s="666" t="s">
        <v>1756</v>
      </c>
      <c r="J422" s="666" t="s">
        <v>1757</v>
      </c>
      <c r="K422" s="666" t="s">
        <v>1758</v>
      </c>
      <c r="L422" s="668">
        <v>63.109871397381603</v>
      </c>
      <c r="M422" s="668">
        <v>2</v>
      </c>
      <c r="N422" s="669">
        <v>126.21974279476321</v>
      </c>
    </row>
    <row r="423" spans="1:14" ht="14.4" customHeight="1" x14ac:dyDescent="0.3">
      <c r="A423" s="664" t="s">
        <v>534</v>
      </c>
      <c r="B423" s="665" t="s">
        <v>535</v>
      </c>
      <c r="C423" s="666" t="s">
        <v>547</v>
      </c>
      <c r="D423" s="667" t="s">
        <v>1928</v>
      </c>
      <c r="E423" s="666" t="s">
        <v>1280</v>
      </c>
      <c r="F423" s="667" t="s">
        <v>1931</v>
      </c>
      <c r="G423" s="666" t="s">
        <v>567</v>
      </c>
      <c r="H423" s="666" t="s">
        <v>1759</v>
      </c>
      <c r="I423" s="666" t="s">
        <v>797</v>
      </c>
      <c r="J423" s="666" t="s">
        <v>1760</v>
      </c>
      <c r="K423" s="666" t="s">
        <v>1761</v>
      </c>
      <c r="L423" s="668">
        <v>185.64</v>
      </c>
      <c r="M423" s="668">
        <v>15</v>
      </c>
      <c r="N423" s="669">
        <v>2784.6</v>
      </c>
    </row>
    <row r="424" spans="1:14" ht="14.4" customHeight="1" x14ac:dyDescent="0.3">
      <c r="A424" s="664" t="s">
        <v>534</v>
      </c>
      <c r="B424" s="665" t="s">
        <v>535</v>
      </c>
      <c r="C424" s="666" t="s">
        <v>547</v>
      </c>
      <c r="D424" s="667" t="s">
        <v>1928</v>
      </c>
      <c r="E424" s="666" t="s">
        <v>1280</v>
      </c>
      <c r="F424" s="667" t="s">
        <v>1931</v>
      </c>
      <c r="G424" s="666" t="s">
        <v>567</v>
      </c>
      <c r="H424" s="666" t="s">
        <v>1762</v>
      </c>
      <c r="I424" s="666" t="s">
        <v>797</v>
      </c>
      <c r="J424" s="666" t="s">
        <v>1763</v>
      </c>
      <c r="K424" s="666"/>
      <c r="L424" s="668">
        <v>180.32999999999998</v>
      </c>
      <c r="M424" s="668">
        <v>15</v>
      </c>
      <c r="N424" s="669">
        <v>2704.95</v>
      </c>
    </row>
    <row r="425" spans="1:14" ht="14.4" customHeight="1" x14ac:dyDescent="0.3">
      <c r="A425" s="664" t="s">
        <v>534</v>
      </c>
      <c r="B425" s="665" t="s">
        <v>535</v>
      </c>
      <c r="C425" s="666" t="s">
        <v>547</v>
      </c>
      <c r="D425" s="667" t="s">
        <v>1928</v>
      </c>
      <c r="E425" s="666" t="s">
        <v>1280</v>
      </c>
      <c r="F425" s="667" t="s">
        <v>1931</v>
      </c>
      <c r="G425" s="666" t="s">
        <v>1114</v>
      </c>
      <c r="H425" s="666" t="s">
        <v>1764</v>
      </c>
      <c r="I425" s="666" t="s">
        <v>1765</v>
      </c>
      <c r="J425" s="666" t="s">
        <v>1766</v>
      </c>
      <c r="K425" s="666" t="s">
        <v>1767</v>
      </c>
      <c r="L425" s="668">
        <v>156.49</v>
      </c>
      <c r="M425" s="668">
        <v>14</v>
      </c>
      <c r="N425" s="669">
        <v>2190.86</v>
      </c>
    </row>
    <row r="426" spans="1:14" ht="14.4" customHeight="1" x14ac:dyDescent="0.3">
      <c r="A426" s="664" t="s">
        <v>534</v>
      </c>
      <c r="B426" s="665" t="s">
        <v>535</v>
      </c>
      <c r="C426" s="666" t="s">
        <v>547</v>
      </c>
      <c r="D426" s="667" t="s">
        <v>1928</v>
      </c>
      <c r="E426" s="666" t="s">
        <v>1280</v>
      </c>
      <c r="F426" s="667" t="s">
        <v>1931</v>
      </c>
      <c r="G426" s="666" t="s">
        <v>1114</v>
      </c>
      <c r="H426" s="666" t="s">
        <v>1768</v>
      </c>
      <c r="I426" s="666" t="s">
        <v>1768</v>
      </c>
      <c r="J426" s="666" t="s">
        <v>1769</v>
      </c>
      <c r="K426" s="666" t="s">
        <v>1770</v>
      </c>
      <c r="L426" s="668">
        <v>426.3406045537929</v>
      </c>
      <c r="M426" s="668">
        <v>6</v>
      </c>
      <c r="N426" s="669">
        <v>2558.0436273227574</v>
      </c>
    </row>
    <row r="427" spans="1:14" ht="14.4" customHeight="1" x14ac:dyDescent="0.3">
      <c r="A427" s="664" t="s">
        <v>534</v>
      </c>
      <c r="B427" s="665" t="s">
        <v>535</v>
      </c>
      <c r="C427" s="666" t="s">
        <v>547</v>
      </c>
      <c r="D427" s="667" t="s">
        <v>1928</v>
      </c>
      <c r="E427" s="666" t="s">
        <v>1280</v>
      </c>
      <c r="F427" s="667" t="s">
        <v>1931</v>
      </c>
      <c r="G427" s="666" t="s">
        <v>1114</v>
      </c>
      <c r="H427" s="666" t="s">
        <v>1771</v>
      </c>
      <c r="I427" s="666" t="s">
        <v>1772</v>
      </c>
      <c r="J427" s="666" t="s">
        <v>1773</v>
      </c>
      <c r="K427" s="666" t="s">
        <v>1774</v>
      </c>
      <c r="L427" s="668">
        <v>164.42843750000003</v>
      </c>
      <c r="M427" s="668">
        <v>10</v>
      </c>
      <c r="N427" s="669">
        <v>1644.2843750000002</v>
      </c>
    </row>
    <row r="428" spans="1:14" ht="14.4" customHeight="1" x14ac:dyDescent="0.3">
      <c r="A428" s="664" t="s">
        <v>534</v>
      </c>
      <c r="B428" s="665" t="s">
        <v>535</v>
      </c>
      <c r="C428" s="666" t="s">
        <v>547</v>
      </c>
      <c r="D428" s="667" t="s">
        <v>1928</v>
      </c>
      <c r="E428" s="666" t="s">
        <v>1280</v>
      </c>
      <c r="F428" s="667" t="s">
        <v>1931</v>
      </c>
      <c r="G428" s="666" t="s">
        <v>1114</v>
      </c>
      <c r="H428" s="666" t="s">
        <v>1775</v>
      </c>
      <c r="I428" s="666" t="s">
        <v>1775</v>
      </c>
      <c r="J428" s="666" t="s">
        <v>1776</v>
      </c>
      <c r="K428" s="666" t="s">
        <v>1777</v>
      </c>
      <c r="L428" s="668">
        <v>111.94892475173687</v>
      </c>
      <c r="M428" s="668">
        <v>1</v>
      </c>
      <c r="N428" s="669">
        <v>111.94892475173687</v>
      </c>
    </row>
    <row r="429" spans="1:14" ht="14.4" customHeight="1" x14ac:dyDescent="0.3">
      <c r="A429" s="664" t="s">
        <v>534</v>
      </c>
      <c r="B429" s="665" t="s">
        <v>535</v>
      </c>
      <c r="C429" s="666" t="s">
        <v>547</v>
      </c>
      <c r="D429" s="667" t="s">
        <v>1928</v>
      </c>
      <c r="E429" s="666" t="s">
        <v>1280</v>
      </c>
      <c r="F429" s="667" t="s">
        <v>1931</v>
      </c>
      <c r="G429" s="666" t="s">
        <v>1114</v>
      </c>
      <c r="H429" s="666" t="s">
        <v>1778</v>
      </c>
      <c r="I429" s="666" t="s">
        <v>1778</v>
      </c>
      <c r="J429" s="666" t="s">
        <v>1779</v>
      </c>
      <c r="K429" s="666" t="s">
        <v>1777</v>
      </c>
      <c r="L429" s="668">
        <v>111.94892475173687</v>
      </c>
      <c r="M429" s="668">
        <v>1</v>
      </c>
      <c r="N429" s="669">
        <v>111.94892475173687</v>
      </c>
    </row>
    <row r="430" spans="1:14" ht="14.4" customHeight="1" x14ac:dyDescent="0.3">
      <c r="A430" s="664" t="s">
        <v>534</v>
      </c>
      <c r="B430" s="665" t="s">
        <v>535</v>
      </c>
      <c r="C430" s="666" t="s">
        <v>547</v>
      </c>
      <c r="D430" s="667" t="s">
        <v>1928</v>
      </c>
      <c r="E430" s="666" t="s">
        <v>1280</v>
      </c>
      <c r="F430" s="667" t="s">
        <v>1931</v>
      </c>
      <c r="G430" s="666" t="s">
        <v>1114</v>
      </c>
      <c r="H430" s="666" t="s">
        <v>1780</v>
      </c>
      <c r="I430" s="666" t="s">
        <v>1780</v>
      </c>
      <c r="J430" s="666" t="s">
        <v>1781</v>
      </c>
      <c r="K430" s="666" t="s">
        <v>1292</v>
      </c>
      <c r="L430" s="668">
        <v>129.97</v>
      </c>
      <c r="M430" s="668">
        <v>2</v>
      </c>
      <c r="N430" s="669">
        <v>259.94</v>
      </c>
    </row>
    <row r="431" spans="1:14" ht="14.4" customHeight="1" x14ac:dyDescent="0.3">
      <c r="A431" s="664" t="s">
        <v>534</v>
      </c>
      <c r="B431" s="665" t="s">
        <v>535</v>
      </c>
      <c r="C431" s="666" t="s">
        <v>547</v>
      </c>
      <c r="D431" s="667" t="s">
        <v>1928</v>
      </c>
      <c r="E431" s="666" t="s">
        <v>1293</v>
      </c>
      <c r="F431" s="667" t="s">
        <v>1932</v>
      </c>
      <c r="G431" s="666"/>
      <c r="H431" s="666" t="s">
        <v>1782</v>
      </c>
      <c r="I431" s="666" t="s">
        <v>1783</v>
      </c>
      <c r="J431" s="666" t="s">
        <v>1784</v>
      </c>
      <c r="K431" s="666" t="s">
        <v>1785</v>
      </c>
      <c r="L431" s="668">
        <v>633.06994594594596</v>
      </c>
      <c r="M431" s="668">
        <v>1.85</v>
      </c>
      <c r="N431" s="669">
        <v>1171.1794</v>
      </c>
    </row>
    <row r="432" spans="1:14" ht="14.4" customHeight="1" x14ac:dyDescent="0.3">
      <c r="A432" s="664" t="s">
        <v>534</v>
      </c>
      <c r="B432" s="665" t="s">
        <v>535</v>
      </c>
      <c r="C432" s="666" t="s">
        <v>547</v>
      </c>
      <c r="D432" s="667" t="s">
        <v>1928</v>
      </c>
      <c r="E432" s="666" t="s">
        <v>1293</v>
      </c>
      <c r="F432" s="667" t="s">
        <v>1932</v>
      </c>
      <c r="G432" s="666"/>
      <c r="H432" s="666" t="s">
        <v>1294</v>
      </c>
      <c r="I432" s="666" t="s">
        <v>1294</v>
      </c>
      <c r="J432" s="666" t="s">
        <v>1295</v>
      </c>
      <c r="K432" s="666" t="s">
        <v>1296</v>
      </c>
      <c r="L432" s="668">
        <v>173.46043478260879</v>
      </c>
      <c r="M432" s="668">
        <v>13.799999999999995</v>
      </c>
      <c r="N432" s="669">
        <v>2393.7540000000004</v>
      </c>
    </row>
    <row r="433" spans="1:14" ht="14.4" customHeight="1" x14ac:dyDescent="0.3">
      <c r="A433" s="664" t="s">
        <v>534</v>
      </c>
      <c r="B433" s="665" t="s">
        <v>535</v>
      </c>
      <c r="C433" s="666" t="s">
        <v>547</v>
      </c>
      <c r="D433" s="667" t="s">
        <v>1928</v>
      </c>
      <c r="E433" s="666" t="s">
        <v>1293</v>
      </c>
      <c r="F433" s="667" t="s">
        <v>1932</v>
      </c>
      <c r="G433" s="666"/>
      <c r="H433" s="666" t="s">
        <v>1297</v>
      </c>
      <c r="I433" s="666" t="s">
        <v>1297</v>
      </c>
      <c r="J433" s="666" t="s">
        <v>1298</v>
      </c>
      <c r="K433" s="666" t="s">
        <v>1299</v>
      </c>
      <c r="L433" s="668">
        <v>413.017</v>
      </c>
      <c r="M433" s="668">
        <v>6</v>
      </c>
      <c r="N433" s="669">
        <v>2478.1019999999999</v>
      </c>
    </row>
    <row r="434" spans="1:14" ht="14.4" customHeight="1" x14ac:dyDescent="0.3">
      <c r="A434" s="664" t="s">
        <v>534</v>
      </c>
      <c r="B434" s="665" t="s">
        <v>535</v>
      </c>
      <c r="C434" s="666" t="s">
        <v>547</v>
      </c>
      <c r="D434" s="667" t="s">
        <v>1928</v>
      </c>
      <c r="E434" s="666" t="s">
        <v>1293</v>
      </c>
      <c r="F434" s="667" t="s">
        <v>1932</v>
      </c>
      <c r="G434" s="666"/>
      <c r="H434" s="666" t="s">
        <v>1300</v>
      </c>
      <c r="I434" s="666" t="s">
        <v>1300</v>
      </c>
      <c r="J434" s="666" t="s">
        <v>1301</v>
      </c>
      <c r="K434" s="666" t="s">
        <v>1302</v>
      </c>
      <c r="L434" s="668">
        <v>264</v>
      </c>
      <c r="M434" s="668">
        <v>3</v>
      </c>
      <c r="N434" s="669">
        <v>792</v>
      </c>
    </row>
    <row r="435" spans="1:14" ht="14.4" customHeight="1" x14ac:dyDescent="0.3">
      <c r="A435" s="664" t="s">
        <v>534</v>
      </c>
      <c r="B435" s="665" t="s">
        <v>535</v>
      </c>
      <c r="C435" s="666" t="s">
        <v>547</v>
      </c>
      <c r="D435" s="667" t="s">
        <v>1928</v>
      </c>
      <c r="E435" s="666" t="s">
        <v>1293</v>
      </c>
      <c r="F435" s="667" t="s">
        <v>1932</v>
      </c>
      <c r="G435" s="666" t="s">
        <v>567</v>
      </c>
      <c r="H435" s="666" t="s">
        <v>1786</v>
      </c>
      <c r="I435" s="666" t="s">
        <v>1787</v>
      </c>
      <c r="J435" s="666" t="s">
        <v>1788</v>
      </c>
      <c r="K435" s="666" t="s">
        <v>1789</v>
      </c>
      <c r="L435" s="668">
        <v>25.690000000000005</v>
      </c>
      <c r="M435" s="668">
        <v>1</v>
      </c>
      <c r="N435" s="669">
        <v>25.690000000000005</v>
      </c>
    </row>
    <row r="436" spans="1:14" ht="14.4" customHeight="1" x14ac:dyDescent="0.3">
      <c r="A436" s="664" t="s">
        <v>534</v>
      </c>
      <c r="B436" s="665" t="s">
        <v>535</v>
      </c>
      <c r="C436" s="666" t="s">
        <v>547</v>
      </c>
      <c r="D436" s="667" t="s">
        <v>1928</v>
      </c>
      <c r="E436" s="666" t="s">
        <v>1293</v>
      </c>
      <c r="F436" s="667" t="s">
        <v>1932</v>
      </c>
      <c r="G436" s="666" t="s">
        <v>567</v>
      </c>
      <c r="H436" s="666" t="s">
        <v>1790</v>
      </c>
      <c r="I436" s="666" t="s">
        <v>1791</v>
      </c>
      <c r="J436" s="666" t="s">
        <v>1792</v>
      </c>
      <c r="K436" s="666" t="s">
        <v>1793</v>
      </c>
      <c r="L436" s="668">
        <v>54.21</v>
      </c>
      <c r="M436" s="668">
        <v>1</v>
      </c>
      <c r="N436" s="669">
        <v>54.21</v>
      </c>
    </row>
    <row r="437" spans="1:14" ht="14.4" customHeight="1" x14ac:dyDescent="0.3">
      <c r="A437" s="664" t="s">
        <v>534</v>
      </c>
      <c r="B437" s="665" t="s">
        <v>535</v>
      </c>
      <c r="C437" s="666" t="s">
        <v>547</v>
      </c>
      <c r="D437" s="667" t="s">
        <v>1928</v>
      </c>
      <c r="E437" s="666" t="s">
        <v>1293</v>
      </c>
      <c r="F437" s="667" t="s">
        <v>1932</v>
      </c>
      <c r="G437" s="666" t="s">
        <v>567</v>
      </c>
      <c r="H437" s="666" t="s">
        <v>1794</v>
      </c>
      <c r="I437" s="666" t="s">
        <v>1795</v>
      </c>
      <c r="J437" s="666" t="s">
        <v>1092</v>
      </c>
      <c r="K437" s="666" t="s">
        <v>1796</v>
      </c>
      <c r="L437" s="668">
        <v>235.76999999999998</v>
      </c>
      <c r="M437" s="668">
        <v>4</v>
      </c>
      <c r="N437" s="669">
        <v>943.07999999999993</v>
      </c>
    </row>
    <row r="438" spans="1:14" ht="14.4" customHeight="1" x14ac:dyDescent="0.3">
      <c r="A438" s="664" t="s">
        <v>534</v>
      </c>
      <c r="B438" s="665" t="s">
        <v>535</v>
      </c>
      <c r="C438" s="666" t="s">
        <v>547</v>
      </c>
      <c r="D438" s="667" t="s">
        <v>1928</v>
      </c>
      <c r="E438" s="666" t="s">
        <v>1293</v>
      </c>
      <c r="F438" s="667" t="s">
        <v>1932</v>
      </c>
      <c r="G438" s="666" t="s">
        <v>567</v>
      </c>
      <c r="H438" s="666" t="s">
        <v>1329</v>
      </c>
      <c r="I438" s="666" t="s">
        <v>1329</v>
      </c>
      <c r="J438" s="666" t="s">
        <v>1330</v>
      </c>
      <c r="K438" s="666" t="s">
        <v>1331</v>
      </c>
      <c r="L438" s="668">
        <v>286</v>
      </c>
      <c r="M438" s="668">
        <v>1.4</v>
      </c>
      <c r="N438" s="669">
        <v>400.4</v>
      </c>
    </row>
    <row r="439" spans="1:14" ht="14.4" customHeight="1" x14ac:dyDescent="0.3">
      <c r="A439" s="664" t="s">
        <v>534</v>
      </c>
      <c r="B439" s="665" t="s">
        <v>535</v>
      </c>
      <c r="C439" s="666" t="s">
        <v>547</v>
      </c>
      <c r="D439" s="667" t="s">
        <v>1928</v>
      </c>
      <c r="E439" s="666" t="s">
        <v>1293</v>
      </c>
      <c r="F439" s="667" t="s">
        <v>1932</v>
      </c>
      <c r="G439" s="666" t="s">
        <v>567</v>
      </c>
      <c r="H439" s="666" t="s">
        <v>1797</v>
      </c>
      <c r="I439" s="666" t="s">
        <v>1797</v>
      </c>
      <c r="J439" s="666" t="s">
        <v>1798</v>
      </c>
      <c r="K439" s="666" t="s">
        <v>1799</v>
      </c>
      <c r="L439" s="668">
        <v>107.35922636323704</v>
      </c>
      <c r="M439" s="668">
        <v>1</v>
      </c>
      <c r="N439" s="669">
        <v>107.35922636323704</v>
      </c>
    </row>
    <row r="440" spans="1:14" ht="14.4" customHeight="1" x14ac:dyDescent="0.3">
      <c r="A440" s="664" t="s">
        <v>534</v>
      </c>
      <c r="B440" s="665" t="s">
        <v>535</v>
      </c>
      <c r="C440" s="666" t="s">
        <v>547</v>
      </c>
      <c r="D440" s="667" t="s">
        <v>1928</v>
      </c>
      <c r="E440" s="666" t="s">
        <v>1293</v>
      </c>
      <c r="F440" s="667" t="s">
        <v>1932</v>
      </c>
      <c r="G440" s="666" t="s">
        <v>1114</v>
      </c>
      <c r="H440" s="666" t="s">
        <v>1336</v>
      </c>
      <c r="I440" s="666" t="s">
        <v>1336</v>
      </c>
      <c r="J440" s="666" t="s">
        <v>1337</v>
      </c>
      <c r="K440" s="666" t="s">
        <v>1338</v>
      </c>
      <c r="L440" s="668">
        <v>57.990313715761602</v>
      </c>
      <c r="M440" s="668">
        <v>2</v>
      </c>
      <c r="N440" s="669">
        <v>115.9806274315232</v>
      </c>
    </row>
    <row r="441" spans="1:14" ht="14.4" customHeight="1" x14ac:dyDescent="0.3">
      <c r="A441" s="664" t="s">
        <v>534</v>
      </c>
      <c r="B441" s="665" t="s">
        <v>535</v>
      </c>
      <c r="C441" s="666" t="s">
        <v>547</v>
      </c>
      <c r="D441" s="667" t="s">
        <v>1928</v>
      </c>
      <c r="E441" s="666" t="s">
        <v>1293</v>
      </c>
      <c r="F441" s="667" t="s">
        <v>1932</v>
      </c>
      <c r="G441" s="666" t="s">
        <v>1114</v>
      </c>
      <c r="H441" s="666" t="s">
        <v>1343</v>
      </c>
      <c r="I441" s="666" t="s">
        <v>1344</v>
      </c>
      <c r="J441" s="666" t="s">
        <v>1311</v>
      </c>
      <c r="K441" s="666" t="s">
        <v>1345</v>
      </c>
      <c r="L441" s="668">
        <v>20.239813084112154</v>
      </c>
      <c r="M441" s="668">
        <v>107</v>
      </c>
      <c r="N441" s="669">
        <v>2165.6600000000003</v>
      </c>
    </row>
    <row r="442" spans="1:14" ht="14.4" customHeight="1" x14ac:dyDescent="0.3">
      <c r="A442" s="664" t="s">
        <v>534</v>
      </c>
      <c r="B442" s="665" t="s">
        <v>535</v>
      </c>
      <c r="C442" s="666" t="s">
        <v>547</v>
      </c>
      <c r="D442" s="667" t="s">
        <v>1928</v>
      </c>
      <c r="E442" s="666" t="s">
        <v>1293</v>
      </c>
      <c r="F442" s="667" t="s">
        <v>1932</v>
      </c>
      <c r="G442" s="666" t="s">
        <v>1114</v>
      </c>
      <c r="H442" s="666" t="s">
        <v>1800</v>
      </c>
      <c r="I442" s="666" t="s">
        <v>1801</v>
      </c>
      <c r="J442" s="666" t="s">
        <v>1802</v>
      </c>
      <c r="K442" s="666" t="s">
        <v>1803</v>
      </c>
      <c r="L442" s="668">
        <v>598.84</v>
      </c>
      <c r="M442" s="668">
        <v>3</v>
      </c>
      <c r="N442" s="669">
        <v>1796.52</v>
      </c>
    </row>
    <row r="443" spans="1:14" ht="14.4" customHeight="1" x14ac:dyDescent="0.3">
      <c r="A443" s="664" t="s">
        <v>534</v>
      </c>
      <c r="B443" s="665" t="s">
        <v>535</v>
      </c>
      <c r="C443" s="666" t="s">
        <v>547</v>
      </c>
      <c r="D443" s="667" t="s">
        <v>1928</v>
      </c>
      <c r="E443" s="666" t="s">
        <v>1293</v>
      </c>
      <c r="F443" s="667" t="s">
        <v>1932</v>
      </c>
      <c r="G443" s="666" t="s">
        <v>1114</v>
      </c>
      <c r="H443" s="666" t="s">
        <v>1346</v>
      </c>
      <c r="I443" s="666" t="s">
        <v>1347</v>
      </c>
      <c r="J443" s="666" t="s">
        <v>1348</v>
      </c>
      <c r="K443" s="666" t="s">
        <v>1349</v>
      </c>
      <c r="L443" s="668">
        <v>129.49943820224721</v>
      </c>
      <c r="M443" s="668">
        <v>17.8</v>
      </c>
      <c r="N443" s="669">
        <v>2305.09</v>
      </c>
    </row>
    <row r="444" spans="1:14" ht="14.4" customHeight="1" x14ac:dyDescent="0.3">
      <c r="A444" s="664" t="s">
        <v>534</v>
      </c>
      <c r="B444" s="665" t="s">
        <v>535</v>
      </c>
      <c r="C444" s="666" t="s">
        <v>547</v>
      </c>
      <c r="D444" s="667" t="s">
        <v>1928</v>
      </c>
      <c r="E444" s="666" t="s">
        <v>1293</v>
      </c>
      <c r="F444" s="667" t="s">
        <v>1932</v>
      </c>
      <c r="G444" s="666" t="s">
        <v>1114</v>
      </c>
      <c r="H444" s="666" t="s">
        <v>1350</v>
      </c>
      <c r="I444" s="666" t="s">
        <v>1351</v>
      </c>
      <c r="J444" s="666" t="s">
        <v>1352</v>
      </c>
      <c r="K444" s="666" t="s">
        <v>1353</v>
      </c>
      <c r="L444" s="668">
        <v>35.089999999999996</v>
      </c>
      <c r="M444" s="668">
        <v>20</v>
      </c>
      <c r="N444" s="669">
        <v>701.8</v>
      </c>
    </row>
    <row r="445" spans="1:14" ht="14.4" customHeight="1" x14ac:dyDescent="0.3">
      <c r="A445" s="664" t="s">
        <v>534</v>
      </c>
      <c r="B445" s="665" t="s">
        <v>535</v>
      </c>
      <c r="C445" s="666" t="s">
        <v>547</v>
      </c>
      <c r="D445" s="667" t="s">
        <v>1928</v>
      </c>
      <c r="E445" s="666" t="s">
        <v>1293</v>
      </c>
      <c r="F445" s="667" t="s">
        <v>1932</v>
      </c>
      <c r="G445" s="666" t="s">
        <v>1114</v>
      </c>
      <c r="H445" s="666" t="s">
        <v>1804</v>
      </c>
      <c r="I445" s="666" t="s">
        <v>1805</v>
      </c>
      <c r="J445" s="666" t="s">
        <v>1806</v>
      </c>
      <c r="K445" s="666" t="s">
        <v>1807</v>
      </c>
      <c r="L445" s="668">
        <v>52.880000904730728</v>
      </c>
      <c r="M445" s="668">
        <v>2</v>
      </c>
      <c r="N445" s="669">
        <v>105.76000180946146</v>
      </c>
    </row>
    <row r="446" spans="1:14" ht="14.4" customHeight="1" x14ac:dyDescent="0.3">
      <c r="A446" s="664" t="s">
        <v>534</v>
      </c>
      <c r="B446" s="665" t="s">
        <v>535</v>
      </c>
      <c r="C446" s="666" t="s">
        <v>547</v>
      </c>
      <c r="D446" s="667" t="s">
        <v>1928</v>
      </c>
      <c r="E446" s="666" t="s">
        <v>1293</v>
      </c>
      <c r="F446" s="667" t="s">
        <v>1932</v>
      </c>
      <c r="G446" s="666" t="s">
        <v>1114</v>
      </c>
      <c r="H446" s="666" t="s">
        <v>1808</v>
      </c>
      <c r="I446" s="666" t="s">
        <v>1809</v>
      </c>
      <c r="J446" s="666" t="s">
        <v>1810</v>
      </c>
      <c r="K446" s="666" t="s">
        <v>1811</v>
      </c>
      <c r="L446" s="668">
        <v>12209.669999999998</v>
      </c>
      <c r="M446" s="668">
        <v>0.99999999999999967</v>
      </c>
      <c r="N446" s="669">
        <v>12209.669999999995</v>
      </c>
    </row>
    <row r="447" spans="1:14" ht="14.4" customHeight="1" x14ac:dyDescent="0.3">
      <c r="A447" s="664" t="s">
        <v>534</v>
      </c>
      <c r="B447" s="665" t="s">
        <v>535</v>
      </c>
      <c r="C447" s="666" t="s">
        <v>547</v>
      </c>
      <c r="D447" s="667" t="s">
        <v>1928</v>
      </c>
      <c r="E447" s="666" t="s">
        <v>1293</v>
      </c>
      <c r="F447" s="667" t="s">
        <v>1932</v>
      </c>
      <c r="G447" s="666" t="s">
        <v>1114</v>
      </c>
      <c r="H447" s="666" t="s">
        <v>1812</v>
      </c>
      <c r="I447" s="666" t="s">
        <v>1812</v>
      </c>
      <c r="J447" s="666" t="s">
        <v>1813</v>
      </c>
      <c r="K447" s="666" t="s">
        <v>1814</v>
      </c>
      <c r="L447" s="668">
        <v>462</v>
      </c>
      <c r="M447" s="668">
        <v>5.2</v>
      </c>
      <c r="N447" s="669">
        <v>2402.4</v>
      </c>
    </row>
    <row r="448" spans="1:14" ht="14.4" customHeight="1" x14ac:dyDescent="0.3">
      <c r="A448" s="664" t="s">
        <v>534</v>
      </c>
      <c r="B448" s="665" t="s">
        <v>535</v>
      </c>
      <c r="C448" s="666" t="s">
        <v>547</v>
      </c>
      <c r="D448" s="667" t="s">
        <v>1928</v>
      </c>
      <c r="E448" s="666" t="s">
        <v>1293</v>
      </c>
      <c r="F448" s="667" t="s">
        <v>1932</v>
      </c>
      <c r="G448" s="666" t="s">
        <v>1114</v>
      </c>
      <c r="H448" s="666" t="s">
        <v>1815</v>
      </c>
      <c r="I448" s="666" t="s">
        <v>1815</v>
      </c>
      <c r="J448" s="666" t="s">
        <v>1816</v>
      </c>
      <c r="K448" s="666" t="s">
        <v>1817</v>
      </c>
      <c r="L448" s="668">
        <v>2530</v>
      </c>
      <c r="M448" s="668">
        <v>2.4</v>
      </c>
      <c r="N448" s="669">
        <v>6072</v>
      </c>
    </row>
    <row r="449" spans="1:14" ht="14.4" customHeight="1" x14ac:dyDescent="0.3">
      <c r="A449" s="664" t="s">
        <v>534</v>
      </c>
      <c r="B449" s="665" t="s">
        <v>535</v>
      </c>
      <c r="C449" s="666" t="s">
        <v>547</v>
      </c>
      <c r="D449" s="667" t="s">
        <v>1928</v>
      </c>
      <c r="E449" s="666" t="s">
        <v>1293</v>
      </c>
      <c r="F449" s="667" t="s">
        <v>1932</v>
      </c>
      <c r="G449" s="666" t="s">
        <v>1114</v>
      </c>
      <c r="H449" s="666" t="s">
        <v>1818</v>
      </c>
      <c r="I449" s="666" t="s">
        <v>1818</v>
      </c>
      <c r="J449" s="666" t="s">
        <v>1819</v>
      </c>
      <c r="K449" s="666" t="s">
        <v>1820</v>
      </c>
      <c r="L449" s="668">
        <v>142.32999999999998</v>
      </c>
      <c r="M449" s="668">
        <v>6</v>
      </c>
      <c r="N449" s="669">
        <v>853.9799999999999</v>
      </c>
    </row>
    <row r="450" spans="1:14" ht="14.4" customHeight="1" x14ac:dyDescent="0.3">
      <c r="A450" s="664" t="s">
        <v>534</v>
      </c>
      <c r="B450" s="665" t="s">
        <v>535</v>
      </c>
      <c r="C450" s="666" t="s">
        <v>547</v>
      </c>
      <c r="D450" s="667" t="s">
        <v>1928</v>
      </c>
      <c r="E450" s="666" t="s">
        <v>1293</v>
      </c>
      <c r="F450" s="667" t="s">
        <v>1932</v>
      </c>
      <c r="G450" s="666" t="s">
        <v>1114</v>
      </c>
      <c r="H450" s="666" t="s">
        <v>1821</v>
      </c>
      <c r="I450" s="666" t="s">
        <v>1821</v>
      </c>
      <c r="J450" s="666" t="s">
        <v>1822</v>
      </c>
      <c r="K450" s="666" t="s">
        <v>1823</v>
      </c>
      <c r="L450" s="668">
        <v>55.204838709677418</v>
      </c>
      <c r="M450" s="668">
        <v>62</v>
      </c>
      <c r="N450" s="669">
        <v>3422.7</v>
      </c>
    </row>
    <row r="451" spans="1:14" ht="14.4" customHeight="1" x14ac:dyDescent="0.3">
      <c r="A451" s="664" t="s">
        <v>534</v>
      </c>
      <c r="B451" s="665" t="s">
        <v>535</v>
      </c>
      <c r="C451" s="666" t="s">
        <v>547</v>
      </c>
      <c r="D451" s="667" t="s">
        <v>1928</v>
      </c>
      <c r="E451" s="666" t="s">
        <v>1293</v>
      </c>
      <c r="F451" s="667" t="s">
        <v>1932</v>
      </c>
      <c r="G451" s="666" t="s">
        <v>1114</v>
      </c>
      <c r="H451" s="666" t="s">
        <v>1364</v>
      </c>
      <c r="I451" s="666" t="s">
        <v>1365</v>
      </c>
      <c r="J451" s="666" t="s">
        <v>1366</v>
      </c>
      <c r="K451" s="666" t="s">
        <v>1367</v>
      </c>
      <c r="L451" s="668">
        <v>264</v>
      </c>
      <c r="M451" s="668">
        <v>1</v>
      </c>
      <c r="N451" s="669">
        <v>264</v>
      </c>
    </row>
    <row r="452" spans="1:14" ht="14.4" customHeight="1" x14ac:dyDescent="0.3">
      <c r="A452" s="664" t="s">
        <v>534</v>
      </c>
      <c r="B452" s="665" t="s">
        <v>535</v>
      </c>
      <c r="C452" s="666" t="s">
        <v>547</v>
      </c>
      <c r="D452" s="667" t="s">
        <v>1928</v>
      </c>
      <c r="E452" s="666" t="s">
        <v>1293</v>
      </c>
      <c r="F452" s="667" t="s">
        <v>1932</v>
      </c>
      <c r="G452" s="666" t="s">
        <v>1114</v>
      </c>
      <c r="H452" s="666" t="s">
        <v>1368</v>
      </c>
      <c r="I452" s="666" t="s">
        <v>1368</v>
      </c>
      <c r="J452" s="666" t="s">
        <v>1369</v>
      </c>
      <c r="K452" s="666" t="s">
        <v>1370</v>
      </c>
      <c r="L452" s="668">
        <v>411.28999999999996</v>
      </c>
      <c r="M452" s="668">
        <v>3</v>
      </c>
      <c r="N452" s="669">
        <v>1233.8699999999999</v>
      </c>
    </row>
    <row r="453" spans="1:14" ht="14.4" customHeight="1" x14ac:dyDescent="0.3">
      <c r="A453" s="664" t="s">
        <v>534</v>
      </c>
      <c r="B453" s="665" t="s">
        <v>535</v>
      </c>
      <c r="C453" s="666" t="s">
        <v>547</v>
      </c>
      <c r="D453" s="667" t="s">
        <v>1928</v>
      </c>
      <c r="E453" s="666" t="s">
        <v>1293</v>
      </c>
      <c r="F453" s="667" t="s">
        <v>1932</v>
      </c>
      <c r="G453" s="666" t="s">
        <v>1114</v>
      </c>
      <c r="H453" s="666" t="s">
        <v>1371</v>
      </c>
      <c r="I453" s="666" t="s">
        <v>1371</v>
      </c>
      <c r="J453" s="666" t="s">
        <v>1372</v>
      </c>
      <c r="K453" s="666" t="s">
        <v>1296</v>
      </c>
      <c r="L453" s="668">
        <v>938.3</v>
      </c>
      <c r="M453" s="668">
        <v>2</v>
      </c>
      <c r="N453" s="669">
        <v>1876.6</v>
      </c>
    </row>
    <row r="454" spans="1:14" ht="14.4" customHeight="1" x14ac:dyDescent="0.3">
      <c r="A454" s="664" t="s">
        <v>534</v>
      </c>
      <c r="B454" s="665" t="s">
        <v>535</v>
      </c>
      <c r="C454" s="666" t="s">
        <v>547</v>
      </c>
      <c r="D454" s="667" t="s">
        <v>1928</v>
      </c>
      <c r="E454" s="666" t="s">
        <v>1373</v>
      </c>
      <c r="F454" s="667" t="s">
        <v>1933</v>
      </c>
      <c r="G454" s="666" t="s">
        <v>1114</v>
      </c>
      <c r="H454" s="666" t="s">
        <v>1824</v>
      </c>
      <c r="I454" s="666" t="s">
        <v>1824</v>
      </c>
      <c r="J454" s="666" t="s">
        <v>1825</v>
      </c>
      <c r="K454" s="666" t="s">
        <v>1826</v>
      </c>
      <c r="L454" s="668">
        <v>159.50000000000006</v>
      </c>
      <c r="M454" s="668">
        <v>7.1999999999999984</v>
      </c>
      <c r="N454" s="669">
        <v>1148.4000000000001</v>
      </c>
    </row>
    <row r="455" spans="1:14" ht="14.4" customHeight="1" x14ac:dyDescent="0.3">
      <c r="A455" s="664" t="s">
        <v>534</v>
      </c>
      <c r="B455" s="665" t="s">
        <v>535</v>
      </c>
      <c r="C455" s="666" t="s">
        <v>547</v>
      </c>
      <c r="D455" s="667" t="s">
        <v>1928</v>
      </c>
      <c r="E455" s="666" t="s">
        <v>1827</v>
      </c>
      <c r="F455" s="667" t="s">
        <v>1935</v>
      </c>
      <c r="G455" s="666"/>
      <c r="H455" s="666"/>
      <c r="I455" s="666" t="s">
        <v>1828</v>
      </c>
      <c r="J455" s="666" t="s">
        <v>1829</v>
      </c>
      <c r="K455" s="666"/>
      <c r="L455" s="668">
        <v>8233.5</v>
      </c>
      <c r="M455" s="668">
        <v>1</v>
      </c>
      <c r="N455" s="669">
        <v>8233.5</v>
      </c>
    </row>
    <row r="456" spans="1:14" ht="14.4" customHeight="1" x14ac:dyDescent="0.3">
      <c r="A456" s="664" t="s">
        <v>534</v>
      </c>
      <c r="B456" s="665" t="s">
        <v>535</v>
      </c>
      <c r="C456" s="666" t="s">
        <v>547</v>
      </c>
      <c r="D456" s="667" t="s">
        <v>1928</v>
      </c>
      <c r="E456" s="666" t="s">
        <v>1827</v>
      </c>
      <c r="F456" s="667" t="s">
        <v>1935</v>
      </c>
      <c r="G456" s="666"/>
      <c r="H456" s="666"/>
      <c r="I456" s="666" t="s">
        <v>1830</v>
      </c>
      <c r="J456" s="666" t="s">
        <v>1831</v>
      </c>
      <c r="K456" s="666" t="s">
        <v>1832</v>
      </c>
      <c r="L456" s="668">
        <v>1287</v>
      </c>
      <c r="M456" s="668">
        <v>74</v>
      </c>
      <c r="N456" s="669">
        <v>95238</v>
      </c>
    </row>
    <row r="457" spans="1:14" ht="14.4" customHeight="1" x14ac:dyDescent="0.3">
      <c r="A457" s="664" t="s">
        <v>534</v>
      </c>
      <c r="B457" s="665" t="s">
        <v>535</v>
      </c>
      <c r="C457" s="666" t="s">
        <v>547</v>
      </c>
      <c r="D457" s="667" t="s">
        <v>1928</v>
      </c>
      <c r="E457" s="666" t="s">
        <v>1827</v>
      </c>
      <c r="F457" s="667" t="s">
        <v>1935</v>
      </c>
      <c r="G457" s="666"/>
      <c r="H457" s="666"/>
      <c r="I457" s="666" t="s">
        <v>1833</v>
      </c>
      <c r="J457" s="666" t="s">
        <v>1834</v>
      </c>
      <c r="K457" s="666"/>
      <c r="L457" s="668">
        <v>4305.3999999999996</v>
      </c>
      <c r="M457" s="668">
        <v>2</v>
      </c>
      <c r="N457" s="669">
        <v>8610.7999999999993</v>
      </c>
    </row>
    <row r="458" spans="1:14" ht="14.4" customHeight="1" x14ac:dyDescent="0.3">
      <c r="A458" s="664" t="s">
        <v>534</v>
      </c>
      <c r="B458" s="665" t="s">
        <v>535</v>
      </c>
      <c r="C458" s="666" t="s">
        <v>547</v>
      </c>
      <c r="D458" s="667" t="s">
        <v>1928</v>
      </c>
      <c r="E458" s="666" t="s">
        <v>1827</v>
      </c>
      <c r="F458" s="667" t="s">
        <v>1935</v>
      </c>
      <c r="G458" s="666"/>
      <c r="H458" s="666"/>
      <c r="I458" s="666" t="s">
        <v>1835</v>
      </c>
      <c r="J458" s="666" t="s">
        <v>1836</v>
      </c>
      <c r="K458" s="666"/>
      <c r="L458" s="668">
        <v>2945.8</v>
      </c>
      <c r="M458" s="668">
        <v>5</v>
      </c>
      <c r="N458" s="669">
        <v>14729</v>
      </c>
    </row>
    <row r="459" spans="1:14" ht="14.4" customHeight="1" x14ac:dyDescent="0.3">
      <c r="A459" s="664" t="s">
        <v>534</v>
      </c>
      <c r="B459" s="665" t="s">
        <v>535</v>
      </c>
      <c r="C459" s="666" t="s">
        <v>547</v>
      </c>
      <c r="D459" s="667" t="s">
        <v>1928</v>
      </c>
      <c r="E459" s="666" t="s">
        <v>1382</v>
      </c>
      <c r="F459" s="667" t="s">
        <v>1934</v>
      </c>
      <c r="G459" s="666" t="s">
        <v>567</v>
      </c>
      <c r="H459" s="666" t="s">
        <v>1383</v>
      </c>
      <c r="I459" s="666" t="s">
        <v>1384</v>
      </c>
      <c r="J459" s="666" t="s">
        <v>1385</v>
      </c>
      <c r="K459" s="666" t="s">
        <v>1386</v>
      </c>
      <c r="L459" s="668">
        <v>2719.2</v>
      </c>
      <c r="M459" s="668">
        <v>13</v>
      </c>
      <c r="N459" s="669">
        <v>35349.599999999999</v>
      </c>
    </row>
    <row r="460" spans="1:14" ht="14.4" customHeight="1" x14ac:dyDescent="0.3">
      <c r="A460" s="664" t="s">
        <v>534</v>
      </c>
      <c r="B460" s="665" t="s">
        <v>535</v>
      </c>
      <c r="C460" s="666" t="s">
        <v>547</v>
      </c>
      <c r="D460" s="667" t="s">
        <v>1928</v>
      </c>
      <c r="E460" s="666" t="s">
        <v>1382</v>
      </c>
      <c r="F460" s="667" t="s">
        <v>1934</v>
      </c>
      <c r="G460" s="666" t="s">
        <v>567</v>
      </c>
      <c r="H460" s="666" t="s">
        <v>1837</v>
      </c>
      <c r="I460" s="666" t="s">
        <v>1837</v>
      </c>
      <c r="J460" s="666" t="s">
        <v>1838</v>
      </c>
      <c r="K460" s="666" t="s">
        <v>1839</v>
      </c>
      <c r="L460" s="668">
        <v>3521</v>
      </c>
      <c r="M460" s="668">
        <v>1</v>
      </c>
      <c r="N460" s="669">
        <v>3521</v>
      </c>
    </row>
    <row r="461" spans="1:14" ht="14.4" customHeight="1" x14ac:dyDescent="0.3">
      <c r="A461" s="664" t="s">
        <v>534</v>
      </c>
      <c r="B461" s="665" t="s">
        <v>535</v>
      </c>
      <c r="C461" s="666" t="s">
        <v>547</v>
      </c>
      <c r="D461" s="667" t="s">
        <v>1928</v>
      </c>
      <c r="E461" s="666" t="s">
        <v>1382</v>
      </c>
      <c r="F461" s="667" t="s">
        <v>1934</v>
      </c>
      <c r="G461" s="666" t="s">
        <v>567</v>
      </c>
      <c r="H461" s="666" t="s">
        <v>1840</v>
      </c>
      <c r="I461" s="666" t="s">
        <v>1841</v>
      </c>
      <c r="J461" s="666" t="s">
        <v>1842</v>
      </c>
      <c r="K461" s="666" t="s">
        <v>1839</v>
      </c>
      <c r="L461" s="668">
        <v>1680.58</v>
      </c>
      <c r="M461" s="668">
        <v>3</v>
      </c>
      <c r="N461" s="669">
        <v>5041.74</v>
      </c>
    </row>
    <row r="462" spans="1:14" ht="14.4" customHeight="1" x14ac:dyDescent="0.3">
      <c r="A462" s="664" t="s">
        <v>534</v>
      </c>
      <c r="B462" s="665" t="s">
        <v>535</v>
      </c>
      <c r="C462" s="666" t="s">
        <v>547</v>
      </c>
      <c r="D462" s="667" t="s">
        <v>1928</v>
      </c>
      <c r="E462" s="666" t="s">
        <v>1382</v>
      </c>
      <c r="F462" s="667" t="s">
        <v>1934</v>
      </c>
      <c r="G462" s="666" t="s">
        <v>567</v>
      </c>
      <c r="H462" s="666" t="s">
        <v>1843</v>
      </c>
      <c r="I462" s="666" t="s">
        <v>1844</v>
      </c>
      <c r="J462" s="666" t="s">
        <v>1845</v>
      </c>
      <c r="K462" s="666" t="s">
        <v>1839</v>
      </c>
      <c r="L462" s="668">
        <v>1329.4613423732044</v>
      </c>
      <c r="M462" s="668">
        <v>14</v>
      </c>
      <c r="N462" s="669">
        <v>18612.458793224861</v>
      </c>
    </row>
    <row r="463" spans="1:14" ht="14.4" customHeight="1" x14ac:dyDescent="0.3">
      <c r="A463" s="664" t="s">
        <v>534</v>
      </c>
      <c r="B463" s="665" t="s">
        <v>535</v>
      </c>
      <c r="C463" s="666" t="s">
        <v>547</v>
      </c>
      <c r="D463" s="667" t="s">
        <v>1928</v>
      </c>
      <c r="E463" s="666" t="s">
        <v>1382</v>
      </c>
      <c r="F463" s="667" t="s">
        <v>1934</v>
      </c>
      <c r="G463" s="666" t="s">
        <v>567</v>
      </c>
      <c r="H463" s="666" t="s">
        <v>1391</v>
      </c>
      <c r="I463" s="666" t="s">
        <v>1391</v>
      </c>
      <c r="J463" s="666" t="s">
        <v>1392</v>
      </c>
      <c r="K463" s="666" t="s">
        <v>1393</v>
      </c>
      <c r="L463" s="668">
        <v>3524.8400000000011</v>
      </c>
      <c r="M463" s="668">
        <v>15</v>
      </c>
      <c r="N463" s="669">
        <v>52872.600000000013</v>
      </c>
    </row>
    <row r="464" spans="1:14" ht="14.4" customHeight="1" x14ac:dyDescent="0.3">
      <c r="A464" s="664" t="s">
        <v>534</v>
      </c>
      <c r="B464" s="665" t="s">
        <v>535</v>
      </c>
      <c r="C464" s="666" t="s">
        <v>550</v>
      </c>
      <c r="D464" s="667" t="s">
        <v>1929</v>
      </c>
      <c r="E464" s="666" t="s">
        <v>553</v>
      </c>
      <c r="F464" s="667" t="s">
        <v>1930</v>
      </c>
      <c r="G464" s="666"/>
      <c r="H464" s="666" t="s">
        <v>554</v>
      </c>
      <c r="I464" s="666" t="s">
        <v>555</v>
      </c>
      <c r="J464" s="666" t="s">
        <v>556</v>
      </c>
      <c r="K464" s="666" t="s">
        <v>557</v>
      </c>
      <c r="L464" s="668">
        <v>111.31223516775862</v>
      </c>
      <c r="M464" s="668">
        <v>12</v>
      </c>
      <c r="N464" s="669">
        <v>1335.7468220131034</v>
      </c>
    </row>
    <row r="465" spans="1:14" ht="14.4" customHeight="1" x14ac:dyDescent="0.3">
      <c r="A465" s="664" t="s">
        <v>534</v>
      </c>
      <c r="B465" s="665" t="s">
        <v>535</v>
      </c>
      <c r="C465" s="666" t="s">
        <v>550</v>
      </c>
      <c r="D465" s="667" t="s">
        <v>1929</v>
      </c>
      <c r="E465" s="666" t="s">
        <v>553</v>
      </c>
      <c r="F465" s="667" t="s">
        <v>1930</v>
      </c>
      <c r="G465" s="666" t="s">
        <v>567</v>
      </c>
      <c r="H465" s="666" t="s">
        <v>568</v>
      </c>
      <c r="I465" s="666" t="s">
        <v>568</v>
      </c>
      <c r="J465" s="666" t="s">
        <v>569</v>
      </c>
      <c r="K465" s="666" t="s">
        <v>570</v>
      </c>
      <c r="L465" s="668">
        <v>171.59999999999997</v>
      </c>
      <c r="M465" s="668">
        <v>14</v>
      </c>
      <c r="N465" s="669">
        <v>2402.3999999999996</v>
      </c>
    </row>
    <row r="466" spans="1:14" ht="14.4" customHeight="1" x14ac:dyDescent="0.3">
      <c r="A466" s="664" t="s">
        <v>534</v>
      </c>
      <c r="B466" s="665" t="s">
        <v>535</v>
      </c>
      <c r="C466" s="666" t="s">
        <v>550</v>
      </c>
      <c r="D466" s="667" t="s">
        <v>1929</v>
      </c>
      <c r="E466" s="666" t="s">
        <v>553</v>
      </c>
      <c r="F466" s="667" t="s">
        <v>1930</v>
      </c>
      <c r="G466" s="666" t="s">
        <v>567</v>
      </c>
      <c r="H466" s="666" t="s">
        <v>1402</v>
      </c>
      <c r="I466" s="666" t="s">
        <v>1402</v>
      </c>
      <c r="J466" s="666" t="s">
        <v>575</v>
      </c>
      <c r="K466" s="666" t="s">
        <v>1403</v>
      </c>
      <c r="L466" s="668">
        <v>126.5</v>
      </c>
      <c r="M466" s="668">
        <v>11</v>
      </c>
      <c r="N466" s="669">
        <v>1391.5</v>
      </c>
    </row>
    <row r="467" spans="1:14" ht="14.4" customHeight="1" x14ac:dyDescent="0.3">
      <c r="A467" s="664" t="s">
        <v>534</v>
      </c>
      <c r="B467" s="665" t="s">
        <v>535</v>
      </c>
      <c r="C467" s="666" t="s">
        <v>550</v>
      </c>
      <c r="D467" s="667" t="s">
        <v>1929</v>
      </c>
      <c r="E467" s="666" t="s">
        <v>553</v>
      </c>
      <c r="F467" s="667" t="s">
        <v>1930</v>
      </c>
      <c r="G467" s="666" t="s">
        <v>567</v>
      </c>
      <c r="H467" s="666" t="s">
        <v>1404</v>
      </c>
      <c r="I467" s="666" t="s">
        <v>1404</v>
      </c>
      <c r="J467" s="666" t="s">
        <v>569</v>
      </c>
      <c r="K467" s="666" t="s">
        <v>1405</v>
      </c>
      <c r="L467" s="668">
        <v>93.5</v>
      </c>
      <c r="M467" s="668">
        <v>17</v>
      </c>
      <c r="N467" s="669">
        <v>1589.5</v>
      </c>
    </row>
    <row r="468" spans="1:14" ht="14.4" customHeight="1" x14ac:dyDescent="0.3">
      <c r="A468" s="664" t="s">
        <v>534</v>
      </c>
      <c r="B468" s="665" t="s">
        <v>535</v>
      </c>
      <c r="C468" s="666" t="s">
        <v>550</v>
      </c>
      <c r="D468" s="667" t="s">
        <v>1929</v>
      </c>
      <c r="E468" s="666" t="s">
        <v>553</v>
      </c>
      <c r="F468" s="667" t="s">
        <v>1930</v>
      </c>
      <c r="G468" s="666" t="s">
        <v>567</v>
      </c>
      <c r="H468" s="666" t="s">
        <v>1406</v>
      </c>
      <c r="I468" s="666" t="s">
        <v>1407</v>
      </c>
      <c r="J468" s="666" t="s">
        <v>1408</v>
      </c>
      <c r="K468" s="666" t="s">
        <v>851</v>
      </c>
      <c r="L468" s="668">
        <v>87.03</v>
      </c>
      <c r="M468" s="668">
        <v>20</v>
      </c>
      <c r="N468" s="669">
        <v>1740.6</v>
      </c>
    </row>
    <row r="469" spans="1:14" ht="14.4" customHeight="1" x14ac:dyDescent="0.3">
      <c r="A469" s="664" t="s">
        <v>534</v>
      </c>
      <c r="B469" s="665" t="s">
        <v>535</v>
      </c>
      <c r="C469" s="666" t="s">
        <v>550</v>
      </c>
      <c r="D469" s="667" t="s">
        <v>1929</v>
      </c>
      <c r="E469" s="666" t="s">
        <v>553</v>
      </c>
      <c r="F469" s="667" t="s">
        <v>1930</v>
      </c>
      <c r="G469" s="666" t="s">
        <v>567</v>
      </c>
      <c r="H469" s="666" t="s">
        <v>590</v>
      </c>
      <c r="I469" s="666" t="s">
        <v>591</v>
      </c>
      <c r="J469" s="666" t="s">
        <v>592</v>
      </c>
      <c r="K469" s="666" t="s">
        <v>593</v>
      </c>
      <c r="L469" s="668">
        <v>100.75999999999999</v>
      </c>
      <c r="M469" s="668">
        <v>11</v>
      </c>
      <c r="N469" s="669">
        <v>1108.3599999999999</v>
      </c>
    </row>
    <row r="470" spans="1:14" ht="14.4" customHeight="1" x14ac:dyDescent="0.3">
      <c r="A470" s="664" t="s">
        <v>534</v>
      </c>
      <c r="B470" s="665" t="s">
        <v>535</v>
      </c>
      <c r="C470" s="666" t="s">
        <v>550</v>
      </c>
      <c r="D470" s="667" t="s">
        <v>1929</v>
      </c>
      <c r="E470" s="666" t="s">
        <v>553</v>
      </c>
      <c r="F470" s="667" t="s">
        <v>1930</v>
      </c>
      <c r="G470" s="666" t="s">
        <v>567</v>
      </c>
      <c r="H470" s="666" t="s">
        <v>594</v>
      </c>
      <c r="I470" s="666" t="s">
        <v>595</v>
      </c>
      <c r="J470" s="666" t="s">
        <v>596</v>
      </c>
      <c r="K470" s="666" t="s">
        <v>597</v>
      </c>
      <c r="L470" s="668">
        <v>167.61</v>
      </c>
      <c r="M470" s="668">
        <v>1</v>
      </c>
      <c r="N470" s="669">
        <v>167.61</v>
      </c>
    </row>
    <row r="471" spans="1:14" ht="14.4" customHeight="1" x14ac:dyDescent="0.3">
      <c r="A471" s="664" t="s">
        <v>534</v>
      </c>
      <c r="B471" s="665" t="s">
        <v>535</v>
      </c>
      <c r="C471" s="666" t="s">
        <v>550</v>
      </c>
      <c r="D471" s="667" t="s">
        <v>1929</v>
      </c>
      <c r="E471" s="666" t="s">
        <v>553</v>
      </c>
      <c r="F471" s="667" t="s">
        <v>1930</v>
      </c>
      <c r="G471" s="666" t="s">
        <v>567</v>
      </c>
      <c r="H471" s="666" t="s">
        <v>598</v>
      </c>
      <c r="I471" s="666" t="s">
        <v>599</v>
      </c>
      <c r="J471" s="666" t="s">
        <v>600</v>
      </c>
      <c r="K471" s="666" t="s">
        <v>601</v>
      </c>
      <c r="L471" s="668">
        <v>64.539999999999992</v>
      </c>
      <c r="M471" s="668">
        <v>1</v>
      </c>
      <c r="N471" s="669">
        <v>64.539999999999992</v>
      </c>
    </row>
    <row r="472" spans="1:14" ht="14.4" customHeight="1" x14ac:dyDescent="0.3">
      <c r="A472" s="664" t="s">
        <v>534</v>
      </c>
      <c r="B472" s="665" t="s">
        <v>535</v>
      </c>
      <c r="C472" s="666" t="s">
        <v>550</v>
      </c>
      <c r="D472" s="667" t="s">
        <v>1929</v>
      </c>
      <c r="E472" s="666" t="s">
        <v>553</v>
      </c>
      <c r="F472" s="667" t="s">
        <v>1930</v>
      </c>
      <c r="G472" s="666" t="s">
        <v>567</v>
      </c>
      <c r="H472" s="666" t="s">
        <v>606</v>
      </c>
      <c r="I472" s="666" t="s">
        <v>607</v>
      </c>
      <c r="J472" s="666" t="s">
        <v>608</v>
      </c>
      <c r="K472" s="666" t="s">
        <v>609</v>
      </c>
      <c r="L472" s="668">
        <v>71.977381065399285</v>
      </c>
      <c r="M472" s="668">
        <v>4</v>
      </c>
      <c r="N472" s="669">
        <v>287.90952426159714</v>
      </c>
    </row>
    <row r="473" spans="1:14" ht="14.4" customHeight="1" x14ac:dyDescent="0.3">
      <c r="A473" s="664" t="s">
        <v>534</v>
      </c>
      <c r="B473" s="665" t="s">
        <v>535</v>
      </c>
      <c r="C473" s="666" t="s">
        <v>550</v>
      </c>
      <c r="D473" s="667" t="s">
        <v>1929</v>
      </c>
      <c r="E473" s="666" t="s">
        <v>553</v>
      </c>
      <c r="F473" s="667" t="s">
        <v>1930</v>
      </c>
      <c r="G473" s="666" t="s">
        <v>567</v>
      </c>
      <c r="H473" s="666" t="s">
        <v>614</v>
      </c>
      <c r="I473" s="666" t="s">
        <v>615</v>
      </c>
      <c r="J473" s="666" t="s">
        <v>616</v>
      </c>
      <c r="K473" s="666" t="s">
        <v>617</v>
      </c>
      <c r="L473" s="668">
        <v>27.75</v>
      </c>
      <c r="M473" s="668">
        <v>2</v>
      </c>
      <c r="N473" s="669">
        <v>55.5</v>
      </c>
    </row>
    <row r="474" spans="1:14" ht="14.4" customHeight="1" x14ac:dyDescent="0.3">
      <c r="A474" s="664" t="s">
        <v>534</v>
      </c>
      <c r="B474" s="665" t="s">
        <v>535</v>
      </c>
      <c r="C474" s="666" t="s">
        <v>550</v>
      </c>
      <c r="D474" s="667" t="s">
        <v>1929</v>
      </c>
      <c r="E474" s="666" t="s">
        <v>553</v>
      </c>
      <c r="F474" s="667" t="s">
        <v>1930</v>
      </c>
      <c r="G474" s="666" t="s">
        <v>567</v>
      </c>
      <c r="H474" s="666" t="s">
        <v>1846</v>
      </c>
      <c r="I474" s="666" t="s">
        <v>1847</v>
      </c>
      <c r="J474" s="666" t="s">
        <v>1848</v>
      </c>
      <c r="K474" s="666" t="s">
        <v>1849</v>
      </c>
      <c r="L474" s="668">
        <v>115.94000000000005</v>
      </c>
      <c r="M474" s="668">
        <v>11</v>
      </c>
      <c r="N474" s="669">
        <v>1275.3400000000006</v>
      </c>
    </row>
    <row r="475" spans="1:14" ht="14.4" customHeight="1" x14ac:dyDescent="0.3">
      <c r="A475" s="664" t="s">
        <v>534</v>
      </c>
      <c r="B475" s="665" t="s">
        <v>535</v>
      </c>
      <c r="C475" s="666" t="s">
        <v>550</v>
      </c>
      <c r="D475" s="667" t="s">
        <v>1929</v>
      </c>
      <c r="E475" s="666" t="s">
        <v>553</v>
      </c>
      <c r="F475" s="667" t="s">
        <v>1930</v>
      </c>
      <c r="G475" s="666" t="s">
        <v>567</v>
      </c>
      <c r="H475" s="666" t="s">
        <v>647</v>
      </c>
      <c r="I475" s="666" t="s">
        <v>648</v>
      </c>
      <c r="J475" s="666" t="s">
        <v>649</v>
      </c>
      <c r="K475" s="666" t="s">
        <v>650</v>
      </c>
      <c r="L475" s="668">
        <v>353.62999999999994</v>
      </c>
      <c r="M475" s="668">
        <v>1</v>
      </c>
      <c r="N475" s="669">
        <v>353.62999999999994</v>
      </c>
    </row>
    <row r="476" spans="1:14" ht="14.4" customHeight="1" x14ac:dyDescent="0.3">
      <c r="A476" s="664" t="s">
        <v>534</v>
      </c>
      <c r="B476" s="665" t="s">
        <v>535</v>
      </c>
      <c r="C476" s="666" t="s">
        <v>550</v>
      </c>
      <c r="D476" s="667" t="s">
        <v>1929</v>
      </c>
      <c r="E476" s="666" t="s">
        <v>553</v>
      </c>
      <c r="F476" s="667" t="s">
        <v>1930</v>
      </c>
      <c r="G476" s="666" t="s">
        <v>567</v>
      </c>
      <c r="H476" s="666" t="s">
        <v>1850</v>
      </c>
      <c r="I476" s="666" t="s">
        <v>1851</v>
      </c>
      <c r="J476" s="666" t="s">
        <v>874</v>
      </c>
      <c r="K476" s="666" t="s">
        <v>1852</v>
      </c>
      <c r="L476" s="668">
        <v>185.61</v>
      </c>
      <c r="M476" s="668">
        <v>31</v>
      </c>
      <c r="N476" s="669">
        <v>5753.9100000000008</v>
      </c>
    </row>
    <row r="477" spans="1:14" ht="14.4" customHeight="1" x14ac:dyDescent="0.3">
      <c r="A477" s="664" t="s">
        <v>534</v>
      </c>
      <c r="B477" s="665" t="s">
        <v>535</v>
      </c>
      <c r="C477" s="666" t="s">
        <v>550</v>
      </c>
      <c r="D477" s="667" t="s">
        <v>1929</v>
      </c>
      <c r="E477" s="666" t="s">
        <v>553</v>
      </c>
      <c r="F477" s="667" t="s">
        <v>1930</v>
      </c>
      <c r="G477" s="666" t="s">
        <v>567</v>
      </c>
      <c r="H477" s="666" t="s">
        <v>679</v>
      </c>
      <c r="I477" s="666" t="s">
        <v>679</v>
      </c>
      <c r="J477" s="666" t="s">
        <v>680</v>
      </c>
      <c r="K477" s="666" t="s">
        <v>681</v>
      </c>
      <c r="L477" s="668">
        <v>36.530022234504209</v>
      </c>
      <c r="M477" s="668">
        <v>18</v>
      </c>
      <c r="N477" s="669">
        <v>657.54040022107574</v>
      </c>
    </row>
    <row r="478" spans="1:14" ht="14.4" customHeight="1" x14ac:dyDescent="0.3">
      <c r="A478" s="664" t="s">
        <v>534</v>
      </c>
      <c r="B478" s="665" t="s">
        <v>535</v>
      </c>
      <c r="C478" s="666" t="s">
        <v>550</v>
      </c>
      <c r="D478" s="667" t="s">
        <v>1929</v>
      </c>
      <c r="E478" s="666" t="s">
        <v>553</v>
      </c>
      <c r="F478" s="667" t="s">
        <v>1930</v>
      </c>
      <c r="G478" s="666" t="s">
        <v>567</v>
      </c>
      <c r="H478" s="666" t="s">
        <v>1419</v>
      </c>
      <c r="I478" s="666" t="s">
        <v>1420</v>
      </c>
      <c r="J478" s="666" t="s">
        <v>1421</v>
      </c>
      <c r="K478" s="666" t="s">
        <v>707</v>
      </c>
      <c r="L478" s="668">
        <v>270.61060915077439</v>
      </c>
      <c r="M478" s="668">
        <v>1</v>
      </c>
      <c r="N478" s="669">
        <v>270.61060915077439</v>
      </c>
    </row>
    <row r="479" spans="1:14" ht="14.4" customHeight="1" x14ac:dyDescent="0.3">
      <c r="A479" s="664" t="s">
        <v>534</v>
      </c>
      <c r="B479" s="665" t="s">
        <v>535</v>
      </c>
      <c r="C479" s="666" t="s">
        <v>550</v>
      </c>
      <c r="D479" s="667" t="s">
        <v>1929</v>
      </c>
      <c r="E479" s="666" t="s">
        <v>553</v>
      </c>
      <c r="F479" s="667" t="s">
        <v>1930</v>
      </c>
      <c r="G479" s="666" t="s">
        <v>567</v>
      </c>
      <c r="H479" s="666" t="s">
        <v>754</v>
      </c>
      <c r="I479" s="666" t="s">
        <v>755</v>
      </c>
      <c r="J479" s="666" t="s">
        <v>756</v>
      </c>
      <c r="K479" s="666" t="s">
        <v>757</v>
      </c>
      <c r="L479" s="668">
        <v>359.67744763607777</v>
      </c>
      <c r="M479" s="668">
        <v>1</v>
      </c>
      <c r="N479" s="669">
        <v>359.67744763607777</v>
      </c>
    </row>
    <row r="480" spans="1:14" ht="14.4" customHeight="1" x14ac:dyDescent="0.3">
      <c r="A480" s="664" t="s">
        <v>534</v>
      </c>
      <c r="B480" s="665" t="s">
        <v>535</v>
      </c>
      <c r="C480" s="666" t="s">
        <v>550</v>
      </c>
      <c r="D480" s="667" t="s">
        <v>1929</v>
      </c>
      <c r="E480" s="666" t="s">
        <v>553</v>
      </c>
      <c r="F480" s="667" t="s">
        <v>1930</v>
      </c>
      <c r="G480" s="666" t="s">
        <v>567</v>
      </c>
      <c r="H480" s="666" t="s">
        <v>1426</v>
      </c>
      <c r="I480" s="666" t="s">
        <v>1427</v>
      </c>
      <c r="J480" s="666" t="s">
        <v>1428</v>
      </c>
      <c r="K480" s="666" t="s">
        <v>1429</v>
      </c>
      <c r="L480" s="668">
        <v>60.67</v>
      </c>
      <c r="M480" s="668">
        <v>1</v>
      </c>
      <c r="N480" s="669">
        <v>60.67</v>
      </c>
    </row>
    <row r="481" spans="1:14" ht="14.4" customHeight="1" x14ac:dyDescent="0.3">
      <c r="A481" s="664" t="s">
        <v>534</v>
      </c>
      <c r="B481" s="665" t="s">
        <v>535</v>
      </c>
      <c r="C481" s="666" t="s">
        <v>550</v>
      </c>
      <c r="D481" s="667" t="s">
        <v>1929</v>
      </c>
      <c r="E481" s="666" t="s">
        <v>553</v>
      </c>
      <c r="F481" s="667" t="s">
        <v>1930</v>
      </c>
      <c r="G481" s="666" t="s">
        <v>567</v>
      </c>
      <c r="H481" s="666" t="s">
        <v>772</v>
      </c>
      <c r="I481" s="666" t="s">
        <v>773</v>
      </c>
      <c r="J481" s="666" t="s">
        <v>774</v>
      </c>
      <c r="K481" s="666" t="s">
        <v>775</v>
      </c>
      <c r="L481" s="668">
        <v>375.79984046838928</v>
      </c>
      <c r="M481" s="668">
        <v>149</v>
      </c>
      <c r="N481" s="669">
        <v>55994.176229790006</v>
      </c>
    </row>
    <row r="482" spans="1:14" ht="14.4" customHeight="1" x14ac:dyDescent="0.3">
      <c r="A482" s="664" t="s">
        <v>534</v>
      </c>
      <c r="B482" s="665" t="s">
        <v>535</v>
      </c>
      <c r="C482" s="666" t="s">
        <v>550</v>
      </c>
      <c r="D482" s="667" t="s">
        <v>1929</v>
      </c>
      <c r="E482" s="666" t="s">
        <v>553</v>
      </c>
      <c r="F482" s="667" t="s">
        <v>1930</v>
      </c>
      <c r="G482" s="666" t="s">
        <v>567</v>
      </c>
      <c r="H482" s="666" t="s">
        <v>1455</v>
      </c>
      <c r="I482" s="666" t="s">
        <v>1456</v>
      </c>
      <c r="J482" s="666" t="s">
        <v>1457</v>
      </c>
      <c r="K482" s="666"/>
      <c r="L482" s="668">
        <v>132.70363636363635</v>
      </c>
      <c r="M482" s="668">
        <v>22</v>
      </c>
      <c r="N482" s="669">
        <v>2919.4799999999996</v>
      </c>
    </row>
    <row r="483" spans="1:14" ht="14.4" customHeight="1" x14ac:dyDescent="0.3">
      <c r="A483" s="664" t="s">
        <v>534</v>
      </c>
      <c r="B483" s="665" t="s">
        <v>535</v>
      </c>
      <c r="C483" s="666" t="s">
        <v>550</v>
      </c>
      <c r="D483" s="667" t="s">
        <v>1929</v>
      </c>
      <c r="E483" s="666" t="s">
        <v>553</v>
      </c>
      <c r="F483" s="667" t="s">
        <v>1930</v>
      </c>
      <c r="G483" s="666" t="s">
        <v>567</v>
      </c>
      <c r="H483" s="666" t="s">
        <v>1853</v>
      </c>
      <c r="I483" s="666" t="s">
        <v>1854</v>
      </c>
      <c r="J483" s="666" t="s">
        <v>822</v>
      </c>
      <c r="K483" s="666" t="s">
        <v>1855</v>
      </c>
      <c r="L483" s="668">
        <v>107.88923439017026</v>
      </c>
      <c r="M483" s="668">
        <v>1</v>
      </c>
      <c r="N483" s="669">
        <v>107.88923439017026</v>
      </c>
    </row>
    <row r="484" spans="1:14" ht="14.4" customHeight="1" x14ac:dyDescent="0.3">
      <c r="A484" s="664" t="s">
        <v>534</v>
      </c>
      <c r="B484" s="665" t="s">
        <v>535</v>
      </c>
      <c r="C484" s="666" t="s">
        <v>550</v>
      </c>
      <c r="D484" s="667" t="s">
        <v>1929</v>
      </c>
      <c r="E484" s="666" t="s">
        <v>553</v>
      </c>
      <c r="F484" s="667" t="s">
        <v>1930</v>
      </c>
      <c r="G484" s="666" t="s">
        <v>567</v>
      </c>
      <c r="H484" s="666" t="s">
        <v>1470</v>
      </c>
      <c r="I484" s="666" t="s">
        <v>797</v>
      </c>
      <c r="J484" s="666" t="s">
        <v>1471</v>
      </c>
      <c r="K484" s="666" t="s">
        <v>1472</v>
      </c>
      <c r="L484" s="668">
        <v>202.49366826563391</v>
      </c>
      <c r="M484" s="668">
        <v>2</v>
      </c>
      <c r="N484" s="669">
        <v>404.98733653126783</v>
      </c>
    </row>
    <row r="485" spans="1:14" ht="14.4" customHeight="1" x14ac:dyDescent="0.3">
      <c r="A485" s="664" t="s">
        <v>534</v>
      </c>
      <c r="B485" s="665" t="s">
        <v>535</v>
      </c>
      <c r="C485" s="666" t="s">
        <v>550</v>
      </c>
      <c r="D485" s="667" t="s">
        <v>1929</v>
      </c>
      <c r="E485" s="666" t="s">
        <v>553</v>
      </c>
      <c r="F485" s="667" t="s">
        <v>1930</v>
      </c>
      <c r="G485" s="666" t="s">
        <v>567</v>
      </c>
      <c r="H485" s="666" t="s">
        <v>1856</v>
      </c>
      <c r="I485" s="666" t="s">
        <v>1857</v>
      </c>
      <c r="J485" s="666" t="s">
        <v>1858</v>
      </c>
      <c r="K485" s="666"/>
      <c r="L485" s="668">
        <v>425.06645847065522</v>
      </c>
      <c r="M485" s="668">
        <v>4</v>
      </c>
      <c r="N485" s="669">
        <v>1700.2658338826209</v>
      </c>
    </row>
    <row r="486" spans="1:14" ht="14.4" customHeight="1" x14ac:dyDescent="0.3">
      <c r="A486" s="664" t="s">
        <v>534</v>
      </c>
      <c r="B486" s="665" t="s">
        <v>535</v>
      </c>
      <c r="C486" s="666" t="s">
        <v>550</v>
      </c>
      <c r="D486" s="667" t="s">
        <v>1929</v>
      </c>
      <c r="E486" s="666" t="s">
        <v>553</v>
      </c>
      <c r="F486" s="667" t="s">
        <v>1930</v>
      </c>
      <c r="G486" s="666" t="s">
        <v>567</v>
      </c>
      <c r="H486" s="666" t="s">
        <v>1475</v>
      </c>
      <c r="I486" s="666" t="s">
        <v>1475</v>
      </c>
      <c r="J486" s="666" t="s">
        <v>569</v>
      </c>
      <c r="K486" s="666" t="s">
        <v>1476</v>
      </c>
      <c r="L486" s="668">
        <v>192.50047413012459</v>
      </c>
      <c r="M486" s="668">
        <v>14</v>
      </c>
      <c r="N486" s="669">
        <v>2695.0066378217443</v>
      </c>
    </row>
    <row r="487" spans="1:14" ht="14.4" customHeight="1" x14ac:dyDescent="0.3">
      <c r="A487" s="664" t="s">
        <v>534</v>
      </c>
      <c r="B487" s="665" t="s">
        <v>535</v>
      </c>
      <c r="C487" s="666" t="s">
        <v>550</v>
      </c>
      <c r="D487" s="667" t="s">
        <v>1929</v>
      </c>
      <c r="E487" s="666" t="s">
        <v>553</v>
      </c>
      <c r="F487" s="667" t="s">
        <v>1930</v>
      </c>
      <c r="G487" s="666" t="s">
        <v>567</v>
      </c>
      <c r="H487" s="666" t="s">
        <v>848</v>
      </c>
      <c r="I487" s="666" t="s">
        <v>849</v>
      </c>
      <c r="J487" s="666" t="s">
        <v>850</v>
      </c>
      <c r="K487" s="666" t="s">
        <v>851</v>
      </c>
      <c r="L487" s="668">
        <v>123.41998994656851</v>
      </c>
      <c r="M487" s="668">
        <v>58</v>
      </c>
      <c r="N487" s="669">
        <v>7158.359416900973</v>
      </c>
    </row>
    <row r="488" spans="1:14" ht="14.4" customHeight="1" x14ac:dyDescent="0.3">
      <c r="A488" s="664" t="s">
        <v>534</v>
      </c>
      <c r="B488" s="665" t="s">
        <v>535</v>
      </c>
      <c r="C488" s="666" t="s">
        <v>550</v>
      </c>
      <c r="D488" s="667" t="s">
        <v>1929</v>
      </c>
      <c r="E488" s="666" t="s">
        <v>553</v>
      </c>
      <c r="F488" s="667" t="s">
        <v>1930</v>
      </c>
      <c r="G488" s="666" t="s">
        <v>567</v>
      </c>
      <c r="H488" s="666" t="s">
        <v>872</v>
      </c>
      <c r="I488" s="666" t="s">
        <v>873</v>
      </c>
      <c r="J488" s="666" t="s">
        <v>874</v>
      </c>
      <c r="K488" s="666" t="s">
        <v>875</v>
      </c>
      <c r="L488" s="668">
        <v>241.99999906738194</v>
      </c>
      <c r="M488" s="668">
        <v>22</v>
      </c>
      <c r="N488" s="669">
        <v>5323.9999794824025</v>
      </c>
    </row>
    <row r="489" spans="1:14" ht="14.4" customHeight="1" x14ac:dyDescent="0.3">
      <c r="A489" s="664" t="s">
        <v>534</v>
      </c>
      <c r="B489" s="665" t="s">
        <v>535</v>
      </c>
      <c r="C489" s="666" t="s">
        <v>550</v>
      </c>
      <c r="D489" s="667" t="s">
        <v>1929</v>
      </c>
      <c r="E489" s="666" t="s">
        <v>553</v>
      </c>
      <c r="F489" s="667" t="s">
        <v>1930</v>
      </c>
      <c r="G489" s="666" t="s">
        <v>567</v>
      </c>
      <c r="H489" s="666" t="s">
        <v>899</v>
      </c>
      <c r="I489" s="666" t="s">
        <v>900</v>
      </c>
      <c r="J489" s="666" t="s">
        <v>901</v>
      </c>
      <c r="K489" s="666" t="s">
        <v>902</v>
      </c>
      <c r="L489" s="668">
        <v>188.87999911280329</v>
      </c>
      <c r="M489" s="668">
        <v>19</v>
      </c>
      <c r="N489" s="669">
        <v>3588.7199831432627</v>
      </c>
    </row>
    <row r="490" spans="1:14" ht="14.4" customHeight="1" x14ac:dyDescent="0.3">
      <c r="A490" s="664" t="s">
        <v>534</v>
      </c>
      <c r="B490" s="665" t="s">
        <v>535</v>
      </c>
      <c r="C490" s="666" t="s">
        <v>550</v>
      </c>
      <c r="D490" s="667" t="s">
        <v>1929</v>
      </c>
      <c r="E490" s="666" t="s">
        <v>553</v>
      </c>
      <c r="F490" s="667" t="s">
        <v>1930</v>
      </c>
      <c r="G490" s="666" t="s">
        <v>567</v>
      </c>
      <c r="H490" s="666" t="s">
        <v>907</v>
      </c>
      <c r="I490" s="666" t="s">
        <v>908</v>
      </c>
      <c r="J490" s="666" t="s">
        <v>909</v>
      </c>
      <c r="K490" s="666" t="s">
        <v>910</v>
      </c>
      <c r="L490" s="668">
        <v>20.75995023432537</v>
      </c>
      <c r="M490" s="668">
        <v>130</v>
      </c>
      <c r="N490" s="669">
        <v>2698.7935304622979</v>
      </c>
    </row>
    <row r="491" spans="1:14" ht="14.4" customHeight="1" x14ac:dyDescent="0.3">
      <c r="A491" s="664" t="s">
        <v>534</v>
      </c>
      <c r="B491" s="665" t="s">
        <v>535</v>
      </c>
      <c r="C491" s="666" t="s">
        <v>550</v>
      </c>
      <c r="D491" s="667" t="s">
        <v>1929</v>
      </c>
      <c r="E491" s="666" t="s">
        <v>553</v>
      </c>
      <c r="F491" s="667" t="s">
        <v>1930</v>
      </c>
      <c r="G491" s="666" t="s">
        <v>567</v>
      </c>
      <c r="H491" s="666" t="s">
        <v>1859</v>
      </c>
      <c r="I491" s="666" t="s">
        <v>797</v>
      </c>
      <c r="J491" s="666" t="s">
        <v>1860</v>
      </c>
      <c r="K491" s="666"/>
      <c r="L491" s="668">
        <v>67.759994286911208</v>
      </c>
      <c r="M491" s="668">
        <v>2</v>
      </c>
      <c r="N491" s="669">
        <v>135.51998857382242</v>
      </c>
    </row>
    <row r="492" spans="1:14" ht="14.4" customHeight="1" x14ac:dyDescent="0.3">
      <c r="A492" s="664" t="s">
        <v>534</v>
      </c>
      <c r="B492" s="665" t="s">
        <v>535</v>
      </c>
      <c r="C492" s="666" t="s">
        <v>550</v>
      </c>
      <c r="D492" s="667" t="s">
        <v>1929</v>
      </c>
      <c r="E492" s="666" t="s">
        <v>553</v>
      </c>
      <c r="F492" s="667" t="s">
        <v>1930</v>
      </c>
      <c r="G492" s="666" t="s">
        <v>567</v>
      </c>
      <c r="H492" s="666" t="s">
        <v>930</v>
      </c>
      <c r="I492" s="666" t="s">
        <v>931</v>
      </c>
      <c r="J492" s="666" t="s">
        <v>596</v>
      </c>
      <c r="K492" s="666" t="s">
        <v>932</v>
      </c>
      <c r="L492" s="668">
        <v>69.574876248915515</v>
      </c>
      <c r="M492" s="668">
        <v>17</v>
      </c>
      <c r="N492" s="669">
        <v>1182.7728962315637</v>
      </c>
    </row>
    <row r="493" spans="1:14" ht="14.4" customHeight="1" x14ac:dyDescent="0.3">
      <c r="A493" s="664" t="s">
        <v>534</v>
      </c>
      <c r="B493" s="665" t="s">
        <v>535</v>
      </c>
      <c r="C493" s="666" t="s">
        <v>550</v>
      </c>
      <c r="D493" s="667" t="s">
        <v>1929</v>
      </c>
      <c r="E493" s="666" t="s">
        <v>553</v>
      </c>
      <c r="F493" s="667" t="s">
        <v>1930</v>
      </c>
      <c r="G493" s="666" t="s">
        <v>567</v>
      </c>
      <c r="H493" s="666" t="s">
        <v>1861</v>
      </c>
      <c r="I493" s="666" t="s">
        <v>1862</v>
      </c>
      <c r="J493" s="666" t="s">
        <v>1863</v>
      </c>
      <c r="K493" s="666" t="s">
        <v>1864</v>
      </c>
      <c r="L493" s="668">
        <v>294.17999999999984</v>
      </c>
      <c r="M493" s="668">
        <v>1</v>
      </c>
      <c r="N493" s="669">
        <v>294.17999999999984</v>
      </c>
    </row>
    <row r="494" spans="1:14" ht="14.4" customHeight="1" x14ac:dyDescent="0.3">
      <c r="A494" s="664" t="s">
        <v>534</v>
      </c>
      <c r="B494" s="665" t="s">
        <v>535</v>
      </c>
      <c r="C494" s="666" t="s">
        <v>550</v>
      </c>
      <c r="D494" s="667" t="s">
        <v>1929</v>
      </c>
      <c r="E494" s="666" t="s">
        <v>553</v>
      </c>
      <c r="F494" s="667" t="s">
        <v>1930</v>
      </c>
      <c r="G494" s="666" t="s">
        <v>567</v>
      </c>
      <c r="H494" s="666" t="s">
        <v>1496</v>
      </c>
      <c r="I494" s="666" t="s">
        <v>1497</v>
      </c>
      <c r="J494" s="666" t="s">
        <v>1498</v>
      </c>
      <c r="K494" s="666" t="s">
        <v>1499</v>
      </c>
      <c r="L494" s="668">
        <v>2866.38</v>
      </c>
      <c r="M494" s="668">
        <v>1</v>
      </c>
      <c r="N494" s="669">
        <v>2866.38</v>
      </c>
    </row>
    <row r="495" spans="1:14" ht="14.4" customHeight="1" x14ac:dyDescent="0.3">
      <c r="A495" s="664" t="s">
        <v>534</v>
      </c>
      <c r="B495" s="665" t="s">
        <v>535</v>
      </c>
      <c r="C495" s="666" t="s">
        <v>550</v>
      </c>
      <c r="D495" s="667" t="s">
        <v>1929</v>
      </c>
      <c r="E495" s="666" t="s">
        <v>553</v>
      </c>
      <c r="F495" s="667" t="s">
        <v>1930</v>
      </c>
      <c r="G495" s="666" t="s">
        <v>567</v>
      </c>
      <c r="H495" s="666" t="s">
        <v>1502</v>
      </c>
      <c r="I495" s="666" t="s">
        <v>1503</v>
      </c>
      <c r="J495" s="666" t="s">
        <v>1504</v>
      </c>
      <c r="K495" s="666" t="s">
        <v>1505</v>
      </c>
      <c r="L495" s="668">
        <v>71.010000000000005</v>
      </c>
      <c r="M495" s="668">
        <v>4</v>
      </c>
      <c r="N495" s="669">
        <v>284.04000000000002</v>
      </c>
    </row>
    <row r="496" spans="1:14" ht="14.4" customHeight="1" x14ac:dyDescent="0.3">
      <c r="A496" s="664" t="s">
        <v>534</v>
      </c>
      <c r="B496" s="665" t="s">
        <v>535</v>
      </c>
      <c r="C496" s="666" t="s">
        <v>550</v>
      </c>
      <c r="D496" s="667" t="s">
        <v>1929</v>
      </c>
      <c r="E496" s="666" t="s">
        <v>553</v>
      </c>
      <c r="F496" s="667" t="s">
        <v>1930</v>
      </c>
      <c r="G496" s="666" t="s">
        <v>567</v>
      </c>
      <c r="H496" s="666" t="s">
        <v>1506</v>
      </c>
      <c r="I496" s="666" t="s">
        <v>1507</v>
      </c>
      <c r="J496" s="666" t="s">
        <v>1508</v>
      </c>
      <c r="K496" s="666" t="s">
        <v>1509</v>
      </c>
      <c r="L496" s="668">
        <v>40.780000000000015</v>
      </c>
      <c r="M496" s="668">
        <v>8</v>
      </c>
      <c r="N496" s="669">
        <v>326.24000000000012</v>
      </c>
    </row>
    <row r="497" spans="1:14" ht="14.4" customHeight="1" x14ac:dyDescent="0.3">
      <c r="A497" s="664" t="s">
        <v>534</v>
      </c>
      <c r="B497" s="665" t="s">
        <v>535</v>
      </c>
      <c r="C497" s="666" t="s">
        <v>550</v>
      </c>
      <c r="D497" s="667" t="s">
        <v>1929</v>
      </c>
      <c r="E497" s="666" t="s">
        <v>553</v>
      </c>
      <c r="F497" s="667" t="s">
        <v>1930</v>
      </c>
      <c r="G497" s="666" t="s">
        <v>567</v>
      </c>
      <c r="H497" s="666" t="s">
        <v>1522</v>
      </c>
      <c r="I497" s="666" t="s">
        <v>1523</v>
      </c>
      <c r="J497" s="666" t="s">
        <v>1524</v>
      </c>
      <c r="K497" s="666" t="s">
        <v>980</v>
      </c>
      <c r="L497" s="668">
        <v>30.335060240963848</v>
      </c>
      <c r="M497" s="668">
        <v>83</v>
      </c>
      <c r="N497" s="669">
        <v>2517.8099999999995</v>
      </c>
    </row>
    <row r="498" spans="1:14" ht="14.4" customHeight="1" x14ac:dyDescent="0.3">
      <c r="A498" s="664" t="s">
        <v>534</v>
      </c>
      <c r="B498" s="665" t="s">
        <v>535</v>
      </c>
      <c r="C498" s="666" t="s">
        <v>550</v>
      </c>
      <c r="D498" s="667" t="s">
        <v>1929</v>
      </c>
      <c r="E498" s="666" t="s">
        <v>553</v>
      </c>
      <c r="F498" s="667" t="s">
        <v>1930</v>
      </c>
      <c r="G498" s="666" t="s">
        <v>567</v>
      </c>
      <c r="H498" s="666" t="s">
        <v>1528</v>
      </c>
      <c r="I498" s="666" t="s">
        <v>1529</v>
      </c>
      <c r="J498" s="666" t="s">
        <v>1530</v>
      </c>
      <c r="K498" s="666" t="s">
        <v>1531</v>
      </c>
      <c r="L498" s="668">
        <v>1333.7695694579777</v>
      </c>
      <c r="M498" s="668">
        <v>3</v>
      </c>
      <c r="N498" s="669">
        <v>4001.3087083739329</v>
      </c>
    </row>
    <row r="499" spans="1:14" ht="14.4" customHeight="1" x14ac:dyDescent="0.3">
      <c r="A499" s="664" t="s">
        <v>534</v>
      </c>
      <c r="B499" s="665" t="s">
        <v>535</v>
      </c>
      <c r="C499" s="666" t="s">
        <v>550</v>
      </c>
      <c r="D499" s="667" t="s">
        <v>1929</v>
      </c>
      <c r="E499" s="666" t="s">
        <v>553</v>
      </c>
      <c r="F499" s="667" t="s">
        <v>1930</v>
      </c>
      <c r="G499" s="666" t="s">
        <v>567</v>
      </c>
      <c r="H499" s="666" t="s">
        <v>1865</v>
      </c>
      <c r="I499" s="666" t="s">
        <v>797</v>
      </c>
      <c r="J499" s="666" t="s">
        <v>1866</v>
      </c>
      <c r="K499" s="666" t="s">
        <v>1867</v>
      </c>
      <c r="L499" s="668">
        <v>443.9</v>
      </c>
      <c r="M499" s="668">
        <v>2</v>
      </c>
      <c r="N499" s="669">
        <v>887.8</v>
      </c>
    </row>
    <row r="500" spans="1:14" ht="14.4" customHeight="1" x14ac:dyDescent="0.3">
      <c r="A500" s="664" t="s">
        <v>534</v>
      </c>
      <c r="B500" s="665" t="s">
        <v>535</v>
      </c>
      <c r="C500" s="666" t="s">
        <v>550</v>
      </c>
      <c r="D500" s="667" t="s">
        <v>1929</v>
      </c>
      <c r="E500" s="666" t="s">
        <v>553</v>
      </c>
      <c r="F500" s="667" t="s">
        <v>1930</v>
      </c>
      <c r="G500" s="666" t="s">
        <v>567</v>
      </c>
      <c r="H500" s="666" t="s">
        <v>1868</v>
      </c>
      <c r="I500" s="666" t="s">
        <v>1869</v>
      </c>
      <c r="J500" s="666" t="s">
        <v>1870</v>
      </c>
      <c r="K500" s="666" t="s">
        <v>1483</v>
      </c>
      <c r="L500" s="668">
        <v>57.939915372206386</v>
      </c>
      <c r="M500" s="668">
        <v>2</v>
      </c>
      <c r="N500" s="669">
        <v>115.87983074441277</v>
      </c>
    </row>
    <row r="501" spans="1:14" ht="14.4" customHeight="1" x14ac:dyDescent="0.3">
      <c r="A501" s="664" t="s">
        <v>534</v>
      </c>
      <c r="B501" s="665" t="s">
        <v>535</v>
      </c>
      <c r="C501" s="666" t="s">
        <v>550</v>
      </c>
      <c r="D501" s="667" t="s">
        <v>1929</v>
      </c>
      <c r="E501" s="666" t="s">
        <v>553</v>
      </c>
      <c r="F501" s="667" t="s">
        <v>1930</v>
      </c>
      <c r="G501" s="666" t="s">
        <v>567</v>
      </c>
      <c r="H501" s="666" t="s">
        <v>1542</v>
      </c>
      <c r="I501" s="666" t="s">
        <v>1543</v>
      </c>
      <c r="J501" s="666" t="s">
        <v>1544</v>
      </c>
      <c r="K501" s="666" t="s">
        <v>1545</v>
      </c>
      <c r="L501" s="668">
        <v>257.89819526627207</v>
      </c>
      <c r="M501" s="668">
        <v>169</v>
      </c>
      <c r="N501" s="669">
        <v>43584.794999999984</v>
      </c>
    </row>
    <row r="502" spans="1:14" ht="14.4" customHeight="1" x14ac:dyDescent="0.3">
      <c r="A502" s="664" t="s">
        <v>534</v>
      </c>
      <c r="B502" s="665" t="s">
        <v>535</v>
      </c>
      <c r="C502" s="666" t="s">
        <v>550</v>
      </c>
      <c r="D502" s="667" t="s">
        <v>1929</v>
      </c>
      <c r="E502" s="666" t="s">
        <v>553</v>
      </c>
      <c r="F502" s="667" t="s">
        <v>1930</v>
      </c>
      <c r="G502" s="666" t="s">
        <v>567</v>
      </c>
      <c r="H502" s="666" t="s">
        <v>1546</v>
      </c>
      <c r="I502" s="666" t="s">
        <v>1547</v>
      </c>
      <c r="J502" s="666" t="s">
        <v>1548</v>
      </c>
      <c r="K502" s="666" t="s">
        <v>1549</v>
      </c>
      <c r="L502" s="668">
        <v>285.99999999999989</v>
      </c>
      <c r="M502" s="668">
        <v>1</v>
      </c>
      <c r="N502" s="669">
        <v>285.99999999999989</v>
      </c>
    </row>
    <row r="503" spans="1:14" ht="14.4" customHeight="1" x14ac:dyDescent="0.3">
      <c r="A503" s="664" t="s">
        <v>534</v>
      </c>
      <c r="B503" s="665" t="s">
        <v>535</v>
      </c>
      <c r="C503" s="666" t="s">
        <v>550</v>
      </c>
      <c r="D503" s="667" t="s">
        <v>1929</v>
      </c>
      <c r="E503" s="666" t="s">
        <v>553</v>
      </c>
      <c r="F503" s="667" t="s">
        <v>1930</v>
      </c>
      <c r="G503" s="666" t="s">
        <v>567</v>
      </c>
      <c r="H503" s="666" t="s">
        <v>1550</v>
      </c>
      <c r="I503" s="666" t="s">
        <v>1551</v>
      </c>
      <c r="J503" s="666" t="s">
        <v>1552</v>
      </c>
      <c r="K503" s="666" t="s">
        <v>1553</v>
      </c>
      <c r="L503" s="668">
        <v>58.86999999999999</v>
      </c>
      <c r="M503" s="668">
        <v>30</v>
      </c>
      <c r="N503" s="669">
        <v>1766.0999999999997</v>
      </c>
    </row>
    <row r="504" spans="1:14" ht="14.4" customHeight="1" x14ac:dyDescent="0.3">
      <c r="A504" s="664" t="s">
        <v>534</v>
      </c>
      <c r="B504" s="665" t="s">
        <v>535</v>
      </c>
      <c r="C504" s="666" t="s">
        <v>550</v>
      </c>
      <c r="D504" s="667" t="s">
        <v>1929</v>
      </c>
      <c r="E504" s="666" t="s">
        <v>553</v>
      </c>
      <c r="F504" s="667" t="s">
        <v>1930</v>
      </c>
      <c r="G504" s="666" t="s">
        <v>567</v>
      </c>
      <c r="H504" s="666" t="s">
        <v>1871</v>
      </c>
      <c r="I504" s="666" t="s">
        <v>797</v>
      </c>
      <c r="J504" s="666" t="s">
        <v>1872</v>
      </c>
      <c r="K504" s="666"/>
      <c r="L504" s="668">
        <v>418.96204568584665</v>
      </c>
      <c r="M504" s="668">
        <v>2</v>
      </c>
      <c r="N504" s="669">
        <v>837.92409137169329</v>
      </c>
    </row>
    <row r="505" spans="1:14" ht="14.4" customHeight="1" x14ac:dyDescent="0.3">
      <c r="A505" s="664" t="s">
        <v>534</v>
      </c>
      <c r="B505" s="665" t="s">
        <v>535</v>
      </c>
      <c r="C505" s="666" t="s">
        <v>550</v>
      </c>
      <c r="D505" s="667" t="s">
        <v>1929</v>
      </c>
      <c r="E505" s="666" t="s">
        <v>553</v>
      </c>
      <c r="F505" s="667" t="s">
        <v>1930</v>
      </c>
      <c r="G505" s="666" t="s">
        <v>567</v>
      </c>
      <c r="H505" s="666" t="s">
        <v>1873</v>
      </c>
      <c r="I505" s="666" t="s">
        <v>797</v>
      </c>
      <c r="J505" s="666" t="s">
        <v>1874</v>
      </c>
      <c r="K505" s="666"/>
      <c r="L505" s="668">
        <v>285.72234606795746</v>
      </c>
      <c r="M505" s="668">
        <v>3</v>
      </c>
      <c r="N505" s="669">
        <v>857.16703820387238</v>
      </c>
    </row>
    <row r="506" spans="1:14" ht="14.4" customHeight="1" x14ac:dyDescent="0.3">
      <c r="A506" s="664" t="s">
        <v>534</v>
      </c>
      <c r="B506" s="665" t="s">
        <v>535</v>
      </c>
      <c r="C506" s="666" t="s">
        <v>550</v>
      </c>
      <c r="D506" s="667" t="s">
        <v>1929</v>
      </c>
      <c r="E506" s="666" t="s">
        <v>553</v>
      </c>
      <c r="F506" s="667" t="s">
        <v>1930</v>
      </c>
      <c r="G506" s="666" t="s">
        <v>567</v>
      </c>
      <c r="H506" s="666" t="s">
        <v>1570</v>
      </c>
      <c r="I506" s="666" t="s">
        <v>797</v>
      </c>
      <c r="J506" s="666" t="s">
        <v>1571</v>
      </c>
      <c r="K506" s="666" t="s">
        <v>1572</v>
      </c>
      <c r="L506" s="668">
        <v>23.700055460670555</v>
      </c>
      <c r="M506" s="668">
        <v>324</v>
      </c>
      <c r="N506" s="669">
        <v>7678.8179692572603</v>
      </c>
    </row>
    <row r="507" spans="1:14" ht="14.4" customHeight="1" x14ac:dyDescent="0.3">
      <c r="A507" s="664" t="s">
        <v>534</v>
      </c>
      <c r="B507" s="665" t="s">
        <v>535</v>
      </c>
      <c r="C507" s="666" t="s">
        <v>550</v>
      </c>
      <c r="D507" s="667" t="s">
        <v>1929</v>
      </c>
      <c r="E507" s="666" t="s">
        <v>553</v>
      </c>
      <c r="F507" s="667" t="s">
        <v>1930</v>
      </c>
      <c r="G507" s="666" t="s">
        <v>567</v>
      </c>
      <c r="H507" s="666" t="s">
        <v>1875</v>
      </c>
      <c r="I507" s="666" t="s">
        <v>1876</v>
      </c>
      <c r="J507" s="666" t="s">
        <v>1436</v>
      </c>
      <c r="K507" s="666" t="s">
        <v>1877</v>
      </c>
      <c r="L507" s="668">
        <v>451.31025397789807</v>
      </c>
      <c r="M507" s="668">
        <v>8</v>
      </c>
      <c r="N507" s="669">
        <v>3610.4820318231846</v>
      </c>
    </row>
    <row r="508" spans="1:14" ht="14.4" customHeight="1" x14ac:dyDescent="0.3">
      <c r="A508" s="664" t="s">
        <v>534</v>
      </c>
      <c r="B508" s="665" t="s">
        <v>535</v>
      </c>
      <c r="C508" s="666" t="s">
        <v>550</v>
      </c>
      <c r="D508" s="667" t="s">
        <v>1929</v>
      </c>
      <c r="E508" s="666" t="s">
        <v>553</v>
      </c>
      <c r="F508" s="667" t="s">
        <v>1930</v>
      </c>
      <c r="G508" s="666" t="s">
        <v>567</v>
      </c>
      <c r="H508" s="666" t="s">
        <v>1601</v>
      </c>
      <c r="I508" s="666" t="s">
        <v>1602</v>
      </c>
      <c r="J508" s="666" t="s">
        <v>1603</v>
      </c>
      <c r="K508" s="666" t="s">
        <v>1604</v>
      </c>
      <c r="L508" s="668">
        <v>136.62000668684175</v>
      </c>
      <c r="M508" s="668">
        <v>9</v>
      </c>
      <c r="N508" s="669">
        <v>1229.5800601815758</v>
      </c>
    </row>
    <row r="509" spans="1:14" ht="14.4" customHeight="1" x14ac:dyDescent="0.3">
      <c r="A509" s="664" t="s">
        <v>534</v>
      </c>
      <c r="B509" s="665" t="s">
        <v>535</v>
      </c>
      <c r="C509" s="666" t="s">
        <v>550</v>
      </c>
      <c r="D509" s="667" t="s">
        <v>1929</v>
      </c>
      <c r="E509" s="666" t="s">
        <v>553</v>
      </c>
      <c r="F509" s="667" t="s">
        <v>1930</v>
      </c>
      <c r="G509" s="666" t="s">
        <v>567</v>
      </c>
      <c r="H509" s="666" t="s">
        <v>1878</v>
      </c>
      <c r="I509" s="666" t="s">
        <v>1879</v>
      </c>
      <c r="J509" s="666" t="s">
        <v>1880</v>
      </c>
      <c r="K509" s="666" t="s">
        <v>1881</v>
      </c>
      <c r="L509" s="668">
        <v>201.29999999999998</v>
      </c>
      <c r="M509" s="668">
        <v>37</v>
      </c>
      <c r="N509" s="669">
        <v>7448.0999999999995</v>
      </c>
    </row>
    <row r="510" spans="1:14" ht="14.4" customHeight="1" x14ac:dyDescent="0.3">
      <c r="A510" s="664" t="s">
        <v>534</v>
      </c>
      <c r="B510" s="665" t="s">
        <v>535</v>
      </c>
      <c r="C510" s="666" t="s">
        <v>550</v>
      </c>
      <c r="D510" s="667" t="s">
        <v>1929</v>
      </c>
      <c r="E510" s="666" t="s">
        <v>553</v>
      </c>
      <c r="F510" s="667" t="s">
        <v>1930</v>
      </c>
      <c r="G510" s="666" t="s">
        <v>567</v>
      </c>
      <c r="H510" s="666" t="s">
        <v>1882</v>
      </c>
      <c r="I510" s="666" t="s">
        <v>797</v>
      </c>
      <c r="J510" s="666" t="s">
        <v>1883</v>
      </c>
      <c r="K510" s="666"/>
      <c r="L510" s="668">
        <v>31.871394917022421</v>
      </c>
      <c r="M510" s="668">
        <v>2</v>
      </c>
      <c r="N510" s="669">
        <v>63.742789834044842</v>
      </c>
    </row>
    <row r="511" spans="1:14" ht="14.4" customHeight="1" x14ac:dyDescent="0.3">
      <c r="A511" s="664" t="s">
        <v>534</v>
      </c>
      <c r="B511" s="665" t="s">
        <v>535</v>
      </c>
      <c r="C511" s="666" t="s">
        <v>550</v>
      </c>
      <c r="D511" s="667" t="s">
        <v>1929</v>
      </c>
      <c r="E511" s="666" t="s">
        <v>553</v>
      </c>
      <c r="F511" s="667" t="s">
        <v>1930</v>
      </c>
      <c r="G511" s="666" t="s">
        <v>567</v>
      </c>
      <c r="H511" s="666" t="s">
        <v>1628</v>
      </c>
      <c r="I511" s="666" t="s">
        <v>1629</v>
      </c>
      <c r="J511" s="666" t="s">
        <v>1630</v>
      </c>
      <c r="K511" s="666" t="s">
        <v>1631</v>
      </c>
      <c r="L511" s="668">
        <v>2799.9992718781227</v>
      </c>
      <c r="M511" s="668">
        <v>6</v>
      </c>
      <c r="N511" s="669">
        <v>16799.995631268735</v>
      </c>
    </row>
    <row r="512" spans="1:14" ht="14.4" customHeight="1" x14ac:dyDescent="0.3">
      <c r="A512" s="664" t="s">
        <v>534</v>
      </c>
      <c r="B512" s="665" t="s">
        <v>535</v>
      </c>
      <c r="C512" s="666" t="s">
        <v>550</v>
      </c>
      <c r="D512" s="667" t="s">
        <v>1929</v>
      </c>
      <c r="E512" s="666" t="s">
        <v>553</v>
      </c>
      <c r="F512" s="667" t="s">
        <v>1930</v>
      </c>
      <c r="G512" s="666" t="s">
        <v>567</v>
      </c>
      <c r="H512" s="666" t="s">
        <v>1884</v>
      </c>
      <c r="I512" s="666" t="s">
        <v>1885</v>
      </c>
      <c r="J512" s="666" t="s">
        <v>1886</v>
      </c>
      <c r="K512" s="666" t="s">
        <v>1887</v>
      </c>
      <c r="L512" s="668">
        <v>1438.1100000000004</v>
      </c>
      <c r="M512" s="668">
        <v>3</v>
      </c>
      <c r="N512" s="669">
        <v>4314.3300000000008</v>
      </c>
    </row>
    <row r="513" spans="1:14" ht="14.4" customHeight="1" x14ac:dyDescent="0.3">
      <c r="A513" s="664" t="s">
        <v>534</v>
      </c>
      <c r="B513" s="665" t="s">
        <v>535</v>
      </c>
      <c r="C513" s="666" t="s">
        <v>550</v>
      </c>
      <c r="D513" s="667" t="s">
        <v>1929</v>
      </c>
      <c r="E513" s="666" t="s">
        <v>553</v>
      </c>
      <c r="F513" s="667" t="s">
        <v>1930</v>
      </c>
      <c r="G513" s="666" t="s">
        <v>567</v>
      </c>
      <c r="H513" s="666" t="s">
        <v>1634</v>
      </c>
      <c r="I513" s="666" t="s">
        <v>1634</v>
      </c>
      <c r="J513" s="666" t="s">
        <v>1635</v>
      </c>
      <c r="K513" s="666" t="s">
        <v>1636</v>
      </c>
      <c r="L513" s="668">
        <v>179.80999999999997</v>
      </c>
      <c r="M513" s="668">
        <v>4</v>
      </c>
      <c r="N513" s="669">
        <v>719.2399999999999</v>
      </c>
    </row>
    <row r="514" spans="1:14" ht="14.4" customHeight="1" x14ac:dyDescent="0.3">
      <c r="A514" s="664" t="s">
        <v>534</v>
      </c>
      <c r="B514" s="665" t="s">
        <v>535</v>
      </c>
      <c r="C514" s="666" t="s">
        <v>550</v>
      </c>
      <c r="D514" s="667" t="s">
        <v>1929</v>
      </c>
      <c r="E514" s="666" t="s">
        <v>553</v>
      </c>
      <c r="F514" s="667" t="s">
        <v>1930</v>
      </c>
      <c r="G514" s="666" t="s">
        <v>567</v>
      </c>
      <c r="H514" s="666" t="s">
        <v>1637</v>
      </c>
      <c r="I514" s="666" t="s">
        <v>1638</v>
      </c>
      <c r="J514" s="666" t="s">
        <v>1639</v>
      </c>
      <c r="K514" s="666" t="s">
        <v>1640</v>
      </c>
      <c r="L514" s="668">
        <v>34.739750924983746</v>
      </c>
      <c r="M514" s="668">
        <v>100</v>
      </c>
      <c r="N514" s="669">
        <v>3473.9750924983746</v>
      </c>
    </row>
    <row r="515" spans="1:14" ht="14.4" customHeight="1" x14ac:dyDescent="0.3">
      <c r="A515" s="664" t="s">
        <v>534</v>
      </c>
      <c r="B515" s="665" t="s">
        <v>535</v>
      </c>
      <c r="C515" s="666" t="s">
        <v>550</v>
      </c>
      <c r="D515" s="667" t="s">
        <v>1929</v>
      </c>
      <c r="E515" s="666" t="s">
        <v>553</v>
      </c>
      <c r="F515" s="667" t="s">
        <v>1930</v>
      </c>
      <c r="G515" s="666" t="s">
        <v>567</v>
      </c>
      <c r="H515" s="666" t="s">
        <v>1643</v>
      </c>
      <c r="I515" s="666" t="s">
        <v>1644</v>
      </c>
      <c r="J515" s="666" t="s">
        <v>1645</v>
      </c>
      <c r="K515" s="666" t="s">
        <v>1631</v>
      </c>
      <c r="L515" s="668">
        <v>2838</v>
      </c>
      <c r="M515" s="668">
        <v>1</v>
      </c>
      <c r="N515" s="669">
        <v>2838</v>
      </c>
    </row>
    <row r="516" spans="1:14" ht="14.4" customHeight="1" x14ac:dyDescent="0.3">
      <c r="A516" s="664" t="s">
        <v>534</v>
      </c>
      <c r="B516" s="665" t="s">
        <v>535</v>
      </c>
      <c r="C516" s="666" t="s">
        <v>550</v>
      </c>
      <c r="D516" s="667" t="s">
        <v>1929</v>
      </c>
      <c r="E516" s="666" t="s">
        <v>553</v>
      </c>
      <c r="F516" s="667" t="s">
        <v>1930</v>
      </c>
      <c r="G516" s="666" t="s">
        <v>567</v>
      </c>
      <c r="H516" s="666" t="s">
        <v>1022</v>
      </c>
      <c r="I516" s="666" t="s">
        <v>1023</v>
      </c>
      <c r="J516" s="666" t="s">
        <v>1024</v>
      </c>
      <c r="K516" s="666" t="s">
        <v>1025</v>
      </c>
      <c r="L516" s="668">
        <v>197.11999733393455</v>
      </c>
      <c r="M516" s="668">
        <v>9</v>
      </c>
      <c r="N516" s="669">
        <v>1774.079976005411</v>
      </c>
    </row>
    <row r="517" spans="1:14" ht="14.4" customHeight="1" x14ac:dyDescent="0.3">
      <c r="A517" s="664" t="s">
        <v>534</v>
      </c>
      <c r="B517" s="665" t="s">
        <v>535</v>
      </c>
      <c r="C517" s="666" t="s">
        <v>550</v>
      </c>
      <c r="D517" s="667" t="s">
        <v>1929</v>
      </c>
      <c r="E517" s="666" t="s">
        <v>553</v>
      </c>
      <c r="F517" s="667" t="s">
        <v>1930</v>
      </c>
      <c r="G517" s="666" t="s">
        <v>567</v>
      </c>
      <c r="H517" s="666" t="s">
        <v>1888</v>
      </c>
      <c r="I517" s="666" t="s">
        <v>1889</v>
      </c>
      <c r="J517" s="666" t="s">
        <v>1890</v>
      </c>
      <c r="K517" s="666" t="s">
        <v>1891</v>
      </c>
      <c r="L517" s="668">
        <v>539.39</v>
      </c>
      <c r="M517" s="668">
        <v>1</v>
      </c>
      <c r="N517" s="669">
        <v>539.39</v>
      </c>
    </row>
    <row r="518" spans="1:14" ht="14.4" customHeight="1" x14ac:dyDescent="0.3">
      <c r="A518" s="664" t="s">
        <v>534</v>
      </c>
      <c r="B518" s="665" t="s">
        <v>535</v>
      </c>
      <c r="C518" s="666" t="s">
        <v>550</v>
      </c>
      <c r="D518" s="667" t="s">
        <v>1929</v>
      </c>
      <c r="E518" s="666" t="s">
        <v>553</v>
      </c>
      <c r="F518" s="667" t="s">
        <v>1930</v>
      </c>
      <c r="G518" s="666" t="s">
        <v>567</v>
      </c>
      <c r="H518" s="666" t="s">
        <v>1656</v>
      </c>
      <c r="I518" s="666" t="s">
        <v>1657</v>
      </c>
      <c r="J518" s="666" t="s">
        <v>1658</v>
      </c>
      <c r="K518" s="666" t="s">
        <v>1659</v>
      </c>
      <c r="L518" s="668">
        <v>96.850632411067195</v>
      </c>
      <c r="M518" s="668">
        <v>23</v>
      </c>
      <c r="N518" s="669">
        <v>2227.5645454545456</v>
      </c>
    </row>
    <row r="519" spans="1:14" ht="14.4" customHeight="1" x14ac:dyDescent="0.3">
      <c r="A519" s="664" t="s">
        <v>534</v>
      </c>
      <c r="B519" s="665" t="s">
        <v>535</v>
      </c>
      <c r="C519" s="666" t="s">
        <v>550</v>
      </c>
      <c r="D519" s="667" t="s">
        <v>1929</v>
      </c>
      <c r="E519" s="666" t="s">
        <v>553</v>
      </c>
      <c r="F519" s="667" t="s">
        <v>1930</v>
      </c>
      <c r="G519" s="666" t="s">
        <v>567</v>
      </c>
      <c r="H519" s="666" t="s">
        <v>1892</v>
      </c>
      <c r="I519" s="666" t="s">
        <v>797</v>
      </c>
      <c r="J519" s="666" t="s">
        <v>1893</v>
      </c>
      <c r="K519" s="666" t="s">
        <v>1894</v>
      </c>
      <c r="L519" s="668">
        <v>64.63422222222222</v>
      </c>
      <c r="M519" s="668">
        <v>6</v>
      </c>
      <c r="N519" s="669">
        <v>387.80533333333329</v>
      </c>
    </row>
    <row r="520" spans="1:14" ht="14.4" customHeight="1" x14ac:dyDescent="0.3">
      <c r="A520" s="664" t="s">
        <v>534</v>
      </c>
      <c r="B520" s="665" t="s">
        <v>535</v>
      </c>
      <c r="C520" s="666" t="s">
        <v>550</v>
      </c>
      <c r="D520" s="667" t="s">
        <v>1929</v>
      </c>
      <c r="E520" s="666" t="s">
        <v>553</v>
      </c>
      <c r="F520" s="667" t="s">
        <v>1930</v>
      </c>
      <c r="G520" s="666" t="s">
        <v>567</v>
      </c>
      <c r="H520" s="666" t="s">
        <v>1895</v>
      </c>
      <c r="I520" s="666" t="s">
        <v>1896</v>
      </c>
      <c r="J520" s="666" t="s">
        <v>1897</v>
      </c>
      <c r="K520" s="666"/>
      <c r="L520" s="668">
        <v>458.47941371694003</v>
      </c>
      <c r="M520" s="668">
        <v>45</v>
      </c>
      <c r="N520" s="669">
        <v>20631.5736172623</v>
      </c>
    </row>
    <row r="521" spans="1:14" ht="14.4" customHeight="1" x14ac:dyDescent="0.3">
      <c r="A521" s="664" t="s">
        <v>534</v>
      </c>
      <c r="B521" s="665" t="s">
        <v>535</v>
      </c>
      <c r="C521" s="666" t="s">
        <v>550</v>
      </c>
      <c r="D521" s="667" t="s">
        <v>1929</v>
      </c>
      <c r="E521" s="666" t="s">
        <v>553</v>
      </c>
      <c r="F521" s="667" t="s">
        <v>1930</v>
      </c>
      <c r="G521" s="666" t="s">
        <v>567</v>
      </c>
      <c r="H521" s="666" t="s">
        <v>1898</v>
      </c>
      <c r="I521" s="666" t="s">
        <v>1899</v>
      </c>
      <c r="J521" s="666" t="s">
        <v>1900</v>
      </c>
      <c r="K521" s="666" t="s">
        <v>1901</v>
      </c>
      <c r="L521" s="668">
        <v>128.57499999999999</v>
      </c>
      <c r="M521" s="668">
        <v>8</v>
      </c>
      <c r="N521" s="669">
        <v>1028.5999999999999</v>
      </c>
    </row>
    <row r="522" spans="1:14" ht="14.4" customHeight="1" x14ac:dyDescent="0.3">
      <c r="A522" s="664" t="s">
        <v>534</v>
      </c>
      <c r="B522" s="665" t="s">
        <v>535</v>
      </c>
      <c r="C522" s="666" t="s">
        <v>550</v>
      </c>
      <c r="D522" s="667" t="s">
        <v>1929</v>
      </c>
      <c r="E522" s="666" t="s">
        <v>553</v>
      </c>
      <c r="F522" s="667" t="s">
        <v>1930</v>
      </c>
      <c r="G522" s="666" t="s">
        <v>567</v>
      </c>
      <c r="H522" s="666" t="s">
        <v>1902</v>
      </c>
      <c r="I522" s="666" t="s">
        <v>797</v>
      </c>
      <c r="J522" s="666" t="s">
        <v>1903</v>
      </c>
      <c r="K522" s="666"/>
      <c r="L522" s="668">
        <v>447.69999999999993</v>
      </c>
      <c r="M522" s="668">
        <v>10</v>
      </c>
      <c r="N522" s="669">
        <v>4476.9999999999991</v>
      </c>
    </row>
    <row r="523" spans="1:14" ht="14.4" customHeight="1" x14ac:dyDescent="0.3">
      <c r="A523" s="664" t="s">
        <v>534</v>
      </c>
      <c r="B523" s="665" t="s">
        <v>535</v>
      </c>
      <c r="C523" s="666" t="s">
        <v>550</v>
      </c>
      <c r="D523" s="667" t="s">
        <v>1929</v>
      </c>
      <c r="E523" s="666" t="s">
        <v>553</v>
      </c>
      <c r="F523" s="667" t="s">
        <v>1930</v>
      </c>
      <c r="G523" s="666" t="s">
        <v>567</v>
      </c>
      <c r="H523" s="666" t="s">
        <v>1904</v>
      </c>
      <c r="I523" s="666" t="s">
        <v>797</v>
      </c>
      <c r="J523" s="666" t="s">
        <v>1905</v>
      </c>
      <c r="K523" s="666"/>
      <c r="L523" s="668">
        <v>54.405548851692309</v>
      </c>
      <c r="M523" s="668">
        <v>36</v>
      </c>
      <c r="N523" s="669">
        <v>1958.599758660923</v>
      </c>
    </row>
    <row r="524" spans="1:14" ht="14.4" customHeight="1" x14ac:dyDescent="0.3">
      <c r="A524" s="664" t="s">
        <v>534</v>
      </c>
      <c r="B524" s="665" t="s">
        <v>535</v>
      </c>
      <c r="C524" s="666" t="s">
        <v>550</v>
      </c>
      <c r="D524" s="667" t="s">
        <v>1929</v>
      </c>
      <c r="E524" s="666" t="s">
        <v>553</v>
      </c>
      <c r="F524" s="667" t="s">
        <v>1930</v>
      </c>
      <c r="G524" s="666" t="s">
        <v>567</v>
      </c>
      <c r="H524" s="666" t="s">
        <v>1906</v>
      </c>
      <c r="I524" s="666" t="s">
        <v>1907</v>
      </c>
      <c r="J524" s="666" t="s">
        <v>1908</v>
      </c>
      <c r="K524" s="666" t="s">
        <v>1909</v>
      </c>
      <c r="L524" s="668">
        <v>157.90471428571428</v>
      </c>
      <c r="M524" s="668">
        <v>280</v>
      </c>
      <c r="N524" s="669">
        <v>44213.32</v>
      </c>
    </row>
    <row r="525" spans="1:14" ht="14.4" customHeight="1" x14ac:dyDescent="0.3">
      <c r="A525" s="664" t="s">
        <v>534</v>
      </c>
      <c r="B525" s="665" t="s">
        <v>535</v>
      </c>
      <c r="C525" s="666" t="s">
        <v>550</v>
      </c>
      <c r="D525" s="667" t="s">
        <v>1929</v>
      </c>
      <c r="E525" s="666" t="s">
        <v>553</v>
      </c>
      <c r="F525" s="667" t="s">
        <v>1930</v>
      </c>
      <c r="G525" s="666" t="s">
        <v>567</v>
      </c>
      <c r="H525" s="666" t="s">
        <v>1910</v>
      </c>
      <c r="I525" s="666" t="s">
        <v>1910</v>
      </c>
      <c r="J525" s="666" t="s">
        <v>983</v>
      </c>
      <c r="K525" s="666" t="s">
        <v>1911</v>
      </c>
      <c r="L525" s="668">
        <v>396</v>
      </c>
      <c r="M525" s="668">
        <v>1</v>
      </c>
      <c r="N525" s="669">
        <v>396</v>
      </c>
    </row>
    <row r="526" spans="1:14" ht="14.4" customHeight="1" x14ac:dyDescent="0.3">
      <c r="A526" s="664" t="s">
        <v>534</v>
      </c>
      <c r="B526" s="665" t="s">
        <v>535</v>
      </c>
      <c r="C526" s="666" t="s">
        <v>550</v>
      </c>
      <c r="D526" s="667" t="s">
        <v>1929</v>
      </c>
      <c r="E526" s="666" t="s">
        <v>553</v>
      </c>
      <c r="F526" s="667" t="s">
        <v>1930</v>
      </c>
      <c r="G526" s="666" t="s">
        <v>567</v>
      </c>
      <c r="H526" s="666" t="s">
        <v>1707</v>
      </c>
      <c r="I526" s="666" t="s">
        <v>797</v>
      </c>
      <c r="J526" s="666" t="s">
        <v>1708</v>
      </c>
      <c r="K526" s="666"/>
      <c r="L526" s="668">
        <v>30.779999999999994</v>
      </c>
      <c r="M526" s="668">
        <v>1</v>
      </c>
      <c r="N526" s="669">
        <v>30.779999999999994</v>
      </c>
    </row>
    <row r="527" spans="1:14" ht="14.4" customHeight="1" x14ac:dyDescent="0.3">
      <c r="A527" s="664" t="s">
        <v>534</v>
      </c>
      <c r="B527" s="665" t="s">
        <v>535</v>
      </c>
      <c r="C527" s="666" t="s">
        <v>550</v>
      </c>
      <c r="D527" s="667" t="s">
        <v>1929</v>
      </c>
      <c r="E527" s="666" t="s">
        <v>553</v>
      </c>
      <c r="F527" s="667" t="s">
        <v>1930</v>
      </c>
      <c r="G527" s="666" t="s">
        <v>567</v>
      </c>
      <c r="H527" s="666" t="s">
        <v>1912</v>
      </c>
      <c r="I527" s="666" t="s">
        <v>1912</v>
      </c>
      <c r="J527" s="666" t="s">
        <v>1913</v>
      </c>
      <c r="K527" s="666" t="s">
        <v>681</v>
      </c>
      <c r="L527" s="668">
        <v>62.209999999999987</v>
      </c>
      <c r="M527" s="668">
        <v>6</v>
      </c>
      <c r="N527" s="669">
        <v>373.25999999999993</v>
      </c>
    </row>
    <row r="528" spans="1:14" ht="14.4" customHeight="1" x14ac:dyDescent="0.3">
      <c r="A528" s="664" t="s">
        <v>534</v>
      </c>
      <c r="B528" s="665" t="s">
        <v>535</v>
      </c>
      <c r="C528" s="666" t="s">
        <v>550</v>
      </c>
      <c r="D528" s="667" t="s">
        <v>1929</v>
      </c>
      <c r="E528" s="666" t="s">
        <v>553</v>
      </c>
      <c r="F528" s="667" t="s">
        <v>1930</v>
      </c>
      <c r="G528" s="666" t="s">
        <v>567</v>
      </c>
      <c r="H528" s="666" t="s">
        <v>1914</v>
      </c>
      <c r="I528" s="666" t="s">
        <v>1914</v>
      </c>
      <c r="J528" s="666" t="s">
        <v>1915</v>
      </c>
      <c r="K528" s="666" t="s">
        <v>1916</v>
      </c>
      <c r="L528" s="668">
        <v>199.97999999999996</v>
      </c>
      <c r="M528" s="668">
        <v>5</v>
      </c>
      <c r="N528" s="669">
        <v>999.89999999999986</v>
      </c>
    </row>
    <row r="529" spans="1:14" ht="14.4" customHeight="1" x14ac:dyDescent="0.3">
      <c r="A529" s="664" t="s">
        <v>534</v>
      </c>
      <c r="B529" s="665" t="s">
        <v>535</v>
      </c>
      <c r="C529" s="666" t="s">
        <v>550</v>
      </c>
      <c r="D529" s="667" t="s">
        <v>1929</v>
      </c>
      <c r="E529" s="666" t="s">
        <v>553</v>
      </c>
      <c r="F529" s="667" t="s">
        <v>1930</v>
      </c>
      <c r="G529" s="666" t="s">
        <v>1114</v>
      </c>
      <c r="H529" s="666" t="s">
        <v>1188</v>
      </c>
      <c r="I529" s="666" t="s">
        <v>1189</v>
      </c>
      <c r="J529" s="666" t="s">
        <v>1123</v>
      </c>
      <c r="K529" s="666" t="s">
        <v>1190</v>
      </c>
      <c r="L529" s="668">
        <v>129.32999999999996</v>
      </c>
      <c r="M529" s="668">
        <v>1</v>
      </c>
      <c r="N529" s="669">
        <v>129.32999999999996</v>
      </c>
    </row>
    <row r="530" spans="1:14" ht="14.4" customHeight="1" x14ac:dyDescent="0.3">
      <c r="A530" s="664" t="s">
        <v>534</v>
      </c>
      <c r="B530" s="665" t="s">
        <v>535</v>
      </c>
      <c r="C530" s="666" t="s">
        <v>550</v>
      </c>
      <c r="D530" s="667" t="s">
        <v>1929</v>
      </c>
      <c r="E530" s="666" t="s">
        <v>553</v>
      </c>
      <c r="F530" s="667" t="s">
        <v>1930</v>
      </c>
      <c r="G530" s="666" t="s">
        <v>1114</v>
      </c>
      <c r="H530" s="666" t="s">
        <v>1728</v>
      </c>
      <c r="I530" s="666" t="s">
        <v>1729</v>
      </c>
      <c r="J530" s="666" t="s">
        <v>1730</v>
      </c>
      <c r="K530" s="666" t="s">
        <v>1731</v>
      </c>
      <c r="L530" s="668">
        <v>102.65006917339646</v>
      </c>
      <c r="M530" s="668">
        <v>24</v>
      </c>
      <c r="N530" s="669">
        <v>2463.6016601615152</v>
      </c>
    </row>
    <row r="531" spans="1:14" ht="14.4" customHeight="1" x14ac:dyDescent="0.3">
      <c r="A531" s="664" t="s">
        <v>534</v>
      </c>
      <c r="B531" s="665" t="s">
        <v>535</v>
      </c>
      <c r="C531" s="666" t="s">
        <v>550</v>
      </c>
      <c r="D531" s="667" t="s">
        <v>1929</v>
      </c>
      <c r="E531" s="666" t="s">
        <v>553</v>
      </c>
      <c r="F531" s="667" t="s">
        <v>1930</v>
      </c>
      <c r="G531" s="666" t="s">
        <v>1114</v>
      </c>
      <c r="H531" s="666" t="s">
        <v>1917</v>
      </c>
      <c r="I531" s="666" t="s">
        <v>1918</v>
      </c>
      <c r="J531" s="666" t="s">
        <v>1230</v>
      </c>
      <c r="K531" s="666" t="s">
        <v>1919</v>
      </c>
      <c r="L531" s="668">
        <v>171.66999999999996</v>
      </c>
      <c r="M531" s="668">
        <v>2</v>
      </c>
      <c r="N531" s="669">
        <v>343.33999999999992</v>
      </c>
    </row>
    <row r="532" spans="1:14" ht="14.4" customHeight="1" x14ac:dyDescent="0.3">
      <c r="A532" s="664" t="s">
        <v>534</v>
      </c>
      <c r="B532" s="665" t="s">
        <v>535</v>
      </c>
      <c r="C532" s="666" t="s">
        <v>550</v>
      </c>
      <c r="D532" s="667" t="s">
        <v>1929</v>
      </c>
      <c r="E532" s="666" t="s">
        <v>553</v>
      </c>
      <c r="F532" s="667" t="s">
        <v>1930</v>
      </c>
      <c r="G532" s="666" t="s">
        <v>1114</v>
      </c>
      <c r="H532" s="666" t="s">
        <v>1736</v>
      </c>
      <c r="I532" s="666" t="s">
        <v>1737</v>
      </c>
      <c r="J532" s="666" t="s">
        <v>1738</v>
      </c>
      <c r="K532" s="666" t="s">
        <v>1739</v>
      </c>
      <c r="L532" s="668">
        <v>163.01</v>
      </c>
      <c r="M532" s="668">
        <v>10</v>
      </c>
      <c r="N532" s="669">
        <v>1630.1</v>
      </c>
    </row>
    <row r="533" spans="1:14" ht="14.4" customHeight="1" x14ac:dyDescent="0.3">
      <c r="A533" s="664" t="s">
        <v>534</v>
      </c>
      <c r="B533" s="665" t="s">
        <v>535</v>
      </c>
      <c r="C533" s="666" t="s">
        <v>550</v>
      </c>
      <c r="D533" s="667" t="s">
        <v>1929</v>
      </c>
      <c r="E533" s="666" t="s">
        <v>553</v>
      </c>
      <c r="F533" s="667" t="s">
        <v>1930</v>
      </c>
      <c r="G533" s="666" t="s">
        <v>1114</v>
      </c>
      <c r="H533" s="666" t="s">
        <v>1740</v>
      </c>
      <c r="I533" s="666" t="s">
        <v>1741</v>
      </c>
      <c r="J533" s="666" t="s">
        <v>1742</v>
      </c>
      <c r="K533" s="666" t="s">
        <v>1743</v>
      </c>
      <c r="L533" s="668">
        <v>691.44950872284289</v>
      </c>
      <c r="M533" s="668">
        <v>36</v>
      </c>
      <c r="N533" s="669">
        <v>24892.182314022342</v>
      </c>
    </row>
    <row r="534" spans="1:14" ht="14.4" customHeight="1" x14ac:dyDescent="0.3">
      <c r="A534" s="664" t="s">
        <v>534</v>
      </c>
      <c r="B534" s="665" t="s">
        <v>535</v>
      </c>
      <c r="C534" s="666" t="s">
        <v>550</v>
      </c>
      <c r="D534" s="667" t="s">
        <v>1929</v>
      </c>
      <c r="E534" s="666" t="s">
        <v>553</v>
      </c>
      <c r="F534" s="667" t="s">
        <v>1930</v>
      </c>
      <c r="G534" s="666" t="s">
        <v>1114</v>
      </c>
      <c r="H534" s="666" t="s">
        <v>1744</v>
      </c>
      <c r="I534" s="666" t="s">
        <v>1745</v>
      </c>
      <c r="J534" s="666" t="s">
        <v>1746</v>
      </c>
      <c r="K534" s="666" t="s">
        <v>1747</v>
      </c>
      <c r="L534" s="668">
        <v>298.92938055286379</v>
      </c>
      <c r="M534" s="668">
        <v>2</v>
      </c>
      <c r="N534" s="669">
        <v>597.85876110572758</v>
      </c>
    </row>
    <row r="535" spans="1:14" ht="14.4" customHeight="1" x14ac:dyDescent="0.3">
      <c r="A535" s="664" t="s">
        <v>534</v>
      </c>
      <c r="B535" s="665" t="s">
        <v>535</v>
      </c>
      <c r="C535" s="666" t="s">
        <v>550</v>
      </c>
      <c r="D535" s="667" t="s">
        <v>1929</v>
      </c>
      <c r="E535" s="666" t="s">
        <v>553</v>
      </c>
      <c r="F535" s="667" t="s">
        <v>1930</v>
      </c>
      <c r="G535" s="666" t="s">
        <v>1114</v>
      </c>
      <c r="H535" s="666" t="s">
        <v>1920</v>
      </c>
      <c r="I535" s="666" t="s">
        <v>1920</v>
      </c>
      <c r="J535" s="666" t="s">
        <v>1921</v>
      </c>
      <c r="K535" s="666" t="s">
        <v>1922</v>
      </c>
      <c r="L535" s="668">
        <v>2420</v>
      </c>
      <c r="M535" s="668">
        <v>8</v>
      </c>
      <c r="N535" s="669">
        <v>19360</v>
      </c>
    </row>
    <row r="536" spans="1:14" ht="14.4" customHeight="1" thickBot="1" x14ac:dyDescent="0.35">
      <c r="A536" s="670" t="s">
        <v>534</v>
      </c>
      <c r="B536" s="671" t="s">
        <v>535</v>
      </c>
      <c r="C536" s="672" t="s">
        <v>550</v>
      </c>
      <c r="D536" s="673" t="s">
        <v>1929</v>
      </c>
      <c r="E536" s="672" t="s">
        <v>1293</v>
      </c>
      <c r="F536" s="673" t="s">
        <v>1932</v>
      </c>
      <c r="G536" s="672" t="s">
        <v>1114</v>
      </c>
      <c r="H536" s="672" t="s">
        <v>1923</v>
      </c>
      <c r="I536" s="672" t="s">
        <v>1923</v>
      </c>
      <c r="J536" s="672" t="s">
        <v>1924</v>
      </c>
      <c r="K536" s="672" t="s">
        <v>1925</v>
      </c>
      <c r="L536" s="674">
        <v>1936.22</v>
      </c>
      <c r="M536" s="674">
        <v>3</v>
      </c>
      <c r="N536" s="675">
        <v>5808.66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8" t="s">
        <v>206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676" t="s">
        <v>185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690" t="s">
        <v>1936</v>
      </c>
      <c r="B5" s="662">
        <v>6805.6899951534197</v>
      </c>
      <c r="C5" s="680">
        <v>8.7309233915878318E-2</v>
      </c>
      <c r="D5" s="662">
        <v>71143.567946001378</v>
      </c>
      <c r="E5" s="680">
        <v>0.9126907660841217</v>
      </c>
      <c r="F5" s="663">
        <v>77949.257941154792</v>
      </c>
    </row>
    <row r="6" spans="1:6" ht="14.4" customHeight="1" x14ac:dyDescent="0.3">
      <c r="A6" s="691" t="s">
        <v>1937</v>
      </c>
      <c r="B6" s="668">
        <v>5086.3053999999993</v>
      </c>
      <c r="C6" s="681">
        <v>5.8449324086575501E-2</v>
      </c>
      <c r="D6" s="668">
        <v>81934.468227187419</v>
      </c>
      <c r="E6" s="681">
        <v>0.94155067591342456</v>
      </c>
      <c r="F6" s="669">
        <v>87020.773627187416</v>
      </c>
    </row>
    <row r="7" spans="1:6" ht="14.4" customHeight="1" x14ac:dyDescent="0.3">
      <c r="A7" s="691" t="s">
        <v>1938</v>
      </c>
      <c r="B7" s="668">
        <v>828.55622549957491</v>
      </c>
      <c r="C7" s="681">
        <v>2.772188127714929E-2</v>
      </c>
      <c r="D7" s="668">
        <v>29059.611075128061</v>
      </c>
      <c r="E7" s="681">
        <v>0.97227811872285075</v>
      </c>
      <c r="F7" s="669">
        <v>29888.167300627636</v>
      </c>
    </row>
    <row r="8" spans="1:6" ht="14.4" customHeight="1" thickBot="1" x14ac:dyDescent="0.35">
      <c r="A8" s="692" t="s">
        <v>1939</v>
      </c>
      <c r="B8" s="683">
        <v>103.57</v>
      </c>
      <c r="C8" s="684">
        <v>1</v>
      </c>
      <c r="D8" s="683"/>
      <c r="E8" s="684">
        <v>0</v>
      </c>
      <c r="F8" s="685">
        <v>103.57</v>
      </c>
    </row>
    <row r="9" spans="1:6" ht="14.4" customHeight="1" thickBot="1" x14ac:dyDescent="0.35">
      <c r="A9" s="686" t="s">
        <v>3</v>
      </c>
      <c r="B9" s="687">
        <v>12824.121620652993</v>
      </c>
      <c r="C9" s="688">
        <v>6.5777622428486712E-2</v>
      </c>
      <c r="D9" s="687">
        <v>182137.64724831685</v>
      </c>
      <c r="E9" s="688">
        <v>0.93422237757151327</v>
      </c>
      <c r="F9" s="689">
        <v>194961.76886896984</v>
      </c>
    </row>
    <row r="10" spans="1:6" ht="14.4" customHeight="1" thickBot="1" x14ac:dyDescent="0.35"/>
    <row r="11" spans="1:6" ht="14.4" customHeight="1" x14ac:dyDescent="0.3">
      <c r="A11" s="690" t="s">
        <v>1940</v>
      </c>
      <c r="B11" s="662">
        <v>6127.2479951534197</v>
      </c>
      <c r="C11" s="680">
        <v>1</v>
      </c>
      <c r="D11" s="662"/>
      <c r="E11" s="680">
        <v>0</v>
      </c>
      <c r="F11" s="663">
        <v>6127.2479951534197</v>
      </c>
    </row>
    <row r="12" spans="1:6" ht="14.4" customHeight="1" x14ac:dyDescent="0.3">
      <c r="A12" s="691" t="s">
        <v>1941</v>
      </c>
      <c r="B12" s="668">
        <v>3003.5262254995746</v>
      </c>
      <c r="C12" s="681">
        <v>0.28563699787037083</v>
      </c>
      <c r="D12" s="668">
        <v>7511.66</v>
      </c>
      <c r="E12" s="681">
        <v>0.71436300212962922</v>
      </c>
      <c r="F12" s="669">
        <v>10515.186225499574</v>
      </c>
    </row>
    <row r="13" spans="1:6" ht="14.4" customHeight="1" x14ac:dyDescent="0.3">
      <c r="A13" s="691" t="s">
        <v>1942</v>
      </c>
      <c r="B13" s="668">
        <v>1576.0360000000001</v>
      </c>
      <c r="C13" s="681">
        <v>1</v>
      </c>
      <c r="D13" s="668"/>
      <c r="E13" s="681">
        <v>0</v>
      </c>
      <c r="F13" s="669">
        <v>1576.0360000000001</v>
      </c>
    </row>
    <row r="14" spans="1:6" ht="14.4" customHeight="1" x14ac:dyDescent="0.3">
      <c r="A14" s="691" t="s">
        <v>1943</v>
      </c>
      <c r="B14" s="668">
        <v>933.57939999999996</v>
      </c>
      <c r="C14" s="681">
        <v>0.66959356601118547</v>
      </c>
      <c r="D14" s="668">
        <v>460.66846525562966</v>
      </c>
      <c r="E14" s="681">
        <v>0.33040643398881442</v>
      </c>
      <c r="F14" s="669">
        <v>1394.2478652556297</v>
      </c>
    </row>
    <row r="15" spans="1:6" ht="14.4" customHeight="1" x14ac:dyDescent="0.3">
      <c r="A15" s="691" t="s">
        <v>1944</v>
      </c>
      <c r="B15" s="668">
        <v>578.072</v>
      </c>
      <c r="C15" s="681">
        <v>1</v>
      </c>
      <c r="D15" s="668"/>
      <c r="E15" s="681">
        <v>0</v>
      </c>
      <c r="F15" s="669">
        <v>578.072</v>
      </c>
    </row>
    <row r="16" spans="1:6" ht="14.4" customHeight="1" x14ac:dyDescent="0.3">
      <c r="A16" s="691" t="s">
        <v>1945</v>
      </c>
      <c r="B16" s="668">
        <v>308.61999999999995</v>
      </c>
      <c r="C16" s="681">
        <v>1.9935349074787004E-2</v>
      </c>
      <c r="D16" s="668">
        <v>15172.423188269195</v>
      </c>
      <c r="E16" s="681">
        <v>0.98006465092521289</v>
      </c>
      <c r="F16" s="669">
        <v>15481.043188269196</v>
      </c>
    </row>
    <row r="17" spans="1:6" ht="14.4" customHeight="1" x14ac:dyDescent="0.3">
      <c r="A17" s="691" t="s">
        <v>1946</v>
      </c>
      <c r="B17" s="668">
        <v>297.04000000000002</v>
      </c>
      <c r="C17" s="681">
        <v>1</v>
      </c>
      <c r="D17" s="668"/>
      <c r="E17" s="681">
        <v>0</v>
      </c>
      <c r="F17" s="669">
        <v>297.04000000000002</v>
      </c>
    </row>
    <row r="18" spans="1:6" ht="14.4" customHeight="1" x14ac:dyDescent="0.3">
      <c r="A18" s="691" t="s">
        <v>1947</v>
      </c>
      <c r="B18" s="668"/>
      <c r="C18" s="681">
        <v>0</v>
      </c>
      <c r="D18" s="668">
        <v>105.76000180946146</v>
      </c>
      <c r="E18" s="681">
        <v>1</v>
      </c>
      <c r="F18" s="669">
        <v>105.76000180946146</v>
      </c>
    </row>
    <row r="19" spans="1:6" ht="14.4" customHeight="1" x14ac:dyDescent="0.3">
      <c r="A19" s="691" t="s">
        <v>1948</v>
      </c>
      <c r="B19" s="668"/>
      <c r="C19" s="681">
        <v>0</v>
      </c>
      <c r="D19" s="668">
        <v>6072</v>
      </c>
      <c r="E19" s="681">
        <v>1</v>
      </c>
      <c r="F19" s="669">
        <v>6072</v>
      </c>
    </row>
    <row r="20" spans="1:6" ht="14.4" customHeight="1" x14ac:dyDescent="0.3">
      <c r="A20" s="691" t="s">
        <v>1949</v>
      </c>
      <c r="B20" s="668"/>
      <c r="C20" s="681">
        <v>0</v>
      </c>
      <c r="D20" s="668">
        <v>27.760000000000005</v>
      </c>
      <c r="E20" s="681">
        <v>1</v>
      </c>
      <c r="F20" s="669">
        <v>27.760000000000005</v>
      </c>
    </row>
    <row r="21" spans="1:6" ht="14.4" customHeight="1" x14ac:dyDescent="0.3">
      <c r="A21" s="691" t="s">
        <v>1950</v>
      </c>
      <c r="B21" s="668"/>
      <c r="C21" s="681">
        <v>0</v>
      </c>
      <c r="D21" s="668">
        <v>101.10999999999999</v>
      </c>
      <c r="E21" s="681">
        <v>1</v>
      </c>
      <c r="F21" s="669">
        <v>101.10999999999999</v>
      </c>
    </row>
    <row r="22" spans="1:6" ht="14.4" customHeight="1" x14ac:dyDescent="0.3">
      <c r="A22" s="691" t="s">
        <v>1951</v>
      </c>
      <c r="B22" s="668"/>
      <c r="C22" s="681">
        <v>0</v>
      </c>
      <c r="D22" s="668">
        <v>413.17901724621998</v>
      </c>
      <c r="E22" s="681">
        <v>1</v>
      </c>
      <c r="F22" s="669">
        <v>413.17901724621998</v>
      </c>
    </row>
    <row r="23" spans="1:6" ht="14.4" customHeight="1" x14ac:dyDescent="0.3">
      <c r="A23" s="691" t="s">
        <v>1952</v>
      </c>
      <c r="B23" s="668"/>
      <c r="C23" s="681">
        <v>0</v>
      </c>
      <c r="D23" s="668">
        <v>32410.389716021455</v>
      </c>
      <c r="E23" s="681">
        <v>1</v>
      </c>
      <c r="F23" s="669">
        <v>32410.389716021455</v>
      </c>
    </row>
    <row r="24" spans="1:6" ht="14.4" customHeight="1" x14ac:dyDescent="0.3">
      <c r="A24" s="691" t="s">
        <v>1953</v>
      </c>
      <c r="B24" s="668"/>
      <c r="C24" s="681">
        <v>0</v>
      </c>
      <c r="D24" s="668">
        <v>55528.112824149604</v>
      </c>
      <c r="E24" s="681">
        <v>1</v>
      </c>
      <c r="F24" s="669">
        <v>55528.112824149604</v>
      </c>
    </row>
    <row r="25" spans="1:6" ht="14.4" customHeight="1" x14ac:dyDescent="0.3">
      <c r="A25" s="691" t="s">
        <v>1954</v>
      </c>
      <c r="B25" s="668"/>
      <c r="C25" s="681">
        <v>0</v>
      </c>
      <c r="D25" s="668">
        <v>147.96000000000004</v>
      </c>
      <c r="E25" s="681">
        <v>1</v>
      </c>
      <c r="F25" s="669">
        <v>147.96000000000004</v>
      </c>
    </row>
    <row r="26" spans="1:6" ht="14.4" customHeight="1" x14ac:dyDescent="0.3">
      <c r="A26" s="691" t="s">
        <v>1955</v>
      </c>
      <c r="B26" s="668"/>
      <c r="C26" s="681">
        <v>0</v>
      </c>
      <c r="D26" s="668">
        <v>420.24000000000012</v>
      </c>
      <c r="E26" s="681">
        <v>1</v>
      </c>
      <c r="F26" s="669">
        <v>420.24000000000012</v>
      </c>
    </row>
    <row r="27" spans="1:6" ht="14.4" customHeight="1" x14ac:dyDescent="0.3">
      <c r="A27" s="691" t="s">
        <v>1956</v>
      </c>
      <c r="B27" s="668"/>
      <c r="C27" s="681">
        <v>0</v>
      </c>
      <c r="D27" s="668">
        <v>547.79999999999995</v>
      </c>
      <c r="E27" s="681">
        <v>1</v>
      </c>
      <c r="F27" s="669">
        <v>547.79999999999995</v>
      </c>
    </row>
    <row r="28" spans="1:6" ht="14.4" customHeight="1" x14ac:dyDescent="0.3">
      <c r="A28" s="691" t="s">
        <v>1957</v>
      </c>
      <c r="B28" s="668"/>
      <c r="C28" s="681">
        <v>0</v>
      </c>
      <c r="D28" s="668">
        <v>8802.5020855691455</v>
      </c>
      <c r="E28" s="681">
        <v>1</v>
      </c>
      <c r="F28" s="669">
        <v>8802.5020855691455</v>
      </c>
    </row>
    <row r="29" spans="1:6" ht="14.4" customHeight="1" x14ac:dyDescent="0.3">
      <c r="A29" s="691" t="s">
        <v>1958</v>
      </c>
      <c r="B29" s="668"/>
      <c r="C29" s="681">
        <v>0</v>
      </c>
      <c r="D29" s="668">
        <v>2760.18</v>
      </c>
      <c r="E29" s="681">
        <v>1</v>
      </c>
      <c r="F29" s="669">
        <v>2760.18</v>
      </c>
    </row>
    <row r="30" spans="1:6" ht="14.4" customHeight="1" x14ac:dyDescent="0.3">
      <c r="A30" s="691" t="s">
        <v>1959</v>
      </c>
      <c r="B30" s="668"/>
      <c r="C30" s="681">
        <v>0</v>
      </c>
      <c r="D30" s="668">
        <v>122.64</v>
      </c>
      <c r="E30" s="681">
        <v>1</v>
      </c>
      <c r="F30" s="669">
        <v>122.64</v>
      </c>
    </row>
    <row r="31" spans="1:6" ht="14.4" customHeight="1" x14ac:dyDescent="0.3">
      <c r="A31" s="691" t="s">
        <v>1960</v>
      </c>
      <c r="B31" s="668"/>
      <c r="C31" s="681">
        <v>0</v>
      </c>
      <c r="D31" s="668">
        <v>896.78663983641252</v>
      </c>
      <c r="E31" s="681">
        <v>1</v>
      </c>
      <c r="F31" s="669">
        <v>896.78663983641252</v>
      </c>
    </row>
    <row r="32" spans="1:6" ht="14.4" customHeight="1" x14ac:dyDescent="0.3">
      <c r="A32" s="691" t="s">
        <v>1961</v>
      </c>
      <c r="B32" s="668"/>
      <c r="C32" s="681">
        <v>0</v>
      </c>
      <c r="D32" s="668">
        <v>85.919827789920532</v>
      </c>
      <c r="E32" s="681">
        <v>1</v>
      </c>
      <c r="F32" s="669">
        <v>85.919827789920532</v>
      </c>
    </row>
    <row r="33" spans="1:6" ht="14.4" customHeight="1" x14ac:dyDescent="0.3">
      <c r="A33" s="691" t="s">
        <v>1962</v>
      </c>
      <c r="B33" s="668"/>
      <c r="C33" s="681">
        <v>0</v>
      </c>
      <c r="D33" s="668">
        <v>1398.05</v>
      </c>
      <c r="E33" s="681">
        <v>1</v>
      </c>
      <c r="F33" s="669">
        <v>1398.05</v>
      </c>
    </row>
    <row r="34" spans="1:6" ht="14.4" customHeight="1" x14ac:dyDescent="0.3">
      <c r="A34" s="691" t="s">
        <v>1963</v>
      </c>
      <c r="B34" s="668"/>
      <c r="C34" s="681">
        <v>0</v>
      </c>
      <c r="D34" s="668">
        <v>732.2987995731836</v>
      </c>
      <c r="E34" s="681">
        <v>1</v>
      </c>
      <c r="F34" s="669">
        <v>732.2987995731836</v>
      </c>
    </row>
    <row r="35" spans="1:6" ht="14.4" customHeight="1" x14ac:dyDescent="0.3">
      <c r="A35" s="691" t="s">
        <v>1964</v>
      </c>
      <c r="B35" s="668"/>
      <c r="C35" s="681">
        <v>0</v>
      </c>
      <c r="D35" s="668">
        <v>57.699664423586611</v>
      </c>
      <c r="E35" s="681">
        <v>1</v>
      </c>
      <c r="F35" s="669">
        <v>57.699664423586611</v>
      </c>
    </row>
    <row r="36" spans="1:6" ht="14.4" customHeight="1" x14ac:dyDescent="0.3">
      <c r="A36" s="691" t="s">
        <v>1965</v>
      </c>
      <c r="B36" s="668"/>
      <c r="C36" s="681">
        <v>0</v>
      </c>
      <c r="D36" s="668">
        <v>230.06000562376016</v>
      </c>
      <c r="E36" s="681">
        <v>1</v>
      </c>
      <c r="F36" s="669">
        <v>230.06000562376016</v>
      </c>
    </row>
    <row r="37" spans="1:6" ht="14.4" customHeight="1" x14ac:dyDescent="0.3">
      <c r="A37" s="691" t="s">
        <v>1966</v>
      </c>
      <c r="B37" s="668"/>
      <c r="C37" s="681">
        <v>0</v>
      </c>
      <c r="D37" s="668">
        <v>853.9799999999999</v>
      </c>
      <c r="E37" s="681">
        <v>1</v>
      </c>
      <c r="F37" s="669">
        <v>853.9799999999999</v>
      </c>
    </row>
    <row r="38" spans="1:6" ht="14.4" customHeight="1" x14ac:dyDescent="0.3">
      <c r="A38" s="691" t="s">
        <v>1967</v>
      </c>
      <c r="B38" s="668"/>
      <c r="C38" s="681">
        <v>0</v>
      </c>
      <c r="D38" s="668">
        <v>188.38000000000002</v>
      </c>
      <c r="E38" s="681">
        <v>1</v>
      </c>
      <c r="F38" s="669">
        <v>188.38000000000002</v>
      </c>
    </row>
    <row r="39" spans="1:6" ht="14.4" customHeight="1" x14ac:dyDescent="0.3">
      <c r="A39" s="691" t="s">
        <v>1968</v>
      </c>
      <c r="B39" s="668"/>
      <c r="C39" s="681">
        <v>0</v>
      </c>
      <c r="D39" s="668">
        <v>1320</v>
      </c>
      <c r="E39" s="681">
        <v>1</v>
      </c>
      <c r="F39" s="669">
        <v>1320</v>
      </c>
    </row>
    <row r="40" spans="1:6" ht="14.4" customHeight="1" x14ac:dyDescent="0.3">
      <c r="A40" s="691" t="s">
        <v>1969</v>
      </c>
      <c r="B40" s="668"/>
      <c r="C40" s="681">
        <v>0</v>
      </c>
      <c r="D40" s="668">
        <v>55.77999874026905</v>
      </c>
      <c r="E40" s="681">
        <v>1</v>
      </c>
      <c r="F40" s="669">
        <v>55.77999874026905</v>
      </c>
    </row>
    <row r="41" spans="1:6" ht="14.4" customHeight="1" x14ac:dyDescent="0.3">
      <c r="A41" s="691" t="s">
        <v>1970</v>
      </c>
      <c r="B41" s="668"/>
      <c r="C41" s="681">
        <v>0</v>
      </c>
      <c r="D41" s="668">
        <v>483.58846987667562</v>
      </c>
      <c r="E41" s="681">
        <v>1</v>
      </c>
      <c r="F41" s="669">
        <v>483.58846987667562</v>
      </c>
    </row>
    <row r="42" spans="1:6" ht="14.4" customHeight="1" x14ac:dyDescent="0.3">
      <c r="A42" s="691" t="s">
        <v>1971</v>
      </c>
      <c r="B42" s="668"/>
      <c r="C42" s="681">
        <v>0</v>
      </c>
      <c r="D42" s="668">
        <v>140.12000000000006</v>
      </c>
      <c r="E42" s="681">
        <v>1</v>
      </c>
      <c r="F42" s="669">
        <v>140.12000000000006</v>
      </c>
    </row>
    <row r="43" spans="1:6" ht="14.4" customHeight="1" x14ac:dyDescent="0.3">
      <c r="A43" s="691" t="s">
        <v>1972</v>
      </c>
      <c r="B43" s="668"/>
      <c r="C43" s="681">
        <v>0</v>
      </c>
      <c r="D43" s="668">
        <v>428.12</v>
      </c>
      <c r="E43" s="681">
        <v>1</v>
      </c>
      <c r="F43" s="669">
        <v>428.12</v>
      </c>
    </row>
    <row r="44" spans="1:6" ht="14.4" customHeight="1" x14ac:dyDescent="0.3">
      <c r="A44" s="691" t="s">
        <v>1973</v>
      </c>
      <c r="B44" s="668"/>
      <c r="C44" s="681">
        <v>0</v>
      </c>
      <c r="D44" s="668">
        <v>1629.3589146955358</v>
      </c>
      <c r="E44" s="681">
        <v>1</v>
      </c>
      <c r="F44" s="669">
        <v>1629.3589146955358</v>
      </c>
    </row>
    <row r="45" spans="1:6" ht="14.4" customHeight="1" x14ac:dyDescent="0.3">
      <c r="A45" s="691" t="s">
        <v>1974</v>
      </c>
      <c r="B45" s="668"/>
      <c r="C45" s="681">
        <v>0</v>
      </c>
      <c r="D45" s="668">
        <v>1796.52</v>
      </c>
      <c r="E45" s="681">
        <v>1</v>
      </c>
      <c r="F45" s="669">
        <v>1796.52</v>
      </c>
    </row>
    <row r="46" spans="1:6" ht="14.4" customHeight="1" x14ac:dyDescent="0.3">
      <c r="A46" s="691" t="s">
        <v>1975</v>
      </c>
      <c r="B46" s="668"/>
      <c r="C46" s="681">
        <v>0</v>
      </c>
      <c r="D46" s="668">
        <v>1048.4399974182511</v>
      </c>
      <c r="E46" s="681">
        <v>1</v>
      </c>
      <c r="F46" s="669">
        <v>1048.4399974182511</v>
      </c>
    </row>
    <row r="47" spans="1:6" ht="14.4" customHeight="1" x14ac:dyDescent="0.3">
      <c r="A47" s="691" t="s">
        <v>1976</v>
      </c>
      <c r="B47" s="668"/>
      <c r="C47" s="681">
        <v>0</v>
      </c>
      <c r="D47" s="668">
        <v>765.59999999999991</v>
      </c>
      <c r="E47" s="681">
        <v>1</v>
      </c>
      <c r="F47" s="669">
        <v>765.59999999999991</v>
      </c>
    </row>
    <row r="48" spans="1:6" ht="14.4" customHeight="1" x14ac:dyDescent="0.3">
      <c r="A48" s="691" t="s">
        <v>1977</v>
      </c>
      <c r="B48" s="668"/>
      <c r="C48" s="681">
        <v>0</v>
      </c>
      <c r="D48" s="668">
        <v>354.93000000000018</v>
      </c>
      <c r="E48" s="681">
        <v>1</v>
      </c>
      <c r="F48" s="669">
        <v>354.93000000000018</v>
      </c>
    </row>
    <row r="49" spans="1:6" ht="14.4" customHeight="1" x14ac:dyDescent="0.3">
      <c r="A49" s="691" t="s">
        <v>1978</v>
      </c>
      <c r="B49" s="668"/>
      <c r="C49" s="681">
        <v>0</v>
      </c>
      <c r="D49" s="668">
        <v>7260</v>
      </c>
      <c r="E49" s="681">
        <v>1</v>
      </c>
      <c r="F49" s="669">
        <v>7260</v>
      </c>
    </row>
    <row r="50" spans="1:6" ht="14.4" customHeight="1" x14ac:dyDescent="0.3">
      <c r="A50" s="691" t="s">
        <v>1979</v>
      </c>
      <c r="B50" s="668"/>
      <c r="C50" s="681">
        <v>0</v>
      </c>
      <c r="D50" s="668">
        <v>8002.76</v>
      </c>
      <c r="E50" s="681">
        <v>1</v>
      </c>
      <c r="F50" s="669">
        <v>8002.76</v>
      </c>
    </row>
    <row r="51" spans="1:6" ht="14.4" customHeight="1" x14ac:dyDescent="0.3">
      <c r="A51" s="691" t="s">
        <v>1980</v>
      </c>
      <c r="B51" s="668"/>
      <c r="C51" s="681">
        <v>0</v>
      </c>
      <c r="D51" s="668">
        <v>140.97000000000008</v>
      </c>
      <c r="E51" s="681">
        <v>1</v>
      </c>
      <c r="F51" s="669">
        <v>140.97000000000008</v>
      </c>
    </row>
    <row r="52" spans="1:6" ht="14.4" customHeight="1" x14ac:dyDescent="0.3">
      <c r="A52" s="691" t="s">
        <v>1981</v>
      </c>
      <c r="B52" s="668"/>
      <c r="C52" s="681">
        <v>0</v>
      </c>
      <c r="D52" s="668">
        <v>4745.0460000000003</v>
      </c>
      <c r="E52" s="681">
        <v>1</v>
      </c>
      <c r="F52" s="669">
        <v>4745.0460000000003</v>
      </c>
    </row>
    <row r="53" spans="1:6" ht="14.4" customHeight="1" x14ac:dyDescent="0.3">
      <c r="A53" s="691" t="s">
        <v>1982</v>
      </c>
      <c r="B53" s="668"/>
      <c r="C53" s="681">
        <v>0</v>
      </c>
      <c r="D53" s="668">
        <v>137.43999838409098</v>
      </c>
      <c r="E53" s="681">
        <v>1</v>
      </c>
      <c r="F53" s="669">
        <v>137.43999838409098</v>
      </c>
    </row>
    <row r="54" spans="1:6" ht="14.4" customHeight="1" x14ac:dyDescent="0.3">
      <c r="A54" s="691" t="s">
        <v>1983</v>
      </c>
      <c r="B54" s="668"/>
      <c r="C54" s="681">
        <v>0</v>
      </c>
      <c r="D54" s="668">
        <v>188.84000000000003</v>
      </c>
      <c r="E54" s="681">
        <v>1</v>
      </c>
      <c r="F54" s="669">
        <v>188.84000000000003</v>
      </c>
    </row>
    <row r="55" spans="1:6" ht="14.4" customHeight="1" x14ac:dyDescent="0.3">
      <c r="A55" s="691" t="s">
        <v>1984</v>
      </c>
      <c r="B55" s="668"/>
      <c r="C55" s="681">
        <v>0</v>
      </c>
      <c r="D55" s="668">
        <v>949.56</v>
      </c>
      <c r="E55" s="681">
        <v>1</v>
      </c>
      <c r="F55" s="669">
        <v>949.56</v>
      </c>
    </row>
    <row r="56" spans="1:6" ht="14.4" customHeight="1" x14ac:dyDescent="0.3">
      <c r="A56" s="691" t="s">
        <v>1985</v>
      </c>
      <c r="B56" s="668"/>
      <c r="C56" s="681">
        <v>0</v>
      </c>
      <c r="D56" s="668">
        <v>1016.4</v>
      </c>
      <c r="E56" s="681">
        <v>1</v>
      </c>
      <c r="F56" s="669">
        <v>1016.4</v>
      </c>
    </row>
    <row r="57" spans="1:6" ht="14.4" customHeight="1" x14ac:dyDescent="0.3">
      <c r="A57" s="691" t="s">
        <v>1986</v>
      </c>
      <c r="B57" s="668"/>
      <c r="C57" s="681">
        <v>0</v>
      </c>
      <c r="D57" s="668">
        <v>8838.9473977689631</v>
      </c>
      <c r="E57" s="681">
        <v>1</v>
      </c>
      <c r="F57" s="669">
        <v>8838.9473977689631</v>
      </c>
    </row>
    <row r="58" spans="1:6" ht="14.4" customHeight="1" x14ac:dyDescent="0.3">
      <c r="A58" s="691" t="s">
        <v>1987</v>
      </c>
      <c r="B58" s="668"/>
      <c r="C58" s="681">
        <v>0</v>
      </c>
      <c r="D58" s="668">
        <v>160.62</v>
      </c>
      <c r="E58" s="681">
        <v>1</v>
      </c>
      <c r="F58" s="669">
        <v>160.62</v>
      </c>
    </row>
    <row r="59" spans="1:6" ht="14.4" customHeight="1" x14ac:dyDescent="0.3">
      <c r="A59" s="691" t="s">
        <v>1988</v>
      </c>
      <c r="B59" s="668"/>
      <c r="C59" s="681">
        <v>0</v>
      </c>
      <c r="D59" s="668">
        <v>4183.96</v>
      </c>
      <c r="E59" s="681">
        <v>1</v>
      </c>
      <c r="F59" s="669">
        <v>4183.96</v>
      </c>
    </row>
    <row r="60" spans="1:6" ht="14.4" customHeight="1" thickBot="1" x14ac:dyDescent="0.35">
      <c r="A60" s="692" t="s">
        <v>1989</v>
      </c>
      <c r="B60" s="683"/>
      <c r="C60" s="684">
        <v>0</v>
      </c>
      <c r="D60" s="683">
        <v>3443.0862358654681</v>
      </c>
      <c r="E60" s="684">
        <v>1</v>
      </c>
      <c r="F60" s="685">
        <v>3443.0862358654681</v>
      </c>
    </row>
    <row r="61" spans="1:6" ht="14.4" customHeight="1" thickBot="1" x14ac:dyDescent="0.35">
      <c r="A61" s="686" t="s">
        <v>3</v>
      </c>
      <c r="B61" s="687">
        <v>12824.121620652995</v>
      </c>
      <c r="C61" s="688">
        <v>6.5777622428486726E-2</v>
      </c>
      <c r="D61" s="687">
        <v>182137.64724831685</v>
      </c>
      <c r="E61" s="688">
        <v>0.93422237757151327</v>
      </c>
      <c r="F61" s="689">
        <v>194961.76886896984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2116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69.650000000000006</v>
      </c>
      <c r="G3" s="47">
        <f>SUBTOTAL(9,G6:G1048576)</f>
        <v>12824.121620652993</v>
      </c>
      <c r="H3" s="48">
        <f>IF(M3=0,0,G3/M3)</f>
        <v>6.5777622428486698E-2</v>
      </c>
      <c r="I3" s="47">
        <f>SUBTOTAL(9,I6:I1048576)</f>
        <v>1336.7</v>
      </c>
      <c r="J3" s="47">
        <f>SUBTOTAL(9,J6:J1048576)</f>
        <v>182137.64724831682</v>
      </c>
      <c r="K3" s="48">
        <f>IF(M3=0,0,J3/M3)</f>
        <v>0.93422237757151305</v>
      </c>
      <c r="L3" s="47">
        <f>SUBTOTAL(9,L6:L1048576)</f>
        <v>1406.3500000000001</v>
      </c>
      <c r="M3" s="49">
        <f>SUBTOTAL(9,M6:M1048576)</f>
        <v>194961.76886896987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676" t="s">
        <v>162</v>
      </c>
      <c r="B5" s="694" t="s">
        <v>163</v>
      </c>
      <c r="C5" s="694" t="s">
        <v>90</v>
      </c>
      <c r="D5" s="694" t="s">
        <v>164</v>
      </c>
      <c r="E5" s="694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658" t="s">
        <v>539</v>
      </c>
      <c r="B6" s="659" t="s">
        <v>1990</v>
      </c>
      <c r="C6" s="659" t="s">
        <v>1265</v>
      </c>
      <c r="D6" s="659" t="s">
        <v>1266</v>
      </c>
      <c r="E6" s="659" t="s">
        <v>1991</v>
      </c>
      <c r="F6" s="662"/>
      <c r="G6" s="662"/>
      <c r="H6" s="680">
        <v>0</v>
      </c>
      <c r="I6" s="662">
        <v>16</v>
      </c>
      <c r="J6" s="662">
        <v>1085.279993627877</v>
      </c>
      <c r="K6" s="680">
        <v>1</v>
      </c>
      <c r="L6" s="662">
        <v>16</v>
      </c>
      <c r="M6" s="663">
        <v>1085.279993627877</v>
      </c>
    </row>
    <row r="7" spans="1:13" ht="14.4" customHeight="1" x14ac:dyDescent="0.3">
      <c r="A7" s="664" t="s">
        <v>539</v>
      </c>
      <c r="B7" s="665" t="s">
        <v>1990</v>
      </c>
      <c r="C7" s="665" t="s">
        <v>1273</v>
      </c>
      <c r="D7" s="665" t="s">
        <v>562</v>
      </c>
      <c r="E7" s="665" t="s">
        <v>1992</v>
      </c>
      <c r="F7" s="668"/>
      <c r="G7" s="668"/>
      <c r="H7" s="681">
        <v>0</v>
      </c>
      <c r="I7" s="668">
        <v>1</v>
      </c>
      <c r="J7" s="668">
        <v>43.29999999999999</v>
      </c>
      <c r="K7" s="681">
        <v>1</v>
      </c>
      <c r="L7" s="668">
        <v>1</v>
      </c>
      <c r="M7" s="669">
        <v>43.29999999999999</v>
      </c>
    </row>
    <row r="8" spans="1:13" ht="14.4" customHeight="1" x14ac:dyDescent="0.3">
      <c r="A8" s="664" t="s">
        <v>539</v>
      </c>
      <c r="B8" s="665" t="s">
        <v>1990</v>
      </c>
      <c r="C8" s="665" t="s">
        <v>561</v>
      </c>
      <c r="D8" s="665" t="s">
        <v>562</v>
      </c>
      <c r="E8" s="665" t="s">
        <v>563</v>
      </c>
      <c r="F8" s="668">
        <v>2</v>
      </c>
      <c r="G8" s="668">
        <v>308.61999999999995</v>
      </c>
      <c r="H8" s="681">
        <v>1</v>
      </c>
      <c r="I8" s="668"/>
      <c r="J8" s="668"/>
      <c r="K8" s="681">
        <v>0</v>
      </c>
      <c r="L8" s="668">
        <v>2</v>
      </c>
      <c r="M8" s="669">
        <v>308.61999999999995</v>
      </c>
    </row>
    <row r="9" spans="1:13" ht="14.4" customHeight="1" x14ac:dyDescent="0.3">
      <c r="A9" s="664" t="s">
        <v>539</v>
      </c>
      <c r="B9" s="665" t="s">
        <v>1990</v>
      </c>
      <c r="C9" s="665" t="s">
        <v>1148</v>
      </c>
      <c r="D9" s="665" t="s">
        <v>562</v>
      </c>
      <c r="E9" s="665" t="s">
        <v>1992</v>
      </c>
      <c r="F9" s="668"/>
      <c r="G9" s="668"/>
      <c r="H9" s="681">
        <v>0</v>
      </c>
      <c r="I9" s="668">
        <v>11</v>
      </c>
      <c r="J9" s="668">
        <v>475.31072504872657</v>
      </c>
      <c r="K9" s="681">
        <v>1</v>
      </c>
      <c r="L9" s="668">
        <v>11</v>
      </c>
      <c r="M9" s="669">
        <v>475.31072504872657</v>
      </c>
    </row>
    <row r="10" spans="1:13" ht="14.4" customHeight="1" x14ac:dyDescent="0.3">
      <c r="A10" s="664" t="s">
        <v>539</v>
      </c>
      <c r="B10" s="665" t="s">
        <v>1993</v>
      </c>
      <c r="C10" s="665" t="s">
        <v>1137</v>
      </c>
      <c r="D10" s="665" t="s">
        <v>1994</v>
      </c>
      <c r="E10" s="665" t="s">
        <v>1995</v>
      </c>
      <c r="F10" s="668"/>
      <c r="G10" s="668"/>
      <c r="H10" s="681">
        <v>0</v>
      </c>
      <c r="I10" s="668">
        <v>1</v>
      </c>
      <c r="J10" s="668">
        <v>160.62</v>
      </c>
      <c r="K10" s="681">
        <v>1</v>
      </c>
      <c r="L10" s="668">
        <v>1</v>
      </c>
      <c r="M10" s="669">
        <v>160.62</v>
      </c>
    </row>
    <row r="11" spans="1:13" ht="14.4" customHeight="1" x14ac:dyDescent="0.3">
      <c r="A11" s="664" t="s">
        <v>539</v>
      </c>
      <c r="B11" s="665" t="s">
        <v>1996</v>
      </c>
      <c r="C11" s="665" t="s">
        <v>1204</v>
      </c>
      <c r="D11" s="665" t="s">
        <v>1205</v>
      </c>
      <c r="E11" s="665" t="s">
        <v>1206</v>
      </c>
      <c r="F11" s="668"/>
      <c r="G11" s="668"/>
      <c r="H11" s="681">
        <v>0</v>
      </c>
      <c r="I11" s="668">
        <v>5</v>
      </c>
      <c r="J11" s="668">
        <v>369.19846987667563</v>
      </c>
      <c r="K11" s="681">
        <v>1</v>
      </c>
      <c r="L11" s="668">
        <v>5</v>
      </c>
      <c r="M11" s="669">
        <v>369.19846987667563</v>
      </c>
    </row>
    <row r="12" spans="1:13" ht="14.4" customHeight="1" x14ac:dyDescent="0.3">
      <c r="A12" s="664" t="s">
        <v>539</v>
      </c>
      <c r="B12" s="665" t="s">
        <v>1997</v>
      </c>
      <c r="C12" s="665" t="s">
        <v>1200</v>
      </c>
      <c r="D12" s="665" t="s">
        <v>1998</v>
      </c>
      <c r="E12" s="665" t="s">
        <v>1999</v>
      </c>
      <c r="F12" s="668"/>
      <c r="G12" s="668"/>
      <c r="H12" s="681">
        <v>0</v>
      </c>
      <c r="I12" s="668">
        <v>3</v>
      </c>
      <c r="J12" s="668">
        <v>1398.05</v>
      </c>
      <c r="K12" s="681">
        <v>1</v>
      </c>
      <c r="L12" s="668">
        <v>3</v>
      </c>
      <c r="M12" s="669">
        <v>1398.05</v>
      </c>
    </row>
    <row r="13" spans="1:13" ht="14.4" customHeight="1" x14ac:dyDescent="0.3">
      <c r="A13" s="664" t="s">
        <v>539</v>
      </c>
      <c r="B13" s="665" t="s">
        <v>2000</v>
      </c>
      <c r="C13" s="665" t="s">
        <v>1154</v>
      </c>
      <c r="D13" s="665" t="s">
        <v>1155</v>
      </c>
      <c r="E13" s="665" t="s">
        <v>2001</v>
      </c>
      <c r="F13" s="668"/>
      <c r="G13" s="668"/>
      <c r="H13" s="681">
        <v>0</v>
      </c>
      <c r="I13" s="668">
        <v>3</v>
      </c>
      <c r="J13" s="668">
        <v>147.96000000000004</v>
      </c>
      <c r="K13" s="681">
        <v>1</v>
      </c>
      <c r="L13" s="668">
        <v>3</v>
      </c>
      <c r="M13" s="669">
        <v>147.96000000000004</v>
      </c>
    </row>
    <row r="14" spans="1:13" ht="14.4" customHeight="1" x14ac:dyDescent="0.3">
      <c r="A14" s="664" t="s">
        <v>539</v>
      </c>
      <c r="B14" s="665" t="s">
        <v>2002</v>
      </c>
      <c r="C14" s="665" t="s">
        <v>1192</v>
      </c>
      <c r="D14" s="665" t="s">
        <v>1193</v>
      </c>
      <c r="E14" s="665" t="s">
        <v>1194</v>
      </c>
      <c r="F14" s="668"/>
      <c r="G14" s="668"/>
      <c r="H14" s="681">
        <v>0</v>
      </c>
      <c r="I14" s="668">
        <v>2</v>
      </c>
      <c r="J14" s="668">
        <v>27.760000000000005</v>
      </c>
      <c r="K14" s="681">
        <v>1</v>
      </c>
      <c r="L14" s="668">
        <v>2</v>
      </c>
      <c r="M14" s="669">
        <v>27.760000000000005</v>
      </c>
    </row>
    <row r="15" spans="1:13" ht="14.4" customHeight="1" x14ac:dyDescent="0.3">
      <c r="A15" s="664" t="s">
        <v>539</v>
      </c>
      <c r="B15" s="665" t="s">
        <v>2003</v>
      </c>
      <c r="C15" s="665" t="s">
        <v>1185</v>
      </c>
      <c r="D15" s="665" t="s">
        <v>2004</v>
      </c>
      <c r="E15" s="665" t="s">
        <v>2005</v>
      </c>
      <c r="F15" s="668"/>
      <c r="G15" s="668"/>
      <c r="H15" s="681">
        <v>0</v>
      </c>
      <c r="I15" s="668">
        <v>3</v>
      </c>
      <c r="J15" s="668">
        <v>413.17901724621998</v>
      </c>
      <c r="K15" s="681">
        <v>1</v>
      </c>
      <c r="L15" s="668">
        <v>3</v>
      </c>
      <c r="M15" s="669">
        <v>413.17901724621998</v>
      </c>
    </row>
    <row r="16" spans="1:13" ht="14.4" customHeight="1" x14ac:dyDescent="0.3">
      <c r="A16" s="664" t="s">
        <v>539</v>
      </c>
      <c r="B16" s="665" t="s">
        <v>2006</v>
      </c>
      <c r="C16" s="665" t="s">
        <v>1261</v>
      </c>
      <c r="D16" s="665" t="s">
        <v>1167</v>
      </c>
      <c r="E16" s="665" t="s">
        <v>2007</v>
      </c>
      <c r="F16" s="668"/>
      <c r="G16" s="668"/>
      <c r="H16" s="681">
        <v>0</v>
      </c>
      <c r="I16" s="668">
        <v>3</v>
      </c>
      <c r="J16" s="668">
        <v>3318.7697173588926</v>
      </c>
      <c r="K16" s="681">
        <v>1</v>
      </c>
      <c r="L16" s="668">
        <v>3</v>
      </c>
      <c r="M16" s="669">
        <v>3318.7697173588926</v>
      </c>
    </row>
    <row r="17" spans="1:13" ht="14.4" customHeight="1" x14ac:dyDescent="0.3">
      <c r="A17" s="664" t="s">
        <v>539</v>
      </c>
      <c r="B17" s="665" t="s">
        <v>2006</v>
      </c>
      <c r="C17" s="665" t="s">
        <v>1270</v>
      </c>
      <c r="D17" s="665" t="s">
        <v>1167</v>
      </c>
      <c r="E17" s="665" t="s">
        <v>2008</v>
      </c>
      <c r="F17" s="668"/>
      <c r="G17" s="668"/>
      <c r="H17" s="681">
        <v>0</v>
      </c>
      <c r="I17" s="668">
        <v>1</v>
      </c>
      <c r="J17" s="668">
        <v>1895.7700000000002</v>
      </c>
      <c r="K17" s="681">
        <v>1</v>
      </c>
      <c r="L17" s="668">
        <v>1</v>
      </c>
      <c r="M17" s="669">
        <v>1895.7700000000002</v>
      </c>
    </row>
    <row r="18" spans="1:13" ht="14.4" customHeight="1" x14ac:dyDescent="0.3">
      <c r="A18" s="664" t="s">
        <v>539</v>
      </c>
      <c r="B18" s="665" t="s">
        <v>2006</v>
      </c>
      <c r="C18" s="665" t="s">
        <v>1268</v>
      </c>
      <c r="D18" s="665" t="s">
        <v>1142</v>
      </c>
      <c r="E18" s="665" t="s">
        <v>2009</v>
      </c>
      <c r="F18" s="668"/>
      <c r="G18" s="668"/>
      <c r="H18" s="681">
        <v>0</v>
      </c>
      <c r="I18" s="668">
        <v>16</v>
      </c>
      <c r="J18" s="668">
        <v>4823.5102050401447</v>
      </c>
      <c r="K18" s="681">
        <v>1</v>
      </c>
      <c r="L18" s="668">
        <v>16</v>
      </c>
      <c r="M18" s="669">
        <v>4823.5102050401447</v>
      </c>
    </row>
    <row r="19" spans="1:13" ht="14.4" customHeight="1" x14ac:dyDescent="0.3">
      <c r="A19" s="664" t="s">
        <v>539</v>
      </c>
      <c r="B19" s="665" t="s">
        <v>2006</v>
      </c>
      <c r="C19" s="665" t="s">
        <v>1269</v>
      </c>
      <c r="D19" s="665" t="s">
        <v>1142</v>
      </c>
      <c r="E19" s="665" t="s">
        <v>2010</v>
      </c>
      <c r="F19" s="668"/>
      <c r="G19" s="668"/>
      <c r="H19" s="681">
        <v>0</v>
      </c>
      <c r="I19" s="668">
        <v>10</v>
      </c>
      <c r="J19" s="668">
        <v>6306.5987960034781</v>
      </c>
      <c r="K19" s="681">
        <v>1</v>
      </c>
      <c r="L19" s="668">
        <v>10</v>
      </c>
      <c r="M19" s="669">
        <v>6306.5987960034781</v>
      </c>
    </row>
    <row r="20" spans="1:13" ht="14.4" customHeight="1" x14ac:dyDescent="0.3">
      <c r="A20" s="664" t="s">
        <v>539</v>
      </c>
      <c r="B20" s="665" t="s">
        <v>2006</v>
      </c>
      <c r="C20" s="665" t="s">
        <v>1272</v>
      </c>
      <c r="D20" s="665" t="s">
        <v>1142</v>
      </c>
      <c r="E20" s="665" t="s">
        <v>2011</v>
      </c>
      <c r="F20" s="668"/>
      <c r="G20" s="668"/>
      <c r="H20" s="681">
        <v>0</v>
      </c>
      <c r="I20" s="668">
        <v>7</v>
      </c>
      <c r="J20" s="668">
        <v>6395.5499999999993</v>
      </c>
      <c r="K20" s="681">
        <v>1</v>
      </c>
      <c r="L20" s="668">
        <v>7</v>
      </c>
      <c r="M20" s="669">
        <v>6395.5499999999993</v>
      </c>
    </row>
    <row r="21" spans="1:13" ht="14.4" customHeight="1" x14ac:dyDescent="0.3">
      <c r="A21" s="664" t="s">
        <v>539</v>
      </c>
      <c r="B21" s="665" t="s">
        <v>2006</v>
      </c>
      <c r="C21" s="665" t="s">
        <v>1263</v>
      </c>
      <c r="D21" s="665" t="s">
        <v>1142</v>
      </c>
      <c r="E21" s="665" t="s">
        <v>2012</v>
      </c>
      <c r="F21" s="668"/>
      <c r="G21" s="668"/>
      <c r="H21" s="681">
        <v>0</v>
      </c>
      <c r="I21" s="668">
        <v>9</v>
      </c>
      <c r="J21" s="668">
        <v>3680.55</v>
      </c>
      <c r="K21" s="681">
        <v>1</v>
      </c>
      <c r="L21" s="668">
        <v>9</v>
      </c>
      <c r="M21" s="669">
        <v>3680.55</v>
      </c>
    </row>
    <row r="22" spans="1:13" ht="14.4" customHeight="1" x14ac:dyDescent="0.3">
      <c r="A22" s="664" t="s">
        <v>539</v>
      </c>
      <c r="B22" s="665" t="s">
        <v>2006</v>
      </c>
      <c r="C22" s="665" t="s">
        <v>1141</v>
      </c>
      <c r="D22" s="665" t="s">
        <v>1142</v>
      </c>
      <c r="E22" s="665" t="s">
        <v>2013</v>
      </c>
      <c r="F22" s="668"/>
      <c r="G22" s="668"/>
      <c r="H22" s="681">
        <v>0</v>
      </c>
      <c r="I22" s="668">
        <v>9</v>
      </c>
      <c r="J22" s="668">
        <v>6490.8000000000011</v>
      </c>
      <c r="K22" s="681">
        <v>1</v>
      </c>
      <c r="L22" s="668">
        <v>9</v>
      </c>
      <c r="M22" s="669">
        <v>6490.8000000000011</v>
      </c>
    </row>
    <row r="23" spans="1:13" ht="14.4" customHeight="1" x14ac:dyDescent="0.3">
      <c r="A23" s="664" t="s">
        <v>539</v>
      </c>
      <c r="B23" s="665" t="s">
        <v>2006</v>
      </c>
      <c r="C23" s="665" t="s">
        <v>1166</v>
      </c>
      <c r="D23" s="665" t="s">
        <v>1167</v>
      </c>
      <c r="E23" s="665" t="s">
        <v>2014</v>
      </c>
      <c r="F23" s="668"/>
      <c r="G23" s="668"/>
      <c r="H23" s="681">
        <v>0</v>
      </c>
      <c r="I23" s="668">
        <v>2</v>
      </c>
      <c r="J23" s="668">
        <v>3002.04</v>
      </c>
      <c r="K23" s="681">
        <v>1</v>
      </c>
      <c r="L23" s="668">
        <v>2</v>
      </c>
      <c r="M23" s="669">
        <v>3002.04</v>
      </c>
    </row>
    <row r="24" spans="1:13" ht="14.4" customHeight="1" x14ac:dyDescent="0.3">
      <c r="A24" s="664" t="s">
        <v>539</v>
      </c>
      <c r="B24" s="665" t="s">
        <v>2015</v>
      </c>
      <c r="C24" s="665" t="s">
        <v>1251</v>
      </c>
      <c r="D24" s="665" t="s">
        <v>1252</v>
      </c>
      <c r="E24" s="665" t="s">
        <v>1253</v>
      </c>
      <c r="F24" s="668"/>
      <c r="G24" s="668"/>
      <c r="H24" s="681">
        <v>0</v>
      </c>
      <c r="I24" s="668">
        <v>6</v>
      </c>
      <c r="J24" s="668">
        <v>420.24000000000012</v>
      </c>
      <c r="K24" s="681">
        <v>1</v>
      </c>
      <c r="L24" s="668">
        <v>6</v>
      </c>
      <c r="M24" s="669">
        <v>420.24000000000012</v>
      </c>
    </row>
    <row r="25" spans="1:13" ht="14.4" customHeight="1" x14ac:dyDescent="0.3">
      <c r="A25" s="664" t="s">
        <v>539</v>
      </c>
      <c r="B25" s="665" t="s">
        <v>2016</v>
      </c>
      <c r="C25" s="665" t="s">
        <v>1189</v>
      </c>
      <c r="D25" s="665" t="s">
        <v>1123</v>
      </c>
      <c r="E25" s="665" t="s">
        <v>2017</v>
      </c>
      <c r="F25" s="668"/>
      <c r="G25" s="668"/>
      <c r="H25" s="681">
        <v>0</v>
      </c>
      <c r="I25" s="668">
        <v>28</v>
      </c>
      <c r="J25" s="668">
        <v>3478.9079640009872</v>
      </c>
      <c r="K25" s="681">
        <v>1</v>
      </c>
      <c r="L25" s="668">
        <v>28</v>
      </c>
      <c r="M25" s="669">
        <v>3478.9079640009872</v>
      </c>
    </row>
    <row r="26" spans="1:13" ht="14.4" customHeight="1" x14ac:dyDescent="0.3">
      <c r="A26" s="664" t="s">
        <v>539</v>
      </c>
      <c r="B26" s="665" t="s">
        <v>2016</v>
      </c>
      <c r="C26" s="665" t="s">
        <v>1122</v>
      </c>
      <c r="D26" s="665" t="s">
        <v>1123</v>
      </c>
      <c r="E26" s="665" t="s">
        <v>2018</v>
      </c>
      <c r="F26" s="668"/>
      <c r="G26" s="668"/>
      <c r="H26" s="681">
        <v>0</v>
      </c>
      <c r="I26" s="668">
        <v>14</v>
      </c>
      <c r="J26" s="668">
        <v>632.65935136431267</v>
      </c>
      <c r="K26" s="681">
        <v>1</v>
      </c>
      <c r="L26" s="668">
        <v>14</v>
      </c>
      <c r="M26" s="669">
        <v>632.65935136431267</v>
      </c>
    </row>
    <row r="27" spans="1:13" ht="14.4" customHeight="1" x14ac:dyDescent="0.3">
      <c r="A27" s="664" t="s">
        <v>539</v>
      </c>
      <c r="B27" s="665" t="s">
        <v>2016</v>
      </c>
      <c r="C27" s="665" t="s">
        <v>1126</v>
      </c>
      <c r="D27" s="665" t="s">
        <v>1123</v>
      </c>
      <c r="E27" s="665" t="s">
        <v>2019</v>
      </c>
      <c r="F27" s="668"/>
      <c r="G27" s="668"/>
      <c r="H27" s="681">
        <v>0</v>
      </c>
      <c r="I27" s="668">
        <v>1</v>
      </c>
      <c r="J27" s="668">
        <v>90.380005426311939</v>
      </c>
      <c r="K27" s="681">
        <v>1</v>
      </c>
      <c r="L27" s="668">
        <v>1</v>
      </c>
      <c r="M27" s="669">
        <v>90.380005426311939</v>
      </c>
    </row>
    <row r="28" spans="1:13" ht="14.4" customHeight="1" x14ac:dyDescent="0.3">
      <c r="A28" s="664" t="s">
        <v>539</v>
      </c>
      <c r="B28" s="665" t="s">
        <v>2020</v>
      </c>
      <c r="C28" s="665" t="s">
        <v>1208</v>
      </c>
      <c r="D28" s="665" t="s">
        <v>1209</v>
      </c>
      <c r="E28" s="665" t="s">
        <v>2021</v>
      </c>
      <c r="F28" s="668"/>
      <c r="G28" s="668"/>
      <c r="H28" s="681">
        <v>0</v>
      </c>
      <c r="I28" s="668">
        <v>1</v>
      </c>
      <c r="J28" s="668">
        <v>122.64</v>
      </c>
      <c r="K28" s="681">
        <v>1</v>
      </c>
      <c r="L28" s="668">
        <v>1</v>
      </c>
      <c r="M28" s="669">
        <v>122.64</v>
      </c>
    </row>
    <row r="29" spans="1:13" ht="14.4" customHeight="1" x14ac:dyDescent="0.3">
      <c r="A29" s="664" t="s">
        <v>539</v>
      </c>
      <c r="B29" s="665" t="s">
        <v>2022</v>
      </c>
      <c r="C29" s="665" t="s">
        <v>1151</v>
      </c>
      <c r="D29" s="665" t="s">
        <v>1152</v>
      </c>
      <c r="E29" s="665" t="s">
        <v>1038</v>
      </c>
      <c r="F29" s="668"/>
      <c r="G29" s="668"/>
      <c r="H29" s="681">
        <v>0</v>
      </c>
      <c r="I29" s="668">
        <v>2</v>
      </c>
      <c r="J29" s="668">
        <v>85.919827789920532</v>
      </c>
      <c r="K29" s="681">
        <v>1</v>
      </c>
      <c r="L29" s="668">
        <v>2</v>
      </c>
      <c r="M29" s="669">
        <v>85.919827789920532</v>
      </c>
    </row>
    <row r="30" spans="1:13" ht="14.4" customHeight="1" x14ac:dyDescent="0.3">
      <c r="A30" s="664" t="s">
        <v>539</v>
      </c>
      <c r="B30" s="665" t="s">
        <v>2023</v>
      </c>
      <c r="C30" s="665" t="s">
        <v>1145</v>
      </c>
      <c r="D30" s="665" t="s">
        <v>1146</v>
      </c>
      <c r="E30" s="665" t="s">
        <v>887</v>
      </c>
      <c r="F30" s="668"/>
      <c r="G30" s="668"/>
      <c r="H30" s="681">
        <v>0</v>
      </c>
      <c r="I30" s="668">
        <v>12</v>
      </c>
      <c r="J30" s="668">
        <v>585.83859281122329</v>
      </c>
      <c r="K30" s="681">
        <v>1</v>
      </c>
      <c r="L30" s="668">
        <v>12</v>
      </c>
      <c r="M30" s="669">
        <v>585.83859281122329</v>
      </c>
    </row>
    <row r="31" spans="1:13" ht="14.4" customHeight="1" x14ac:dyDescent="0.3">
      <c r="A31" s="664" t="s">
        <v>539</v>
      </c>
      <c r="B31" s="665" t="s">
        <v>2024</v>
      </c>
      <c r="C31" s="665" t="s">
        <v>1222</v>
      </c>
      <c r="D31" s="665" t="s">
        <v>1223</v>
      </c>
      <c r="E31" s="665" t="s">
        <v>1224</v>
      </c>
      <c r="F31" s="668"/>
      <c r="G31" s="668"/>
      <c r="H31" s="681">
        <v>0</v>
      </c>
      <c r="I31" s="668">
        <v>3</v>
      </c>
      <c r="J31" s="668">
        <v>114.90000562376017</v>
      </c>
      <c r="K31" s="681">
        <v>1</v>
      </c>
      <c r="L31" s="668">
        <v>3</v>
      </c>
      <c r="M31" s="669">
        <v>114.90000562376017</v>
      </c>
    </row>
    <row r="32" spans="1:13" ht="14.4" customHeight="1" x14ac:dyDescent="0.3">
      <c r="A32" s="664" t="s">
        <v>539</v>
      </c>
      <c r="B32" s="665" t="s">
        <v>2024</v>
      </c>
      <c r="C32" s="665" t="s">
        <v>1237</v>
      </c>
      <c r="D32" s="665" t="s">
        <v>1223</v>
      </c>
      <c r="E32" s="665" t="s">
        <v>1238</v>
      </c>
      <c r="F32" s="668"/>
      <c r="G32" s="668"/>
      <c r="H32" s="681">
        <v>0</v>
      </c>
      <c r="I32" s="668">
        <v>1</v>
      </c>
      <c r="J32" s="668">
        <v>115.16</v>
      </c>
      <c r="K32" s="681">
        <v>1</v>
      </c>
      <c r="L32" s="668">
        <v>1</v>
      </c>
      <c r="M32" s="669">
        <v>115.16</v>
      </c>
    </row>
    <row r="33" spans="1:13" ht="14.4" customHeight="1" x14ac:dyDescent="0.3">
      <c r="A33" s="664" t="s">
        <v>539</v>
      </c>
      <c r="B33" s="665" t="s">
        <v>2025</v>
      </c>
      <c r="C33" s="665" t="s">
        <v>1133</v>
      </c>
      <c r="D33" s="665" t="s">
        <v>2026</v>
      </c>
      <c r="E33" s="665" t="s">
        <v>1135</v>
      </c>
      <c r="F33" s="668"/>
      <c r="G33" s="668"/>
      <c r="H33" s="681">
        <v>0</v>
      </c>
      <c r="I33" s="668">
        <v>1</v>
      </c>
      <c r="J33" s="668">
        <v>62.140000000000029</v>
      </c>
      <c r="K33" s="681">
        <v>1</v>
      </c>
      <c r="L33" s="668">
        <v>1</v>
      </c>
      <c r="M33" s="669">
        <v>62.140000000000029</v>
      </c>
    </row>
    <row r="34" spans="1:13" ht="14.4" customHeight="1" x14ac:dyDescent="0.3">
      <c r="A34" s="664" t="s">
        <v>539</v>
      </c>
      <c r="B34" s="665" t="s">
        <v>2025</v>
      </c>
      <c r="C34" s="665" t="s">
        <v>1115</v>
      </c>
      <c r="D34" s="665" t="s">
        <v>1116</v>
      </c>
      <c r="E34" s="665" t="s">
        <v>1117</v>
      </c>
      <c r="F34" s="668"/>
      <c r="G34" s="668"/>
      <c r="H34" s="681">
        <v>0</v>
      </c>
      <c r="I34" s="668">
        <v>2</v>
      </c>
      <c r="J34" s="668">
        <v>29.759999999999994</v>
      </c>
      <c r="K34" s="681">
        <v>1</v>
      </c>
      <c r="L34" s="668">
        <v>2</v>
      </c>
      <c r="M34" s="669">
        <v>29.759999999999994</v>
      </c>
    </row>
    <row r="35" spans="1:13" ht="14.4" customHeight="1" x14ac:dyDescent="0.3">
      <c r="A35" s="664" t="s">
        <v>539</v>
      </c>
      <c r="B35" s="665" t="s">
        <v>2025</v>
      </c>
      <c r="C35" s="665" t="s">
        <v>1118</v>
      </c>
      <c r="D35" s="665" t="s">
        <v>1119</v>
      </c>
      <c r="E35" s="665" t="s">
        <v>1120</v>
      </c>
      <c r="F35" s="668"/>
      <c r="G35" s="668"/>
      <c r="H35" s="681">
        <v>0</v>
      </c>
      <c r="I35" s="668">
        <v>2</v>
      </c>
      <c r="J35" s="668">
        <v>24.120000000000012</v>
      </c>
      <c r="K35" s="681">
        <v>1</v>
      </c>
      <c r="L35" s="668">
        <v>2</v>
      </c>
      <c r="M35" s="669">
        <v>24.120000000000012</v>
      </c>
    </row>
    <row r="36" spans="1:13" ht="14.4" customHeight="1" x14ac:dyDescent="0.3">
      <c r="A36" s="664" t="s">
        <v>539</v>
      </c>
      <c r="B36" s="665" t="s">
        <v>2025</v>
      </c>
      <c r="C36" s="665" t="s">
        <v>1158</v>
      </c>
      <c r="D36" s="665" t="s">
        <v>2027</v>
      </c>
      <c r="E36" s="665" t="s">
        <v>834</v>
      </c>
      <c r="F36" s="668"/>
      <c r="G36" s="668"/>
      <c r="H36" s="681">
        <v>0</v>
      </c>
      <c r="I36" s="668">
        <v>2</v>
      </c>
      <c r="J36" s="668">
        <v>72.359999999999985</v>
      </c>
      <c r="K36" s="681">
        <v>1</v>
      </c>
      <c r="L36" s="668">
        <v>2</v>
      </c>
      <c r="M36" s="669">
        <v>72.359999999999985</v>
      </c>
    </row>
    <row r="37" spans="1:13" ht="14.4" customHeight="1" x14ac:dyDescent="0.3">
      <c r="A37" s="664" t="s">
        <v>539</v>
      </c>
      <c r="B37" s="665" t="s">
        <v>2028</v>
      </c>
      <c r="C37" s="665" t="s">
        <v>1247</v>
      </c>
      <c r="D37" s="665" t="s">
        <v>1248</v>
      </c>
      <c r="E37" s="665" t="s">
        <v>2029</v>
      </c>
      <c r="F37" s="668"/>
      <c r="G37" s="668"/>
      <c r="H37" s="681">
        <v>0</v>
      </c>
      <c r="I37" s="668">
        <v>1</v>
      </c>
      <c r="J37" s="668">
        <v>55.77999874026905</v>
      </c>
      <c r="K37" s="681">
        <v>1</v>
      </c>
      <c r="L37" s="668">
        <v>1</v>
      </c>
      <c r="M37" s="669">
        <v>55.77999874026905</v>
      </c>
    </row>
    <row r="38" spans="1:13" ht="14.4" customHeight="1" x14ac:dyDescent="0.3">
      <c r="A38" s="664" t="s">
        <v>539</v>
      </c>
      <c r="B38" s="665" t="s">
        <v>2030</v>
      </c>
      <c r="C38" s="665" t="s">
        <v>1210</v>
      </c>
      <c r="D38" s="665" t="s">
        <v>1211</v>
      </c>
      <c r="E38" s="665" t="s">
        <v>1212</v>
      </c>
      <c r="F38" s="668"/>
      <c r="G38" s="668"/>
      <c r="H38" s="681">
        <v>0</v>
      </c>
      <c r="I38" s="668">
        <v>2</v>
      </c>
      <c r="J38" s="668">
        <v>140.12000000000006</v>
      </c>
      <c r="K38" s="681">
        <v>1</v>
      </c>
      <c r="L38" s="668">
        <v>2</v>
      </c>
      <c r="M38" s="669">
        <v>140.12000000000006</v>
      </c>
    </row>
    <row r="39" spans="1:13" ht="14.4" customHeight="1" x14ac:dyDescent="0.3">
      <c r="A39" s="664" t="s">
        <v>539</v>
      </c>
      <c r="B39" s="665" t="s">
        <v>2031</v>
      </c>
      <c r="C39" s="665" t="s">
        <v>1218</v>
      </c>
      <c r="D39" s="665" t="s">
        <v>2032</v>
      </c>
      <c r="E39" s="665" t="s">
        <v>2033</v>
      </c>
      <c r="F39" s="668"/>
      <c r="G39" s="668"/>
      <c r="H39" s="681">
        <v>0</v>
      </c>
      <c r="I39" s="668">
        <v>12</v>
      </c>
      <c r="J39" s="668">
        <v>1629.3589146955358</v>
      </c>
      <c r="K39" s="681">
        <v>1</v>
      </c>
      <c r="L39" s="668">
        <v>12</v>
      </c>
      <c r="M39" s="669">
        <v>1629.3589146955358</v>
      </c>
    </row>
    <row r="40" spans="1:13" ht="14.4" customHeight="1" x14ac:dyDescent="0.3">
      <c r="A40" s="664" t="s">
        <v>539</v>
      </c>
      <c r="B40" s="665" t="s">
        <v>2034</v>
      </c>
      <c r="C40" s="665" t="s">
        <v>1229</v>
      </c>
      <c r="D40" s="665" t="s">
        <v>2035</v>
      </c>
      <c r="E40" s="665" t="s">
        <v>2036</v>
      </c>
      <c r="F40" s="668"/>
      <c r="G40" s="668"/>
      <c r="H40" s="681">
        <v>0</v>
      </c>
      <c r="I40" s="668">
        <v>11</v>
      </c>
      <c r="J40" s="668">
        <v>705.09999741825118</v>
      </c>
      <c r="K40" s="681">
        <v>1</v>
      </c>
      <c r="L40" s="668">
        <v>11</v>
      </c>
      <c r="M40" s="669">
        <v>705.09999741825118</v>
      </c>
    </row>
    <row r="41" spans="1:13" ht="14.4" customHeight="1" x14ac:dyDescent="0.3">
      <c r="A41" s="664" t="s">
        <v>539</v>
      </c>
      <c r="B41" s="665" t="s">
        <v>2037</v>
      </c>
      <c r="C41" s="665" t="s">
        <v>1239</v>
      </c>
      <c r="D41" s="665" t="s">
        <v>1240</v>
      </c>
      <c r="E41" s="665" t="s">
        <v>1241</v>
      </c>
      <c r="F41" s="668"/>
      <c r="G41" s="668"/>
      <c r="H41" s="681">
        <v>0</v>
      </c>
      <c r="I41" s="668">
        <v>1</v>
      </c>
      <c r="J41" s="668">
        <v>115.23000000000006</v>
      </c>
      <c r="K41" s="681">
        <v>1</v>
      </c>
      <c r="L41" s="668">
        <v>1</v>
      </c>
      <c r="M41" s="669">
        <v>115.23000000000006</v>
      </c>
    </row>
    <row r="42" spans="1:13" ht="14.4" customHeight="1" x14ac:dyDescent="0.3">
      <c r="A42" s="664" t="s">
        <v>539</v>
      </c>
      <c r="B42" s="665" t="s">
        <v>2037</v>
      </c>
      <c r="C42" s="665" t="s">
        <v>1214</v>
      </c>
      <c r="D42" s="665" t="s">
        <v>2038</v>
      </c>
      <c r="E42" s="665" t="s">
        <v>2039</v>
      </c>
      <c r="F42" s="668"/>
      <c r="G42" s="668"/>
      <c r="H42" s="681">
        <v>0</v>
      </c>
      <c r="I42" s="668">
        <v>2</v>
      </c>
      <c r="J42" s="668">
        <v>128.96000000000004</v>
      </c>
      <c r="K42" s="681">
        <v>1</v>
      </c>
      <c r="L42" s="668">
        <v>2</v>
      </c>
      <c r="M42" s="669">
        <v>128.96000000000004</v>
      </c>
    </row>
    <row r="43" spans="1:13" ht="14.4" customHeight="1" x14ac:dyDescent="0.3">
      <c r="A43" s="664" t="s">
        <v>539</v>
      </c>
      <c r="B43" s="665" t="s">
        <v>2040</v>
      </c>
      <c r="C43" s="665" t="s">
        <v>1351</v>
      </c>
      <c r="D43" s="665" t="s">
        <v>2041</v>
      </c>
      <c r="E43" s="665" t="s">
        <v>2042</v>
      </c>
      <c r="F43" s="668"/>
      <c r="G43" s="668"/>
      <c r="H43" s="681">
        <v>0</v>
      </c>
      <c r="I43" s="668">
        <v>208</v>
      </c>
      <c r="J43" s="668">
        <v>7300.9599999999991</v>
      </c>
      <c r="K43" s="681">
        <v>1</v>
      </c>
      <c r="L43" s="668">
        <v>208</v>
      </c>
      <c r="M43" s="669">
        <v>7300.9599999999991</v>
      </c>
    </row>
    <row r="44" spans="1:13" ht="14.4" customHeight="1" x14ac:dyDescent="0.3">
      <c r="A44" s="664" t="s">
        <v>539</v>
      </c>
      <c r="B44" s="665" t="s">
        <v>2043</v>
      </c>
      <c r="C44" s="665" t="s">
        <v>1344</v>
      </c>
      <c r="D44" s="665" t="s">
        <v>1311</v>
      </c>
      <c r="E44" s="665" t="s">
        <v>2044</v>
      </c>
      <c r="F44" s="668"/>
      <c r="G44" s="668"/>
      <c r="H44" s="681">
        <v>0</v>
      </c>
      <c r="I44" s="668">
        <v>120</v>
      </c>
      <c r="J44" s="668">
        <v>2579.3860000000004</v>
      </c>
      <c r="K44" s="681">
        <v>1</v>
      </c>
      <c r="L44" s="668">
        <v>120</v>
      </c>
      <c r="M44" s="669">
        <v>2579.3860000000004</v>
      </c>
    </row>
    <row r="45" spans="1:13" ht="14.4" customHeight="1" x14ac:dyDescent="0.3">
      <c r="A45" s="664" t="s">
        <v>539</v>
      </c>
      <c r="B45" s="665" t="s">
        <v>2045</v>
      </c>
      <c r="C45" s="665" t="s">
        <v>1258</v>
      </c>
      <c r="D45" s="665" t="s">
        <v>1259</v>
      </c>
      <c r="E45" s="665" t="s">
        <v>2046</v>
      </c>
      <c r="F45" s="668"/>
      <c r="G45" s="668"/>
      <c r="H45" s="681">
        <v>0</v>
      </c>
      <c r="I45" s="668">
        <v>1</v>
      </c>
      <c r="J45" s="668">
        <v>169.04000000000002</v>
      </c>
      <c r="K45" s="681">
        <v>1</v>
      </c>
      <c r="L45" s="668">
        <v>1</v>
      </c>
      <c r="M45" s="669">
        <v>169.04000000000002</v>
      </c>
    </row>
    <row r="46" spans="1:13" ht="14.4" customHeight="1" x14ac:dyDescent="0.3">
      <c r="A46" s="664" t="s">
        <v>539</v>
      </c>
      <c r="B46" s="665" t="s">
        <v>2045</v>
      </c>
      <c r="C46" s="665" t="s">
        <v>1340</v>
      </c>
      <c r="D46" s="665" t="s">
        <v>1259</v>
      </c>
      <c r="E46" s="665" t="s">
        <v>1308</v>
      </c>
      <c r="F46" s="668"/>
      <c r="G46" s="668"/>
      <c r="H46" s="681">
        <v>0</v>
      </c>
      <c r="I46" s="668">
        <v>2</v>
      </c>
      <c r="J46" s="668">
        <v>231.88000000000008</v>
      </c>
      <c r="K46" s="681">
        <v>1</v>
      </c>
      <c r="L46" s="668">
        <v>2</v>
      </c>
      <c r="M46" s="669">
        <v>231.88000000000008</v>
      </c>
    </row>
    <row r="47" spans="1:13" ht="14.4" customHeight="1" x14ac:dyDescent="0.3">
      <c r="A47" s="664" t="s">
        <v>539</v>
      </c>
      <c r="B47" s="665" t="s">
        <v>2045</v>
      </c>
      <c r="C47" s="665" t="s">
        <v>1347</v>
      </c>
      <c r="D47" s="665" t="s">
        <v>2047</v>
      </c>
      <c r="E47" s="665" t="s">
        <v>2048</v>
      </c>
      <c r="F47" s="668"/>
      <c r="G47" s="668"/>
      <c r="H47" s="681">
        <v>0</v>
      </c>
      <c r="I47" s="668">
        <v>18.2</v>
      </c>
      <c r="J47" s="668">
        <v>2097.0422358654682</v>
      </c>
      <c r="K47" s="681">
        <v>1</v>
      </c>
      <c r="L47" s="668">
        <v>18.2</v>
      </c>
      <c r="M47" s="669">
        <v>2097.0422358654682</v>
      </c>
    </row>
    <row r="48" spans="1:13" ht="14.4" customHeight="1" x14ac:dyDescent="0.3">
      <c r="A48" s="664" t="s">
        <v>539</v>
      </c>
      <c r="B48" s="665" t="s">
        <v>2049</v>
      </c>
      <c r="C48" s="665" t="s">
        <v>1294</v>
      </c>
      <c r="D48" s="665" t="s">
        <v>1295</v>
      </c>
      <c r="E48" s="665" t="s">
        <v>2050</v>
      </c>
      <c r="F48" s="668">
        <v>13.799999999999997</v>
      </c>
      <c r="G48" s="668">
        <v>2637.8940000000002</v>
      </c>
      <c r="H48" s="681">
        <v>1</v>
      </c>
      <c r="I48" s="668"/>
      <c r="J48" s="668"/>
      <c r="K48" s="681">
        <v>0</v>
      </c>
      <c r="L48" s="668">
        <v>13.799999999999997</v>
      </c>
      <c r="M48" s="669">
        <v>2637.8940000000002</v>
      </c>
    </row>
    <row r="49" spans="1:13" ht="14.4" customHeight="1" x14ac:dyDescent="0.3">
      <c r="A49" s="664" t="s">
        <v>539</v>
      </c>
      <c r="B49" s="665" t="s">
        <v>2049</v>
      </c>
      <c r="C49" s="665" t="s">
        <v>1300</v>
      </c>
      <c r="D49" s="665" t="s">
        <v>1301</v>
      </c>
      <c r="E49" s="665" t="s">
        <v>2051</v>
      </c>
      <c r="F49" s="668">
        <v>3.6</v>
      </c>
      <c r="G49" s="668">
        <v>950.39999515342015</v>
      </c>
      <c r="H49" s="681">
        <v>1</v>
      </c>
      <c r="I49" s="668"/>
      <c r="J49" s="668"/>
      <c r="K49" s="681">
        <v>0</v>
      </c>
      <c r="L49" s="668">
        <v>3.6</v>
      </c>
      <c r="M49" s="669">
        <v>950.39999515342015</v>
      </c>
    </row>
    <row r="50" spans="1:13" ht="14.4" customHeight="1" x14ac:dyDescent="0.3">
      <c r="A50" s="664" t="s">
        <v>539</v>
      </c>
      <c r="B50" s="665" t="s">
        <v>2052</v>
      </c>
      <c r="C50" s="665" t="s">
        <v>1371</v>
      </c>
      <c r="D50" s="665" t="s">
        <v>1372</v>
      </c>
      <c r="E50" s="665" t="s">
        <v>2053</v>
      </c>
      <c r="F50" s="668"/>
      <c r="G50" s="668"/>
      <c r="H50" s="681">
        <v>0</v>
      </c>
      <c r="I50" s="668">
        <v>4.7</v>
      </c>
      <c r="J50" s="668">
        <v>4183.96</v>
      </c>
      <c r="K50" s="681">
        <v>1</v>
      </c>
      <c r="L50" s="668">
        <v>4.7</v>
      </c>
      <c r="M50" s="669">
        <v>4183.96</v>
      </c>
    </row>
    <row r="51" spans="1:13" ht="14.4" customHeight="1" x14ac:dyDescent="0.3">
      <c r="A51" s="664" t="s">
        <v>539</v>
      </c>
      <c r="B51" s="665" t="s">
        <v>2054</v>
      </c>
      <c r="C51" s="665" t="s">
        <v>1365</v>
      </c>
      <c r="D51" s="665" t="s">
        <v>2055</v>
      </c>
      <c r="E51" s="665" t="s">
        <v>2056</v>
      </c>
      <c r="F51" s="668"/>
      <c r="G51" s="668"/>
      <c r="H51" s="681">
        <v>0</v>
      </c>
      <c r="I51" s="668">
        <v>4</v>
      </c>
      <c r="J51" s="668">
        <v>1056</v>
      </c>
      <c r="K51" s="681">
        <v>1</v>
      </c>
      <c r="L51" s="668">
        <v>4</v>
      </c>
      <c r="M51" s="669">
        <v>1056</v>
      </c>
    </row>
    <row r="52" spans="1:13" ht="14.4" customHeight="1" x14ac:dyDescent="0.3">
      <c r="A52" s="664" t="s">
        <v>539</v>
      </c>
      <c r="B52" s="665" t="s">
        <v>2057</v>
      </c>
      <c r="C52" s="665" t="s">
        <v>1355</v>
      </c>
      <c r="D52" s="665" t="s">
        <v>2058</v>
      </c>
      <c r="E52" s="665" t="s">
        <v>2059</v>
      </c>
      <c r="F52" s="668"/>
      <c r="G52" s="668"/>
      <c r="H52" s="681">
        <v>0</v>
      </c>
      <c r="I52" s="668">
        <v>2</v>
      </c>
      <c r="J52" s="668">
        <v>119.67999999999999</v>
      </c>
      <c r="K52" s="681">
        <v>1</v>
      </c>
      <c r="L52" s="668">
        <v>2</v>
      </c>
      <c r="M52" s="669">
        <v>119.67999999999999</v>
      </c>
    </row>
    <row r="53" spans="1:13" ht="14.4" customHeight="1" x14ac:dyDescent="0.3">
      <c r="A53" s="664" t="s">
        <v>539</v>
      </c>
      <c r="B53" s="665" t="s">
        <v>2057</v>
      </c>
      <c r="C53" s="665" t="s">
        <v>1336</v>
      </c>
      <c r="D53" s="665" t="s">
        <v>1337</v>
      </c>
      <c r="E53" s="665" t="s">
        <v>2059</v>
      </c>
      <c r="F53" s="668"/>
      <c r="G53" s="668"/>
      <c r="H53" s="681">
        <v>0</v>
      </c>
      <c r="I53" s="668">
        <v>5</v>
      </c>
      <c r="J53" s="668">
        <v>340.98846525562965</v>
      </c>
      <c r="K53" s="681">
        <v>1</v>
      </c>
      <c r="L53" s="668">
        <v>5</v>
      </c>
      <c r="M53" s="669">
        <v>340.98846525562965</v>
      </c>
    </row>
    <row r="54" spans="1:13" ht="14.4" customHeight="1" x14ac:dyDescent="0.3">
      <c r="A54" s="664" t="s">
        <v>539</v>
      </c>
      <c r="B54" s="665" t="s">
        <v>2060</v>
      </c>
      <c r="C54" s="665" t="s">
        <v>1303</v>
      </c>
      <c r="D54" s="665" t="s">
        <v>1304</v>
      </c>
      <c r="E54" s="665" t="s">
        <v>2061</v>
      </c>
      <c r="F54" s="668">
        <v>2.8</v>
      </c>
      <c r="G54" s="668">
        <v>1576.0360000000001</v>
      </c>
      <c r="H54" s="681">
        <v>1</v>
      </c>
      <c r="I54" s="668"/>
      <c r="J54" s="668"/>
      <c r="K54" s="681">
        <v>0</v>
      </c>
      <c r="L54" s="668">
        <v>2.8</v>
      </c>
      <c r="M54" s="669">
        <v>1576.0360000000001</v>
      </c>
    </row>
    <row r="55" spans="1:13" ht="14.4" customHeight="1" x14ac:dyDescent="0.3">
      <c r="A55" s="664" t="s">
        <v>539</v>
      </c>
      <c r="B55" s="665" t="s">
        <v>2062</v>
      </c>
      <c r="C55" s="665" t="s">
        <v>1361</v>
      </c>
      <c r="D55" s="665" t="s">
        <v>1362</v>
      </c>
      <c r="E55" s="665" t="s">
        <v>2063</v>
      </c>
      <c r="F55" s="668"/>
      <c r="G55" s="668"/>
      <c r="H55" s="681">
        <v>0</v>
      </c>
      <c r="I55" s="668">
        <v>2.8</v>
      </c>
      <c r="J55" s="668">
        <v>428.12</v>
      </c>
      <c r="K55" s="681">
        <v>1</v>
      </c>
      <c r="L55" s="668">
        <v>2.8</v>
      </c>
      <c r="M55" s="669">
        <v>428.12</v>
      </c>
    </row>
    <row r="56" spans="1:13" ht="14.4" customHeight="1" x14ac:dyDescent="0.3">
      <c r="A56" s="664" t="s">
        <v>539</v>
      </c>
      <c r="B56" s="665" t="s">
        <v>2064</v>
      </c>
      <c r="C56" s="665" t="s">
        <v>1255</v>
      </c>
      <c r="D56" s="665" t="s">
        <v>2065</v>
      </c>
      <c r="E56" s="665" t="s">
        <v>1469</v>
      </c>
      <c r="F56" s="668"/>
      <c r="G56" s="668"/>
      <c r="H56" s="681">
        <v>0</v>
      </c>
      <c r="I56" s="668">
        <v>1</v>
      </c>
      <c r="J56" s="668">
        <v>188.84000000000003</v>
      </c>
      <c r="K56" s="681">
        <v>1</v>
      </c>
      <c r="L56" s="668">
        <v>1</v>
      </c>
      <c r="M56" s="669">
        <v>188.84000000000003</v>
      </c>
    </row>
    <row r="57" spans="1:13" ht="14.4" customHeight="1" x14ac:dyDescent="0.3">
      <c r="A57" s="664" t="s">
        <v>539</v>
      </c>
      <c r="B57" s="665" t="s">
        <v>2066</v>
      </c>
      <c r="C57" s="665" t="s">
        <v>1177</v>
      </c>
      <c r="D57" s="665" t="s">
        <v>2067</v>
      </c>
      <c r="E57" s="665" t="s">
        <v>2068</v>
      </c>
      <c r="F57" s="668"/>
      <c r="G57" s="668"/>
      <c r="H57" s="681">
        <v>0</v>
      </c>
      <c r="I57" s="668">
        <v>3</v>
      </c>
      <c r="J57" s="668">
        <v>140.97000000000008</v>
      </c>
      <c r="K57" s="681">
        <v>1</v>
      </c>
      <c r="L57" s="668">
        <v>3</v>
      </c>
      <c r="M57" s="669">
        <v>140.97000000000008</v>
      </c>
    </row>
    <row r="58" spans="1:13" ht="14.4" customHeight="1" x14ac:dyDescent="0.3">
      <c r="A58" s="664" t="s">
        <v>539</v>
      </c>
      <c r="B58" s="665" t="s">
        <v>2069</v>
      </c>
      <c r="C58" s="665" t="s">
        <v>1129</v>
      </c>
      <c r="D58" s="665" t="s">
        <v>2070</v>
      </c>
      <c r="E58" s="665" t="s">
        <v>2071</v>
      </c>
      <c r="F58" s="668"/>
      <c r="G58" s="668"/>
      <c r="H58" s="681">
        <v>0</v>
      </c>
      <c r="I58" s="668">
        <v>2</v>
      </c>
      <c r="J58" s="668">
        <v>120.86000000000007</v>
      </c>
      <c r="K58" s="681">
        <v>1</v>
      </c>
      <c r="L58" s="668">
        <v>2</v>
      </c>
      <c r="M58" s="669">
        <v>120.86000000000007</v>
      </c>
    </row>
    <row r="59" spans="1:13" ht="14.4" customHeight="1" x14ac:dyDescent="0.3">
      <c r="A59" s="664" t="s">
        <v>539</v>
      </c>
      <c r="B59" s="665" t="s">
        <v>2069</v>
      </c>
      <c r="C59" s="665" t="s">
        <v>555</v>
      </c>
      <c r="D59" s="665" t="s">
        <v>2072</v>
      </c>
      <c r="E59" s="665" t="s">
        <v>2073</v>
      </c>
      <c r="F59" s="668">
        <v>10</v>
      </c>
      <c r="G59" s="668">
        <v>1035.6999999999998</v>
      </c>
      <c r="H59" s="681">
        <v>1</v>
      </c>
      <c r="I59" s="668"/>
      <c r="J59" s="668"/>
      <c r="K59" s="681">
        <v>0</v>
      </c>
      <c r="L59" s="668">
        <v>10</v>
      </c>
      <c r="M59" s="669">
        <v>1035.6999999999998</v>
      </c>
    </row>
    <row r="60" spans="1:13" ht="14.4" customHeight="1" x14ac:dyDescent="0.3">
      <c r="A60" s="664" t="s">
        <v>539</v>
      </c>
      <c r="B60" s="665" t="s">
        <v>2074</v>
      </c>
      <c r="C60" s="665" t="s">
        <v>1196</v>
      </c>
      <c r="D60" s="665" t="s">
        <v>1197</v>
      </c>
      <c r="E60" s="665" t="s">
        <v>2075</v>
      </c>
      <c r="F60" s="668"/>
      <c r="G60" s="668"/>
      <c r="H60" s="681">
        <v>0</v>
      </c>
      <c r="I60" s="668">
        <v>2</v>
      </c>
      <c r="J60" s="668">
        <v>40.119998384091012</v>
      </c>
      <c r="K60" s="681">
        <v>1</v>
      </c>
      <c r="L60" s="668">
        <v>2</v>
      </c>
      <c r="M60" s="669">
        <v>40.119998384091012</v>
      </c>
    </row>
    <row r="61" spans="1:13" ht="14.4" customHeight="1" x14ac:dyDescent="0.3">
      <c r="A61" s="664" t="s">
        <v>539</v>
      </c>
      <c r="B61" s="665" t="s">
        <v>2074</v>
      </c>
      <c r="C61" s="665" t="s">
        <v>1233</v>
      </c>
      <c r="D61" s="665" t="s">
        <v>1234</v>
      </c>
      <c r="E61" s="665" t="s">
        <v>2076</v>
      </c>
      <c r="F61" s="668"/>
      <c r="G61" s="668"/>
      <c r="H61" s="681">
        <v>0</v>
      </c>
      <c r="I61" s="668">
        <v>1</v>
      </c>
      <c r="J61" s="668">
        <v>97.319999999999979</v>
      </c>
      <c r="K61" s="681">
        <v>1</v>
      </c>
      <c r="L61" s="668">
        <v>1</v>
      </c>
      <c r="M61" s="669">
        <v>97.319999999999979</v>
      </c>
    </row>
    <row r="62" spans="1:13" ht="14.4" customHeight="1" x14ac:dyDescent="0.3">
      <c r="A62" s="664" t="s">
        <v>539</v>
      </c>
      <c r="B62" s="665" t="s">
        <v>2077</v>
      </c>
      <c r="C62" s="665" t="s">
        <v>564</v>
      </c>
      <c r="D62" s="665" t="s">
        <v>565</v>
      </c>
      <c r="E62" s="665" t="s">
        <v>566</v>
      </c>
      <c r="F62" s="668">
        <v>3</v>
      </c>
      <c r="G62" s="668">
        <v>297.04000000000002</v>
      </c>
      <c r="H62" s="681">
        <v>1</v>
      </c>
      <c r="I62" s="668"/>
      <c r="J62" s="668"/>
      <c r="K62" s="681">
        <v>0</v>
      </c>
      <c r="L62" s="668">
        <v>3</v>
      </c>
      <c r="M62" s="669">
        <v>297.04000000000002</v>
      </c>
    </row>
    <row r="63" spans="1:13" ht="14.4" customHeight="1" x14ac:dyDescent="0.3">
      <c r="A63" s="664" t="s">
        <v>539</v>
      </c>
      <c r="B63" s="665" t="s">
        <v>2078</v>
      </c>
      <c r="C63" s="665" t="s">
        <v>1162</v>
      </c>
      <c r="D63" s="665" t="s">
        <v>1163</v>
      </c>
      <c r="E63" s="665" t="s">
        <v>1433</v>
      </c>
      <c r="F63" s="668"/>
      <c r="G63" s="668"/>
      <c r="H63" s="681">
        <v>0</v>
      </c>
      <c r="I63" s="668">
        <v>6</v>
      </c>
      <c r="J63" s="668">
        <v>474.78000000000003</v>
      </c>
      <c r="K63" s="681">
        <v>1</v>
      </c>
      <c r="L63" s="668">
        <v>6</v>
      </c>
      <c r="M63" s="669">
        <v>474.78000000000003</v>
      </c>
    </row>
    <row r="64" spans="1:13" ht="14.4" customHeight="1" x14ac:dyDescent="0.3">
      <c r="A64" s="664" t="s">
        <v>539</v>
      </c>
      <c r="B64" s="665" t="s">
        <v>2079</v>
      </c>
      <c r="C64" s="665" t="s">
        <v>1170</v>
      </c>
      <c r="D64" s="665" t="s">
        <v>1171</v>
      </c>
      <c r="E64" s="665" t="s">
        <v>2080</v>
      </c>
      <c r="F64" s="668"/>
      <c r="G64" s="668"/>
      <c r="H64" s="681">
        <v>0</v>
      </c>
      <c r="I64" s="668">
        <v>1</v>
      </c>
      <c r="J64" s="668">
        <v>57.699664423586611</v>
      </c>
      <c r="K64" s="681">
        <v>1</v>
      </c>
      <c r="L64" s="668">
        <v>1</v>
      </c>
      <c r="M64" s="669">
        <v>57.699664423586611</v>
      </c>
    </row>
    <row r="65" spans="1:13" ht="14.4" customHeight="1" x14ac:dyDescent="0.3">
      <c r="A65" s="664" t="s">
        <v>539</v>
      </c>
      <c r="B65" s="665" t="s">
        <v>2081</v>
      </c>
      <c r="C65" s="665" t="s">
        <v>1284</v>
      </c>
      <c r="D65" s="665" t="s">
        <v>2082</v>
      </c>
      <c r="E65" s="665" t="s">
        <v>1286</v>
      </c>
      <c r="F65" s="668"/>
      <c r="G65" s="668"/>
      <c r="H65" s="681">
        <v>0</v>
      </c>
      <c r="I65" s="668">
        <v>30</v>
      </c>
      <c r="J65" s="668">
        <v>1235.4000000000001</v>
      </c>
      <c r="K65" s="681">
        <v>1</v>
      </c>
      <c r="L65" s="668">
        <v>30</v>
      </c>
      <c r="M65" s="669">
        <v>1235.4000000000001</v>
      </c>
    </row>
    <row r="66" spans="1:13" ht="14.4" customHeight="1" x14ac:dyDescent="0.3">
      <c r="A66" s="664" t="s">
        <v>539</v>
      </c>
      <c r="B66" s="665" t="s">
        <v>2081</v>
      </c>
      <c r="C66" s="665" t="s">
        <v>1290</v>
      </c>
      <c r="D66" s="665" t="s">
        <v>1291</v>
      </c>
      <c r="E66" s="665" t="s">
        <v>1292</v>
      </c>
      <c r="F66" s="668"/>
      <c r="G66" s="668"/>
      <c r="H66" s="681">
        <v>0</v>
      </c>
      <c r="I66" s="668">
        <v>10</v>
      </c>
      <c r="J66" s="668">
        <v>1636.6999999999998</v>
      </c>
      <c r="K66" s="681">
        <v>1</v>
      </c>
      <c r="L66" s="668">
        <v>10</v>
      </c>
      <c r="M66" s="669">
        <v>1636.6999999999998</v>
      </c>
    </row>
    <row r="67" spans="1:13" ht="14.4" customHeight="1" x14ac:dyDescent="0.3">
      <c r="A67" s="664" t="s">
        <v>544</v>
      </c>
      <c r="B67" s="665" t="s">
        <v>2069</v>
      </c>
      <c r="C67" s="665" t="s">
        <v>555</v>
      </c>
      <c r="D67" s="665" t="s">
        <v>2072</v>
      </c>
      <c r="E67" s="665" t="s">
        <v>2073</v>
      </c>
      <c r="F67" s="668">
        <v>1</v>
      </c>
      <c r="G67" s="668">
        <v>103.57</v>
      </c>
      <c r="H67" s="681">
        <v>1</v>
      </c>
      <c r="I67" s="668"/>
      <c r="J67" s="668"/>
      <c r="K67" s="681">
        <v>0</v>
      </c>
      <c r="L67" s="668">
        <v>1</v>
      </c>
      <c r="M67" s="669">
        <v>103.57</v>
      </c>
    </row>
    <row r="68" spans="1:13" ht="14.4" customHeight="1" x14ac:dyDescent="0.3">
      <c r="A68" s="664" t="s">
        <v>547</v>
      </c>
      <c r="B68" s="665" t="s">
        <v>1990</v>
      </c>
      <c r="C68" s="665" t="s">
        <v>1265</v>
      </c>
      <c r="D68" s="665" t="s">
        <v>1266</v>
      </c>
      <c r="E68" s="665" t="s">
        <v>1991</v>
      </c>
      <c r="F68" s="668"/>
      <c r="G68" s="668"/>
      <c r="H68" s="681">
        <v>0</v>
      </c>
      <c r="I68" s="668">
        <v>200</v>
      </c>
      <c r="J68" s="668">
        <v>13568.532469592592</v>
      </c>
      <c r="K68" s="681">
        <v>1</v>
      </c>
      <c r="L68" s="668">
        <v>200</v>
      </c>
      <c r="M68" s="669">
        <v>13568.532469592592</v>
      </c>
    </row>
    <row r="69" spans="1:13" ht="14.4" customHeight="1" x14ac:dyDescent="0.3">
      <c r="A69" s="664" t="s">
        <v>547</v>
      </c>
      <c r="B69" s="665" t="s">
        <v>2083</v>
      </c>
      <c r="C69" s="665" t="s">
        <v>1751</v>
      </c>
      <c r="D69" s="665" t="s">
        <v>2084</v>
      </c>
      <c r="E69" s="665" t="s">
        <v>2085</v>
      </c>
      <c r="F69" s="668"/>
      <c r="G69" s="668"/>
      <c r="H69" s="681">
        <v>0</v>
      </c>
      <c r="I69" s="668">
        <v>2</v>
      </c>
      <c r="J69" s="668">
        <v>547.79999999999995</v>
      </c>
      <c r="K69" s="681">
        <v>1</v>
      </c>
      <c r="L69" s="668">
        <v>2</v>
      </c>
      <c r="M69" s="669">
        <v>547.79999999999995</v>
      </c>
    </row>
    <row r="70" spans="1:13" ht="14.4" customHeight="1" x14ac:dyDescent="0.3">
      <c r="A70" s="664" t="s">
        <v>547</v>
      </c>
      <c r="B70" s="665" t="s">
        <v>1996</v>
      </c>
      <c r="C70" s="665" t="s">
        <v>1726</v>
      </c>
      <c r="D70" s="665" t="s">
        <v>1205</v>
      </c>
      <c r="E70" s="665" t="s">
        <v>1727</v>
      </c>
      <c r="F70" s="668"/>
      <c r="G70" s="668"/>
      <c r="H70" s="681">
        <v>0</v>
      </c>
      <c r="I70" s="668">
        <v>1</v>
      </c>
      <c r="J70" s="668">
        <v>114.38999999999999</v>
      </c>
      <c r="K70" s="681">
        <v>1</v>
      </c>
      <c r="L70" s="668">
        <v>1</v>
      </c>
      <c r="M70" s="669">
        <v>114.38999999999999</v>
      </c>
    </row>
    <row r="71" spans="1:13" ht="14.4" customHeight="1" x14ac:dyDescent="0.3">
      <c r="A71" s="664" t="s">
        <v>547</v>
      </c>
      <c r="B71" s="665" t="s">
        <v>2086</v>
      </c>
      <c r="C71" s="665" t="s">
        <v>1733</v>
      </c>
      <c r="D71" s="665" t="s">
        <v>1734</v>
      </c>
      <c r="E71" s="665" t="s">
        <v>2087</v>
      </c>
      <c r="F71" s="668"/>
      <c r="G71" s="668"/>
      <c r="H71" s="681">
        <v>0</v>
      </c>
      <c r="I71" s="668">
        <v>1</v>
      </c>
      <c r="J71" s="668">
        <v>101.10999999999999</v>
      </c>
      <c r="K71" s="681">
        <v>1</v>
      </c>
      <c r="L71" s="668">
        <v>1</v>
      </c>
      <c r="M71" s="669">
        <v>101.10999999999999</v>
      </c>
    </row>
    <row r="72" spans="1:13" ht="14.4" customHeight="1" x14ac:dyDescent="0.3">
      <c r="A72" s="664" t="s">
        <v>547</v>
      </c>
      <c r="B72" s="665" t="s">
        <v>2006</v>
      </c>
      <c r="C72" s="665" t="s">
        <v>1268</v>
      </c>
      <c r="D72" s="665" t="s">
        <v>1142</v>
      </c>
      <c r="E72" s="665" t="s">
        <v>2009</v>
      </c>
      <c r="F72" s="668"/>
      <c r="G72" s="668"/>
      <c r="H72" s="681">
        <v>0</v>
      </c>
      <c r="I72" s="668">
        <v>28</v>
      </c>
      <c r="J72" s="668">
        <v>8441.1534700267639</v>
      </c>
      <c r="K72" s="681">
        <v>1</v>
      </c>
      <c r="L72" s="668">
        <v>28</v>
      </c>
      <c r="M72" s="669">
        <v>8441.1534700267639</v>
      </c>
    </row>
    <row r="73" spans="1:13" ht="14.4" customHeight="1" x14ac:dyDescent="0.3">
      <c r="A73" s="664" t="s">
        <v>547</v>
      </c>
      <c r="B73" s="665" t="s">
        <v>2006</v>
      </c>
      <c r="C73" s="665" t="s">
        <v>1269</v>
      </c>
      <c r="D73" s="665" t="s">
        <v>1142</v>
      </c>
      <c r="E73" s="665" t="s">
        <v>2010</v>
      </c>
      <c r="F73" s="668"/>
      <c r="G73" s="668"/>
      <c r="H73" s="681">
        <v>0</v>
      </c>
      <c r="I73" s="668">
        <v>7</v>
      </c>
      <c r="J73" s="668">
        <v>4414.6206357203337</v>
      </c>
      <c r="K73" s="681">
        <v>1</v>
      </c>
      <c r="L73" s="668">
        <v>7</v>
      </c>
      <c r="M73" s="669">
        <v>4414.6206357203337</v>
      </c>
    </row>
    <row r="74" spans="1:13" ht="14.4" customHeight="1" x14ac:dyDescent="0.3">
      <c r="A74" s="664" t="s">
        <v>547</v>
      </c>
      <c r="B74" s="665" t="s">
        <v>2006</v>
      </c>
      <c r="C74" s="665" t="s">
        <v>1263</v>
      </c>
      <c r="D74" s="665" t="s">
        <v>1142</v>
      </c>
      <c r="E74" s="665" t="s">
        <v>2012</v>
      </c>
      <c r="F74" s="668"/>
      <c r="G74" s="668"/>
      <c r="H74" s="681">
        <v>0</v>
      </c>
      <c r="I74" s="668">
        <v>13</v>
      </c>
      <c r="J74" s="668">
        <v>5316.35</v>
      </c>
      <c r="K74" s="681">
        <v>1</v>
      </c>
      <c r="L74" s="668">
        <v>13</v>
      </c>
      <c r="M74" s="669">
        <v>5316.35</v>
      </c>
    </row>
    <row r="75" spans="1:13" ht="14.4" customHeight="1" x14ac:dyDescent="0.3">
      <c r="A75" s="664" t="s">
        <v>547</v>
      </c>
      <c r="B75" s="665" t="s">
        <v>2006</v>
      </c>
      <c r="C75" s="665" t="s">
        <v>1141</v>
      </c>
      <c r="D75" s="665" t="s">
        <v>1142</v>
      </c>
      <c r="E75" s="665" t="s">
        <v>2013</v>
      </c>
      <c r="F75" s="668"/>
      <c r="G75" s="668"/>
      <c r="H75" s="681">
        <v>0</v>
      </c>
      <c r="I75" s="668">
        <v>2</v>
      </c>
      <c r="J75" s="668">
        <v>1442.4000000000003</v>
      </c>
      <c r="K75" s="681">
        <v>1</v>
      </c>
      <c r="L75" s="668">
        <v>2</v>
      </c>
      <c r="M75" s="669">
        <v>1442.4000000000003</v>
      </c>
    </row>
    <row r="76" spans="1:13" ht="14.4" customHeight="1" x14ac:dyDescent="0.3">
      <c r="A76" s="664" t="s">
        <v>547</v>
      </c>
      <c r="B76" s="665" t="s">
        <v>2016</v>
      </c>
      <c r="C76" s="665" t="s">
        <v>1189</v>
      </c>
      <c r="D76" s="665" t="s">
        <v>1123</v>
      </c>
      <c r="E76" s="665" t="s">
        <v>2017</v>
      </c>
      <c r="F76" s="668"/>
      <c r="G76" s="668"/>
      <c r="H76" s="681">
        <v>0</v>
      </c>
      <c r="I76" s="668">
        <v>35</v>
      </c>
      <c r="J76" s="668">
        <v>4419.795270401688</v>
      </c>
      <c r="K76" s="681">
        <v>1</v>
      </c>
      <c r="L76" s="668">
        <v>35</v>
      </c>
      <c r="M76" s="669">
        <v>4419.795270401688</v>
      </c>
    </row>
    <row r="77" spans="1:13" ht="14.4" customHeight="1" x14ac:dyDescent="0.3">
      <c r="A77" s="664" t="s">
        <v>547</v>
      </c>
      <c r="B77" s="665" t="s">
        <v>2016</v>
      </c>
      <c r="C77" s="665" t="s">
        <v>1126</v>
      </c>
      <c r="D77" s="665" t="s">
        <v>1123</v>
      </c>
      <c r="E77" s="665" t="s">
        <v>2019</v>
      </c>
      <c r="F77" s="668"/>
      <c r="G77" s="668"/>
      <c r="H77" s="681">
        <v>0</v>
      </c>
      <c r="I77" s="668">
        <v>2</v>
      </c>
      <c r="J77" s="668">
        <v>180.75949437584754</v>
      </c>
      <c r="K77" s="681">
        <v>1</v>
      </c>
      <c r="L77" s="668">
        <v>2</v>
      </c>
      <c r="M77" s="669">
        <v>180.75949437584754</v>
      </c>
    </row>
    <row r="78" spans="1:13" ht="14.4" customHeight="1" x14ac:dyDescent="0.3">
      <c r="A78" s="664" t="s">
        <v>547</v>
      </c>
      <c r="B78" s="665" t="s">
        <v>2023</v>
      </c>
      <c r="C78" s="665" t="s">
        <v>1145</v>
      </c>
      <c r="D78" s="665" t="s">
        <v>1146</v>
      </c>
      <c r="E78" s="665" t="s">
        <v>887</v>
      </c>
      <c r="F78" s="668"/>
      <c r="G78" s="668"/>
      <c r="H78" s="681">
        <v>0</v>
      </c>
      <c r="I78" s="668">
        <v>3</v>
      </c>
      <c r="J78" s="668">
        <v>146.46020676196031</v>
      </c>
      <c r="K78" s="681">
        <v>1</v>
      </c>
      <c r="L78" s="668">
        <v>3</v>
      </c>
      <c r="M78" s="669">
        <v>146.46020676196031</v>
      </c>
    </row>
    <row r="79" spans="1:13" ht="14.4" customHeight="1" x14ac:dyDescent="0.3">
      <c r="A79" s="664" t="s">
        <v>547</v>
      </c>
      <c r="B79" s="665" t="s">
        <v>2037</v>
      </c>
      <c r="C79" s="665" t="s">
        <v>1748</v>
      </c>
      <c r="D79" s="665" t="s">
        <v>1749</v>
      </c>
      <c r="E79" s="665" t="s">
        <v>1750</v>
      </c>
      <c r="F79" s="668"/>
      <c r="G79" s="668"/>
      <c r="H79" s="681">
        <v>0</v>
      </c>
      <c r="I79" s="668">
        <v>1</v>
      </c>
      <c r="J79" s="668">
        <v>47.630000000000031</v>
      </c>
      <c r="K79" s="681">
        <v>1</v>
      </c>
      <c r="L79" s="668">
        <v>1</v>
      </c>
      <c r="M79" s="669">
        <v>47.630000000000031</v>
      </c>
    </row>
    <row r="80" spans="1:13" ht="14.4" customHeight="1" x14ac:dyDescent="0.3">
      <c r="A80" s="664" t="s">
        <v>547</v>
      </c>
      <c r="B80" s="665" t="s">
        <v>2037</v>
      </c>
      <c r="C80" s="665" t="s">
        <v>1756</v>
      </c>
      <c r="D80" s="665" t="s">
        <v>1757</v>
      </c>
      <c r="E80" s="665" t="s">
        <v>1758</v>
      </c>
      <c r="F80" s="668"/>
      <c r="G80" s="668"/>
      <c r="H80" s="681">
        <v>0</v>
      </c>
      <c r="I80" s="668">
        <v>1</v>
      </c>
      <c r="J80" s="668">
        <v>63.110000000000042</v>
      </c>
      <c r="K80" s="681">
        <v>1</v>
      </c>
      <c r="L80" s="668">
        <v>1</v>
      </c>
      <c r="M80" s="669">
        <v>63.110000000000042</v>
      </c>
    </row>
    <row r="81" spans="1:13" ht="14.4" customHeight="1" x14ac:dyDescent="0.3">
      <c r="A81" s="664" t="s">
        <v>547</v>
      </c>
      <c r="B81" s="665" t="s">
        <v>2040</v>
      </c>
      <c r="C81" s="665" t="s">
        <v>1351</v>
      </c>
      <c r="D81" s="665" t="s">
        <v>2041</v>
      </c>
      <c r="E81" s="665" t="s">
        <v>2042</v>
      </c>
      <c r="F81" s="668"/>
      <c r="G81" s="668"/>
      <c r="H81" s="681">
        <v>0</v>
      </c>
      <c r="I81" s="668">
        <v>20</v>
      </c>
      <c r="J81" s="668">
        <v>701.8</v>
      </c>
      <c r="K81" s="681">
        <v>1</v>
      </c>
      <c r="L81" s="668">
        <v>20</v>
      </c>
      <c r="M81" s="669">
        <v>701.8</v>
      </c>
    </row>
    <row r="82" spans="1:13" ht="14.4" customHeight="1" x14ac:dyDescent="0.3">
      <c r="A82" s="664" t="s">
        <v>547</v>
      </c>
      <c r="B82" s="665" t="s">
        <v>2043</v>
      </c>
      <c r="C82" s="665" t="s">
        <v>1344</v>
      </c>
      <c r="D82" s="665" t="s">
        <v>1311</v>
      </c>
      <c r="E82" s="665" t="s">
        <v>2044</v>
      </c>
      <c r="F82" s="668"/>
      <c r="G82" s="668"/>
      <c r="H82" s="681">
        <v>0</v>
      </c>
      <c r="I82" s="668">
        <v>107</v>
      </c>
      <c r="J82" s="668">
        <v>2165.66</v>
      </c>
      <c r="K82" s="681">
        <v>1</v>
      </c>
      <c r="L82" s="668">
        <v>107</v>
      </c>
      <c r="M82" s="669">
        <v>2165.66</v>
      </c>
    </row>
    <row r="83" spans="1:13" ht="14.4" customHeight="1" x14ac:dyDescent="0.3">
      <c r="A83" s="664" t="s">
        <v>547</v>
      </c>
      <c r="B83" s="665" t="s">
        <v>2045</v>
      </c>
      <c r="C83" s="665" t="s">
        <v>1347</v>
      </c>
      <c r="D83" s="665" t="s">
        <v>2047</v>
      </c>
      <c r="E83" s="665" t="s">
        <v>2048</v>
      </c>
      <c r="F83" s="668"/>
      <c r="G83" s="668"/>
      <c r="H83" s="681">
        <v>0</v>
      </c>
      <c r="I83" s="668">
        <v>7.6000000000000005</v>
      </c>
      <c r="J83" s="668">
        <v>945.12399999999991</v>
      </c>
      <c r="K83" s="681">
        <v>1</v>
      </c>
      <c r="L83" s="668">
        <v>7.6000000000000005</v>
      </c>
      <c r="M83" s="669">
        <v>945.12399999999991</v>
      </c>
    </row>
    <row r="84" spans="1:13" ht="14.4" customHeight="1" x14ac:dyDescent="0.3">
      <c r="A84" s="664" t="s">
        <v>547</v>
      </c>
      <c r="B84" s="665" t="s">
        <v>2088</v>
      </c>
      <c r="C84" s="665" t="s">
        <v>1812</v>
      </c>
      <c r="D84" s="665" t="s">
        <v>1813</v>
      </c>
      <c r="E84" s="665" t="s">
        <v>2089</v>
      </c>
      <c r="F84" s="668"/>
      <c r="G84" s="668"/>
      <c r="H84" s="681">
        <v>0</v>
      </c>
      <c r="I84" s="668">
        <v>2.2000000000000002</v>
      </c>
      <c r="J84" s="668">
        <v>1016.4</v>
      </c>
      <c r="K84" s="681">
        <v>1</v>
      </c>
      <c r="L84" s="668">
        <v>2.2000000000000002</v>
      </c>
      <c r="M84" s="669">
        <v>1016.4</v>
      </c>
    </row>
    <row r="85" spans="1:13" ht="14.4" customHeight="1" x14ac:dyDescent="0.3">
      <c r="A85" s="664" t="s">
        <v>547</v>
      </c>
      <c r="B85" s="665" t="s">
        <v>2049</v>
      </c>
      <c r="C85" s="665" t="s">
        <v>1294</v>
      </c>
      <c r="D85" s="665" t="s">
        <v>1295</v>
      </c>
      <c r="E85" s="665" t="s">
        <v>2050</v>
      </c>
      <c r="F85" s="668">
        <v>9.5999999999999979</v>
      </c>
      <c r="G85" s="668">
        <v>1746.954</v>
      </c>
      <c r="H85" s="681">
        <v>1</v>
      </c>
      <c r="I85" s="668"/>
      <c r="J85" s="668"/>
      <c r="K85" s="681">
        <v>0</v>
      </c>
      <c r="L85" s="668">
        <v>9.5999999999999979</v>
      </c>
      <c r="M85" s="669">
        <v>1746.954</v>
      </c>
    </row>
    <row r="86" spans="1:13" ht="14.4" customHeight="1" x14ac:dyDescent="0.3">
      <c r="A86" s="664" t="s">
        <v>547</v>
      </c>
      <c r="B86" s="665" t="s">
        <v>2049</v>
      </c>
      <c r="C86" s="665" t="s">
        <v>1300</v>
      </c>
      <c r="D86" s="665" t="s">
        <v>1301</v>
      </c>
      <c r="E86" s="665" t="s">
        <v>2051</v>
      </c>
      <c r="F86" s="668">
        <v>3</v>
      </c>
      <c r="G86" s="668">
        <v>792</v>
      </c>
      <c r="H86" s="681">
        <v>1</v>
      </c>
      <c r="I86" s="668"/>
      <c r="J86" s="668"/>
      <c r="K86" s="681">
        <v>0</v>
      </c>
      <c r="L86" s="668">
        <v>3</v>
      </c>
      <c r="M86" s="669">
        <v>792</v>
      </c>
    </row>
    <row r="87" spans="1:13" ht="14.4" customHeight="1" x14ac:dyDescent="0.3">
      <c r="A87" s="664" t="s">
        <v>547</v>
      </c>
      <c r="B87" s="665" t="s">
        <v>2090</v>
      </c>
      <c r="C87" s="665" t="s">
        <v>1818</v>
      </c>
      <c r="D87" s="665" t="s">
        <v>1819</v>
      </c>
      <c r="E87" s="665" t="s">
        <v>2091</v>
      </c>
      <c r="F87" s="668"/>
      <c r="G87" s="668"/>
      <c r="H87" s="681">
        <v>0</v>
      </c>
      <c r="I87" s="668">
        <v>6</v>
      </c>
      <c r="J87" s="668">
        <v>853.9799999999999</v>
      </c>
      <c r="K87" s="681">
        <v>1</v>
      </c>
      <c r="L87" s="668">
        <v>6</v>
      </c>
      <c r="M87" s="669">
        <v>853.9799999999999</v>
      </c>
    </row>
    <row r="88" spans="1:13" ht="14.4" customHeight="1" x14ac:dyDescent="0.3">
      <c r="A88" s="664" t="s">
        <v>547</v>
      </c>
      <c r="B88" s="665" t="s">
        <v>2092</v>
      </c>
      <c r="C88" s="665" t="s">
        <v>1805</v>
      </c>
      <c r="D88" s="665" t="s">
        <v>1806</v>
      </c>
      <c r="E88" s="665" t="s">
        <v>1807</v>
      </c>
      <c r="F88" s="668"/>
      <c r="G88" s="668"/>
      <c r="H88" s="681">
        <v>0</v>
      </c>
      <c r="I88" s="668">
        <v>2</v>
      </c>
      <c r="J88" s="668">
        <v>105.76000180946146</v>
      </c>
      <c r="K88" s="681">
        <v>1</v>
      </c>
      <c r="L88" s="668">
        <v>2</v>
      </c>
      <c r="M88" s="669">
        <v>105.76000180946146</v>
      </c>
    </row>
    <row r="89" spans="1:13" ht="14.4" customHeight="1" x14ac:dyDescent="0.3">
      <c r="A89" s="664" t="s">
        <v>547</v>
      </c>
      <c r="B89" s="665" t="s">
        <v>2054</v>
      </c>
      <c r="C89" s="665" t="s">
        <v>1365</v>
      </c>
      <c r="D89" s="665" t="s">
        <v>2055</v>
      </c>
      <c r="E89" s="665" t="s">
        <v>2056</v>
      </c>
      <c r="F89" s="668"/>
      <c r="G89" s="668"/>
      <c r="H89" s="681">
        <v>0</v>
      </c>
      <c r="I89" s="668">
        <v>1</v>
      </c>
      <c r="J89" s="668">
        <v>264</v>
      </c>
      <c r="K89" s="681">
        <v>1</v>
      </c>
      <c r="L89" s="668">
        <v>1</v>
      </c>
      <c r="M89" s="669">
        <v>264</v>
      </c>
    </row>
    <row r="90" spans="1:13" ht="14.4" customHeight="1" x14ac:dyDescent="0.3">
      <c r="A90" s="664" t="s">
        <v>547</v>
      </c>
      <c r="B90" s="665" t="s">
        <v>2057</v>
      </c>
      <c r="C90" s="665" t="s">
        <v>1783</v>
      </c>
      <c r="D90" s="665" t="s">
        <v>2093</v>
      </c>
      <c r="E90" s="665" t="s">
        <v>2094</v>
      </c>
      <c r="F90" s="668">
        <v>1.4500000000000002</v>
      </c>
      <c r="G90" s="668">
        <v>933.57939999999996</v>
      </c>
      <c r="H90" s="681">
        <v>1</v>
      </c>
      <c r="I90" s="668"/>
      <c r="J90" s="668"/>
      <c r="K90" s="681">
        <v>0</v>
      </c>
      <c r="L90" s="668">
        <v>1.4500000000000002</v>
      </c>
      <c r="M90" s="669">
        <v>933.57939999999996</v>
      </c>
    </row>
    <row r="91" spans="1:13" ht="14.4" customHeight="1" x14ac:dyDescent="0.3">
      <c r="A91" s="664" t="s">
        <v>547</v>
      </c>
      <c r="B91" s="665" t="s">
        <v>2095</v>
      </c>
      <c r="C91" s="665" t="s">
        <v>1297</v>
      </c>
      <c r="D91" s="665" t="s">
        <v>1298</v>
      </c>
      <c r="E91" s="665" t="s">
        <v>2063</v>
      </c>
      <c r="F91" s="668">
        <v>1.4</v>
      </c>
      <c r="G91" s="668">
        <v>578.072</v>
      </c>
      <c r="H91" s="681">
        <v>1</v>
      </c>
      <c r="I91" s="668"/>
      <c r="J91" s="668"/>
      <c r="K91" s="681">
        <v>0</v>
      </c>
      <c r="L91" s="668">
        <v>1.4</v>
      </c>
      <c r="M91" s="669">
        <v>578.072</v>
      </c>
    </row>
    <row r="92" spans="1:13" ht="14.4" customHeight="1" x14ac:dyDescent="0.3">
      <c r="A92" s="664" t="s">
        <v>547</v>
      </c>
      <c r="B92" s="665" t="s">
        <v>2096</v>
      </c>
      <c r="C92" s="665" t="s">
        <v>1821</v>
      </c>
      <c r="D92" s="665" t="s">
        <v>1822</v>
      </c>
      <c r="E92" s="665" t="s">
        <v>2097</v>
      </c>
      <c r="F92" s="668"/>
      <c r="G92" s="668"/>
      <c r="H92" s="681">
        <v>0</v>
      </c>
      <c r="I92" s="668">
        <v>50</v>
      </c>
      <c r="J92" s="668">
        <v>2760.18</v>
      </c>
      <c r="K92" s="681">
        <v>1</v>
      </c>
      <c r="L92" s="668">
        <v>50</v>
      </c>
      <c r="M92" s="669">
        <v>2760.18</v>
      </c>
    </row>
    <row r="93" spans="1:13" ht="14.4" customHeight="1" x14ac:dyDescent="0.3">
      <c r="A93" s="664" t="s">
        <v>547</v>
      </c>
      <c r="B93" s="665" t="s">
        <v>2098</v>
      </c>
      <c r="C93" s="665" t="s">
        <v>1801</v>
      </c>
      <c r="D93" s="665" t="s">
        <v>2099</v>
      </c>
      <c r="E93" s="665" t="s">
        <v>2100</v>
      </c>
      <c r="F93" s="668"/>
      <c r="G93" s="668"/>
      <c r="H93" s="681">
        <v>0</v>
      </c>
      <c r="I93" s="668">
        <v>3</v>
      </c>
      <c r="J93" s="668">
        <v>1796.52</v>
      </c>
      <c r="K93" s="681">
        <v>1</v>
      </c>
      <c r="L93" s="668">
        <v>3</v>
      </c>
      <c r="M93" s="669">
        <v>1796.52</v>
      </c>
    </row>
    <row r="94" spans="1:13" ht="14.4" customHeight="1" x14ac:dyDescent="0.3">
      <c r="A94" s="664" t="s">
        <v>547</v>
      </c>
      <c r="B94" s="665" t="s">
        <v>2101</v>
      </c>
      <c r="C94" s="665" t="s">
        <v>1815</v>
      </c>
      <c r="D94" s="665" t="s">
        <v>1816</v>
      </c>
      <c r="E94" s="665" t="s">
        <v>2102</v>
      </c>
      <c r="F94" s="668"/>
      <c r="G94" s="668"/>
      <c r="H94" s="681">
        <v>0</v>
      </c>
      <c r="I94" s="668">
        <v>2.4</v>
      </c>
      <c r="J94" s="668">
        <v>6072</v>
      </c>
      <c r="K94" s="681">
        <v>1</v>
      </c>
      <c r="L94" s="668">
        <v>2.4</v>
      </c>
      <c r="M94" s="669">
        <v>6072</v>
      </c>
    </row>
    <row r="95" spans="1:13" ht="14.4" customHeight="1" x14ac:dyDescent="0.3">
      <c r="A95" s="664" t="s">
        <v>547</v>
      </c>
      <c r="B95" s="665" t="s">
        <v>2103</v>
      </c>
      <c r="C95" s="665" t="s">
        <v>1824</v>
      </c>
      <c r="D95" s="665" t="s">
        <v>1825</v>
      </c>
      <c r="E95" s="665" t="s">
        <v>2063</v>
      </c>
      <c r="F95" s="668"/>
      <c r="G95" s="668"/>
      <c r="H95" s="681">
        <v>0</v>
      </c>
      <c r="I95" s="668">
        <v>4.7999999999999989</v>
      </c>
      <c r="J95" s="668">
        <v>765.59999999999991</v>
      </c>
      <c r="K95" s="681">
        <v>1</v>
      </c>
      <c r="L95" s="668">
        <v>4.7999999999999989</v>
      </c>
      <c r="M95" s="669">
        <v>765.59999999999991</v>
      </c>
    </row>
    <row r="96" spans="1:13" ht="14.4" customHeight="1" x14ac:dyDescent="0.3">
      <c r="A96" s="664" t="s">
        <v>547</v>
      </c>
      <c r="B96" s="665" t="s">
        <v>2104</v>
      </c>
      <c r="C96" s="665" t="s">
        <v>1745</v>
      </c>
      <c r="D96" s="665" t="s">
        <v>1746</v>
      </c>
      <c r="E96" s="665" t="s">
        <v>2105</v>
      </c>
      <c r="F96" s="668"/>
      <c r="G96" s="668"/>
      <c r="H96" s="681">
        <v>0</v>
      </c>
      <c r="I96" s="668">
        <v>2</v>
      </c>
      <c r="J96" s="668">
        <v>597.85787873068489</v>
      </c>
      <c r="K96" s="681">
        <v>1</v>
      </c>
      <c r="L96" s="668">
        <v>2</v>
      </c>
      <c r="M96" s="669">
        <v>597.85787873068489</v>
      </c>
    </row>
    <row r="97" spans="1:13" ht="14.4" customHeight="1" x14ac:dyDescent="0.3">
      <c r="A97" s="664" t="s">
        <v>547</v>
      </c>
      <c r="B97" s="665" t="s">
        <v>2106</v>
      </c>
      <c r="C97" s="665" t="s">
        <v>1741</v>
      </c>
      <c r="D97" s="665" t="s">
        <v>2107</v>
      </c>
      <c r="E97" s="665" t="s">
        <v>2108</v>
      </c>
      <c r="F97" s="668"/>
      <c r="G97" s="668"/>
      <c r="H97" s="681">
        <v>0</v>
      </c>
      <c r="I97" s="668">
        <v>6</v>
      </c>
      <c r="J97" s="668">
        <v>4148.7000000000007</v>
      </c>
      <c r="K97" s="681">
        <v>1</v>
      </c>
      <c r="L97" s="668">
        <v>6</v>
      </c>
      <c r="M97" s="669">
        <v>4148.7000000000007</v>
      </c>
    </row>
    <row r="98" spans="1:13" ht="14.4" customHeight="1" x14ac:dyDescent="0.3">
      <c r="A98" s="664" t="s">
        <v>547</v>
      </c>
      <c r="B98" s="665" t="s">
        <v>2106</v>
      </c>
      <c r="C98" s="665" t="s">
        <v>1737</v>
      </c>
      <c r="D98" s="665" t="s">
        <v>2109</v>
      </c>
      <c r="E98" s="665" t="s">
        <v>2110</v>
      </c>
      <c r="F98" s="668"/>
      <c r="G98" s="668"/>
      <c r="H98" s="681">
        <v>0</v>
      </c>
      <c r="I98" s="668">
        <v>50</v>
      </c>
      <c r="J98" s="668">
        <v>8952.0474019991125</v>
      </c>
      <c r="K98" s="681">
        <v>1</v>
      </c>
      <c r="L98" s="668">
        <v>50</v>
      </c>
      <c r="M98" s="669">
        <v>8952.0474019991125</v>
      </c>
    </row>
    <row r="99" spans="1:13" ht="14.4" customHeight="1" x14ac:dyDescent="0.3">
      <c r="A99" s="664" t="s">
        <v>547</v>
      </c>
      <c r="B99" s="665" t="s">
        <v>2069</v>
      </c>
      <c r="C99" s="665" t="s">
        <v>555</v>
      </c>
      <c r="D99" s="665" t="s">
        <v>2072</v>
      </c>
      <c r="E99" s="665" t="s">
        <v>2073</v>
      </c>
      <c r="F99" s="668">
        <v>10</v>
      </c>
      <c r="G99" s="668">
        <v>1035.6999999999998</v>
      </c>
      <c r="H99" s="681">
        <v>1</v>
      </c>
      <c r="I99" s="668"/>
      <c r="J99" s="668"/>
      <c r="K99" s="681">
        <v>0</v>
      </c>
      <c r="L99" s="668">
        <v>10</v>
      </c>
      <c r="M99" s="669">
        <v>1035.6999999999998</v>
      </c>
    </row>
    <row r="100" spans="1:13" ht="14.4" customHeight="1" x14ac:dyDescent="0.3">
      <c r="A100" s="664" t="s">
        <v>547</v>
      </c>
      <c r="B100" s="665" t="s">
        <v>2069</v>
      </c>
      <c r="C100" s="665" t="s">
        <v>1729</v>
      </c>
      <c r="D100" s="665" t="s">
        <v>1730</v>
      </c>
      <c r="E100" s="665" t="s">
        <v>2111</v>
      </c>
      <c r="F100" s="668"/>
      <c r="G100" s="668"/>
      <c r="H100" s="681">
        <v>0</v>
      </c>
      <c r="I100" s="668">
        <v>54</v>
      </c>
      <c r="J100" s="668">
        <v>5543.1</v>
      </c>
      <c r="K100" s="681">
        <v>1</v>
      </c>
      <c r="L100" s="668">
        <v>54</v>
      </c>
      <c r="M100" s="669">
        <v>5543.1</v>
      </c>
    </row>
    <row r="101" spans="1:13" ht="14.4" customHeight="1" x14ac:dyDescent="0.3">
      <c r="A101" s="664" t="s">
        <v>547</v>
      </c>
      <c r="B101" s="665" t="s">
        <v>2078</v>
      </c>
      <c r="C101" s="665" t="s">
        <v>1162</v>
      </c>
      <c r="D101" s="665" t="s">
        <v>1163</v>
      </c>
      <c r="E101" s="665" t="s">
        <v>1433</v>
      </c>
      <c r="F101" s="668"/>
      <c r="G101" s="668"/>
      <c r="H101" s="681">
        <v>0</v>
      </c>
      <c r="I101" s="668">
        <v>6</v>
      </c>
      <c r="J101" s="668">
        <v>474.78</v>
      </c>
      <c r="K101" s="681">
        <v>1</v>
      </c>
      <c r="L101" s="668">
        <v>6</v>
      </c>
      <c r="M101" s="669">
        <v>474.78</v>
      </c>
    </row>
    <row r="102" spans="1:13" ht="14.4" customHeight="1" x14ac:dyDescent="0.3">
      <c r="A102" s="664" t="s">
        <v>547</v>
      </c>
      <c r="B102" s="665" t="s">
        <v>2081</v>
      </c>
      <c r="C102" s="665" t="s">
        <v>1772</v>
      </c>
      <c r="D102" s="665" t="s">
        <v>2112</v>
      </c>
      <c r="E102" s="665" t="s">
        <v>1770</v>
      </c>
      <c r="F102" s="668"/>
      <c r="G102" s="668"/>
      <c r="H102" s="681">
        <v>0</v>
      </c>
      <c r="I102" s="668">
        <v>10</v>
      </c>
      <c r="J102" s="668">
        <v>1644.2843750000002</v>
      </c>
      <c r="K102" s="681">
        <v>1</v>
      </c>
      <c r="L102" s="668">
        <v>10</v>
      </c>
      <c r="M102" s="669">
        <v>1644.2843750000002</v>
      </c>
    </row>
    <row r="103" spans="1:13" ht="14.4" customHeight="1" x14ac:dyDescent="0.3">
      <c r="A103" s="664" t="s">
        <v>547</v>
      </c>
      <c r="B103" s="665" t="s">
        <v>2081</v>
      </c>
      <c r="C103" s="665" t="s">
        <v>1768</v>
      </c>
      <c r="D103" s="665" t="s">
        <v>1769</v>
      </c>
      <c r="E103" s="665" t="s">
        <v>1770</v>
      </c>
      <c r="F103" s="668"/>
      <c r="G103" s="668"/>
      <c r="H103" s="681">
        <v>0</v>
      </c>
      <c r="I103" s="668">
        <v>5</v>
      </c>
      <c r="J103" s="668">
        <v>2131.7030227689638</v>
      </c>
      <c r="K103" s="681">
        <v>1</v>
      </c>
      <c r="L103" s="668">
        <v>5</v>
      </c>
      <c r="M103" s="669">
        <v>2131.7030227689638</v>
      </c>
    </row>
    <row r="104" spans="1:13" ht="14.4" customHeight="1" x14ac:dyDescent="0.3">
      <c r="A104" s="664" t="s">
        <v>547</v>
      </c>
      <c r="B104" s="665" t="s">
        <v>2081</v>
      </c>
      <c r="C104" s="665" t="s">
        <v>1765</v>
      </c>
      <c r="D104" s="665" t="s">
        <v>1766</v>
      </c>
      <c r="E104" s="665" t="s">
        <v>1770</v>
      </c>
      <c r="F104" s="668"/>
      <c r="G104" s="668"/>
      <c r="H104" s="681">
        <v>0</v>
      </c>
      <c r="I104" s="668">
        <v>14</v>
      </c>
      <c r="J104" s="668">
        <v>2190.86</v>
      </c>
      <c r="K104" s="681">
        <v>1</v>
      </c>
      <c r="L104" s="668">
        <v>14</v>
      </c>
      <c r="M104" s="669">
        <v>2190.86</v>
      </c>
    </row>
    <row r="105" spans="1:13" ht="14.4" customHeight="1" x14ac:dyDescent="0.3">
      <c r="A105" s="664" t="s">
        <v>550</v>
      </c>
      <c r="B105" s="665" t="s">
        <v>2034</v>
      </c>
      <c r="C105" s="665" t="s">
        <v>1918</v>
      </c>
      <c r="D105" s="665" t="s">
        <v>2035</v>
      </c>
      <c r="E105" s="665" t="s">
        <v>2113</v>
      </c>
      <c r="F105" s="668"/>
      <c r="G105" s="668"/>
      <c r="H105" s="681">
        <v>0</v>
      </c>
      <c r="I105" s="668">
        <v>2</v>
      </c>
      <c r="J105" s="668">
        <v>343.33999999999992</v>
      </c>
      <c r="K105" s="681">
        <v>1</v>
      </c>
      <c r="L105" s="668">
        <v>2</v>
      </c>
      <c r="M105" s="669">
        <v>343.33999999999992</v>
      </c>
    </row>
    <row r="106" spans="1:13" ht="14.4" customHeight="1" x14ac:dyDescent="0.3">
      <c r="A106" s="664" t="s">
        <v>550</v>
      </c>
      <c r="B106" s="665" t="s">
        <v>2104</v>
      </c>
      <c r="C106" s="665" t="s">
        <v>1745</v>
      </c>
      <c r="D106" s="665" t="s">
        <v>1746</v>
      </c>
      <c r="E106" s="665" t="s">
        <v>2105</v>
      </c>
      <c r="F106" s="668"/>
      <c r="G106" s="668"/>
      <c r="H106" s="681">
        <v>0</v>
      </c>
      <c r="I106" s="668">
        <v>1</v>
      </c>
      <c r="J106" s="668">
        <v>298.92876110572763</v>
      </c>
      <c r="K106" s="681">
        <v>1</v>
      </c>
      <c r="L106" s="668">
        <v>1</v>
      </c>
      <c r="M106" s="669">
        <v>298.92876110572763</v>
      </c>
    </row>
    <row r="107" spans="1:13" ht="14.4" customHeight="1" x14ac:dyDescent="0.3">
      <c r="A107" s="664" t="s">
        <v>550</v>
      </c>
      <c r="B107" s="665" t="s">
        <v>2114</v>
      </c>
      <c r="C107" s="665" t="s">
        <v>1920</v>
      </c>
      <c r="D107" s="665" t="s">
        <v>1921</v>
      </c>
      <c r="E107" s="665" t="s">
        <v>2115</v>
      </c>
      <c r="F107" s="668"/>
      <c r="G107" s="668"/>
      <c r="H107" s="681">
        <v>0</v>
      </c>
      <c r="I107" s="668">
        <v>3</v>
      </c>
      <c r="J107" s="668">
        <v>7260</v>
      </c>
      <c r="K107" s="681">
        <v>1</v>
      </c>
      <c r="L107" s="668">
        <v>3</v>
      </c>
      <c r="M107" s="669">
        <v>7260</v>
      </c>
    </row>
    <row r="108" spans="1:13" ht="14.4" customHeight="1" x14ac:dyDescent="0.3">
      <c r="A108" s="664" t="s">
        <v>550</v>
      </c>
      <c r="B108" s="665" t="s">
        <v>2106</v>
      </c>
      <c r="C108" s="665" t="s">
        <v>1741</v>
      </c>
      <c r="D108" s="665" t="s">
        <v>2107</v>
      </c>
      <c r="E108" s="665" t="s">
        <v>2108</v>
      </c>
      <c r="F108" s="668"/>
      <c r="G108" s="668"/>
      <c r="H108" s="681">
        <v>0</v>
      </c>
      <c r="I108" s="668">
        <v>26</v>
      </c>
      <c r="J108" s="668">
        <v>17977.682314022342</v>
      </c>
      <c r="K108" s="681">
        <v>1</v>
      </c>
      <c r="L108" s="668">
        <v>26</v>
      </c>
      <c r="M108" s="669">
        <v>17977.682314022342</v>
      </c>
    </row>
    <row r="109" spans="1:13" ht="14.4" customHeight="1" x14ac:dyDescent="0.3">
      <c r="A109" s="664" t="s">
        <v>550</v>
      </c>
      <c r="B109" s="665" t="s">
        <v>2106</v>
      </c>
      <c r="C109" s="665" t="s">
        <v>1737</v>
      </c>
      <c r="D109" s="665" t="s">
        <v>2109</v>
      </c>
      <c r="E109" s="665" t="s">
        <v>2110</v>
      </c>
      <c r="F109" s="668"/>
      <c r="G109" s="668"/>
      <c r="H109" s="681">
        <v>0</v>
      </c>
      <c r="I109" s="668">
        <v>8</v>
      </c>
      <c r="J109" s="668">
        <v>1331.96</v>
      </c>
      <c r="K109" s="681">
        <v>1</v>
      </c>
      <c r="L109" s="668">
        <v>8</v>
      </c>
      <c r="M109" s="669">
        <v>1331.96</v>
      </c>
    </row>
    <row r="110" spans="1:13" ht="14.4" customHeight="1" x14ac:dyDescent="0.3">
      <c r="A110" s="664" t="s">
        <v>550</v>
      </c>
      <c r="B110" s="665" t="s">
        <v>2069</v>
      </c>
      <c r="C110" s="665" t="s">
        <v>555</v>
      </c>
      <c r="D110" s="665" t="s">
        <v>2072</v>
      </c>
      <c r="E110" s="665" t="s">
        <v>2073</v>
      </c>
      <c r="F110" s="668">
        <v>8</v>
      </c>
      <c r="G110" s="668">
        <v>828.55622549957491</v>
      </c>
      <c r="H110" s="681">
        <v>1</v>
      </c>
      <c r="I110" s="668"/>
      <c r="J110" s="668"/>
      <c r="K110" s="681">
        <v>0</v>
      </c>
      <c r="L110" s="668">
        <v>8</v>
      </c>
      <c r="M110" s="669">
        <v>828.55622549957491</v>
      </c>
    </row>
    <row r="111" spans="1:13" ht="14.4" customHeight="1" thickBot="1" x14ac:dyDescent="0.35">
      <c r="A111" s="670" t="s">
        <v>550</v>
      </c>
      <c r="B111" s="671" t="s">
        <v>2069</v>
      </c>
      <c r="C111" s="671" t="s">
        <v>1729</v>
      </c>
      <c r="D111" s="671" t="s">
        <v>1730</v>
      </c>
      <c r="E111" s="671" t="s">
        <v>2111</v>
      </c>
      <c r="F111" s="674"/>
      <c r="G111" s="674"/>
      <c r="H111" s="682">
        <v>0</v>
      </c>
      <c r="I111" s="674">
        <v>18</v>
      </c>
      <c r="J111" s="674">
        <v>1847.7</v>
      </c>
      <c r="K111" s="682">
        <v>1</v>
      </c>
      <c r="L111" s="674">
        <v>18</v>
      </c>
      <c r="M111" s="675">
        <v>1847.7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7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9" t="s">
        <v>261</v>
      </c>
      <c r="B1" s="519"/>
      <c r="C1" s="519"/>
      <c r="D1" s="519"/>
      <c r="E1" s="519"/>
      <c r="F1" s="482"/>
      <c r="G1" s="482"/>
      <c r="H1" s="482"/>
      <c r="I1" s="48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82" t="s">
        <v>312</v>
      </c>
      <c r="B2" s="343"/>
      <c r="C2" s="343"/>
      <c r="D2" s="343"/>
      <c r="E2" s="343"/>
    </row>
    <row r="3" spans="1:17" ht="14.4" customHeight="1" thickBot="1" x14ac:dyDescent="0.35">
      <c r="A3" s="456" t="s">
        <v>3</v>
      </c>
      <c r="B3" s="460">
        <f>SUM(B6:B1048576)</f>
        <v>1435</v>
      </c>
      <c r="C3" s="461">
        <f>SUM(C6:C1048576)</f>
        <v>318</v>
      </c>
      <c r="D3" s="461">
        <f>SUM(D6:D1048576)</f>
        <v>205</v>
      </c>
      <c r="E3" s="462">
        <f>SUM(E6:E1048576)</f>
        <v>0</v>
      </c>
      <c r="F3" s="459">
        <f>IF(SUM($B3:$E3)=0,"",B3/SUM($B3:$E3))</f>
        <v>0.73289070480081719</v>
      </c>
      <c r="G3" s="457">
        <f t="shared" ref="G3:I3" si="0">IF(SUM($B3:$E3)=0,"",C3/SUM($B3:$E3))</f>
        <v>0.16241062308478038</v>
      </c>
      <c r="H3" s="457">
        <f t="shared" si="0"/>
        <v>0.10469867211440245</v>
      </c>
      <c r="I3" s="458">
        <f t="shared" si="0"/>
        <v>0</v>
      </c>
      <c r="J3" s="461">
        <f>SUM(J6:J1048576)</f>
        <v>138</v>
      </c>
      <c r="K3" s="461">
        <f>SUM(K6:K1048576)</f>
        <v>148</v>
      </c>
      <c r="L3" s="461">
        <f>SUM(L6:L1048576)</f>
        <v>205</v>
      </c>
      <c r="M3" s="462">
        <f>SUM(M6:M1048576)</f>
        <v>0</v>
      </c>
      <c r="N3" s="459">
        <f>IF(SUM($J3:$M3)=0,"",J3/SUM($J3:$M3))</f>
        <v>0.28105906313645623</v>
      </c>
      <c r="O3" s="457">
        <f t="shared" ref="O3:Q3" si="1">IF(SUM($J3:$M3)=0,"",K3/SUM($J3:$M3))</f>
        <v>0.3014256619144603</v>
      </c>
      <c r="P3" s="457">
        <f t="shared" si="1"/>
        <v>0.41751527494908353</v>
      </c>
      <c r="Q3" s="458">
        <f t="shared" si="1"/>
        <v>0</v>
      </c>
    </row>
    <row r="4" spans="1:17" ht="14.4" customHeight="1" thickBot="1" x14ac:dyDescent="0.35">
      <c r="A4" s="455"/>
      <c r="B4" s="532" t="s">
        <v>263</v>
      </c>
      <c r="C4" s="533"/>
      <c r="D4" s="533"/>
      <c r="E4" s="534"/>
      <c r="F4" s="529" t="s">
        <v>268</v>
      </c>
      <c r="G4" s="530"/>
      <c r="H4" s="530"/>
      <c r="I4" s="531"/>
      <c r="J4" s="532" t="s">
        <v>269</v>
      </c>
      <c r="K4" s="533"/>
      <c r="L4" s="533"/>
      <c r="M4" s="534"/>
      <c r="N4" s="529" t="s">
        <v>270</v>
      </c>
      <c r="O4" s="530"/>
      <c r="P4" s="530"/>
      <c r="Q4" s="531"/>
    </row>
    <row r="5" spans="1:17" ht="14.4" customHeight="1" thickBot="1" x14ac:dyDescent="0.35">
      <c r="A5" s="697" t="s">
        <v>262</v>
      </c>
      <c r="B5" s="698" t="s">
        <v>264</v>
      </c>
      <c r="C5" s="698" t="s">
        <v>265</v>
      </c>
      <c r="D5" s="698" t="s">
        <v>266</v>
      </c>
      <c r="E5" s="699" t="s">
        <v>267</v>
      </c>
      <c r="F5" s="700" t="s">
        <v>264</v>
      </c>
      <c r="G5" s="701" t="s">
        <v>265</v>
      </c>
      <c r="H5" s="701" t="s">
        <v>266</v>
      </c>
      <c r="I5" s="702" t="s">
        <v>267</v>
      </c>
      <c r="J5" s="698" t="s">
        <v>264</v>
      </c>
      <c r="K5" s="698" t="s">
        <v>265</v>
      </c>
      <c r="L5" s="698" t="s">
        <v>266</v>
      </c>
      <c r="M5" s="699" t="s">
        <v>267</v>
      </c>
      <c r="N5" s="700" t="s">
        <v>264</v>
      </c>
      <c r="O5" s="701" t="s">
        <v>265</v>
      </c>
      <c r="P5" s="701" t="s">
        <v>266</v>
      </c>
      <c r="Q5" s="702" t="s">
        <v>267</v>
      </c>
    </row>
    <row r="6" spans="1:17" ht="14.4" customHeight="1" x14ac:dyDescent="0.3">
      <c r="A6" s="706" t="s">
        <v>2117</v>
      </c>
      <c r="B6" s="712"/>
      <c r="C6" s="662"/>
      <c r="D6" s="662"/>
      <c r="E6" s="663"/>
      <c r="F6" s="709"/>
      <c r="G6" s="680"/>
      <c r="H6" s="680"/>
      <c r="I6" s="715"/>
      <c r="J6" s="712"/>
      <c r="K6" s="662"/>
      <c r="L6" s="662"/>
      <c r="M6" s="663"/>
      <c r="N6" s="709"/>
      <c r="O6" s="680"/>
      <c r="P6" s="680"/>
      <c r="Q6" s="703"/>
    </row>
    <row r="7" spans="1:17" ht="14.4" customHeight="1" x14ac:dyDescent="0.3">
      <c r="A7" s="707" t="s">
        <v>2118</v>
      </c>
      <c r="B7" s="713">
        <v>374</v>
      </c>
      <c r="C7" s="668">
        <v>223</v>
      </c>
      <c r="D7" s="668">
        <v>113</v>
      </c>
      <c r="E7" s="669"/>
      <c r="F7" s="710">
        <v>0.52676056338028165</v>
      </c>
      <c r="G7" s="681">
        <v>0.31408450704225355</v>
      </c>
      <c r="H7" s="681">
        <v>0.1591549295774648</v>
      </c>
      <c r="I7" s="716">
        <v>0</v>
      </c>
      <c r="J7" s="713">
        <v>40</v>
      </c>
      <c r="K7" s="668">
        <v>96</v>
      </c>
      <c r="L7" s="668">
        <v>113</v>
      </c>
      <c r="M7" s="669"/>
      <c r="N7" s="710">
        <v>0.1606425702811245</v>
      </c>
      <c r="O7" s="681">
        <v>0.38554216867469882</v>
      </c>
      <c r="P7" s="681">
        <v>0.45381526104417669</v>
      </c>
      <c r="Q7" s="704">
        <v>0</v>
      </c>
    </row>
    <row r="8" spans="1:17" ht="14.4" customHeight="1" x14ac:dyDescent="0.3">
      <c r="A8" s="707" t="s">
        <v>2119</v>
      </c>
      <c r="B8" s="713">
        <v>724</v>
      </c>
      <c r="C8" s="668">
        <v>90</v>
      </c>
      <c r="D8" s="668">
        <v>92</v>
      </c>
      <c r="E8" s="669"/>
      <c r="F8" s="710">
        <v>0.79911699779249445</v>
      </c>
      <c r="G8" s="681">
        <v>9.9337748344370855E-2</v>
      </c>
      <c r="H8" s="681">
        <v>0.10154525386313466</v>
      </c>
      <c r="I8" s="716">
        <v>0</v>
      </c>
      <c r="J8" s="713">
        <v>47</v>
      </c>
      <c r="K8" s="668">
        <v>47</v>
      </c>
      <c r="L8" s="668">
        <v>92</v>
      </c>
      <c r="M8" s="669"/>
      <c r="N8" s="710">
        <v>0.25268817204301075</v>
      </c>
      <c r="O8" s="681">
        <v>0.25268817204301075</v>
      </c>
      <c r="P8" s="681">
        <v>0.4946236559139785</v>
      </c>
      <c r="Q8" s="704">
        <v>0</v>
      </c>
    </row>
    <row r="9" spans="1:17" ht="14.4" customHeight="1" thickBot="1" x14ac:dyDescent="0.35">
      <c r="A9" s="708" t="s">
        <v>2120</v>
      </c>
      <c r="B9" s="714">
        <v>337</v>
      </c>
      <c r="C9" s="674">
        <v>5</v>
      </c>
      <c r="D9" s="674"/>
      <c r="E9" s="675"/>
      <c r="F9" s="711">
        <v>0.98538011695906436</v>
      </c>
      <c r="G9" s="682">
        <v>1.4619883040935672E-2</v>
      </c>
      <c r="H9" s="682">
        <v>0</v>
      </c>
      <c r="I9" s="717">
        <v>0</v>
      </c>
      <c r="J9" s="714">
        <v>51</v>
      </c>
      <c r="K9" s="674">
        <v>5</v>
      </c>
      <c r="L9" s="674"/>
      <c r="M9" s="675"/>
      <c r="N9" s="711">
        <v>0.9107142857142857</v>
      </c>
      <c r="O9" s="682">
        <v>8.9285714285714288E-2</v>
      </c>
      <c r="P9" s="682">
        <v>0</v>
      </c>
      <c r="Q9" s="70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9" t="s">
        <v>177</v>
      </c>
      <c r="B1" s="519"/>
      <c r="C1" s="519"/>
      <c r="D1" s="519"/>
      <c r="E1" s="519"/>
      <c r="F1" s="519"/>
      <c r="G1" s="519"/>
      <c r="H1" s="519"/>
      <c r="I1" s="482"/>
      <c r="J1" s="482"/>
      <c r="K1" s="482"/>
      <c r="L1" s="482"/>
    </row>
    <row r="2" spans="1:14" ht="14.4" customHeight="1" thickBot="1" x14ac:dyDescent="0.35">
      <c r="A2" s="382" t="s">
        <v>312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6" t="s">
        <v>15</v>
      </c>
      <c r="D3" s="535"/>
      <c r="E3" s="535" t="s">
        <v>16</v>
      </c>
      <c r="F3" s="535"/>
      <c r="G3" s="535"/>
      <c r="H3" s="535"/>
      <c r="I3" s="535" t="s">
        <v>190</v>
      </c>
      <c r="J3" s="535"/>
      <c r="K3" s="535"/>
      <c r="L3" s="53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8">
        <v>50</v>
      </c>
      <c r="B5" s="649" t="s">
        <v>535</v>
      </c>
      <c r="C5" s="652">
        <v>194281.13000000009</v>
      </c>
      <c r="D5" s="652">
        <v>465</v>
      </c>
      <c r="E5" s="652">
        <v>82272.45</v>
      </c>
      <c r="F5" s="718">
        <v>0.42347113175633661</v>
      </c>
      <c r="G5" s="652">
        <v>203</v>
      </c>
      <c r="H5" s="718">
        <v>0.43655913978494626</v>
      </c>
      <c r="I5" s="652">
        <v>112008.68000000009</v>
      </c>
      <c r="J5" s="718">
        <v>0.57652886824366345</v>
      </c>
      <c r="K5" s="652">
        <v>262</v>
      </c>
      <c r="L5" s="718">
        <v>0.5634408602150538</v>
      </c>
      <c r="M5" s="652" t="s">
        <v>74</v>
      </c>
      <c r="N5" s="277"/>
    </row>
    <row r="6" spans="1:14" ht="14.4" customHeight="1" x14ac:dyDescent="0.3">
      <c r="A6" s="648">
        <v>50</v>
      </c>
      <c r="B6" s="649" t="s">
        <v>2121</v>
      </c>
      <c r="C6" s="652">
        <v>176186.81000000008</v>
      </c>
      <c r="D6" s="652">
        <v>370</v>
      </c>
      <c r="E6" s="652">
        <v>64844.009999999995</v>
      </c>
      <c r="F6" s="718">
        <v>0.36804122851194115</v>
      </c>
      <c r="G6" s="652">
        <v>111</v>
      </c>
      <c r="H6" s="718">
        <v>0.3</v>
      </c>
      <c r="I6" s="652">
        <v>111342.80000000009</v>
      </c>
      <c r="J6" s="718">
        <v>0.63195877148805879</v>
      </c>
      <c r="K6" s="652">
        <v>259</v>
      </c>
      <c r="L6" s="718">
        <v>0.7</v>
      </c>
      <c r="M6" s="652" t="s">
        <v>1</v>
      </c>
      <c r="N6" s="277"/>
    </row>
    <row r="7" spans="1:14" ht="14.4" customHeight="1" x14ac:dyDescent="0.3">
      <c r="A7" s="648">
        <v>50</v>
      </c>
      <c r="B7" s="649" t="s">
        <v>2122</v>
      </c>
      <c r="C7" s="652">
        <v>18094.320000000003</v>
      </c>
      <c r="D7" s="652">
        <v>95</v>
      </c>
      <c r="E7" s="652">
        <v>17428.440000000002</v>
      </c>
      <c r="F7" s="718">
        <v>0.96319950127995968</v>
      </c>
      <c r="G7" s="652">
        <v>92</v>
      </c>
      <c r="H7" s="718">
        <v>0.96842105263157896</v>
      </c>
      <c r="I7" s="652">
        <v>665.88</v>
      </c>
      <c r="J7" s="718">
        <v>3.6800498720040313E-2</v>
      </c>
      <c r="K7" s="652">
        <v>3</v>
      </c>
      <c r="L7" s="718">
        <v>3.1578947368421054E-2</v>
      </c>
      <c r="M7" s="652" t="s">
        <v>1</v>
      </c>
      <c r="N7" s="277"/>
    </row>
    <row r="8" spans="1:14" ht="14.4" customHeight="1" x14ac:dyDescent="0.3">
      <c r="A8" s="648" t="s">
        <v>534</v>
      </c>
      <c r="B8" s="649" t="s">
        <v>3</v>
      </c>
      <c r="C8" s="652">
        <v>194281.13000000009</v>
      </c>
      <c r="D8" s="652">
        <v>465</v>
      </c>
      <c r="E8" s="652">
        <v>82272.45</v>
      </c>
      <c r="F8" s="718">
        <v>0.42347113175633661</v>
      </c>
      <c r="G8" s="652">
        <v>203</v>
      </c>
      <c r="H8" s="718">
        <v>0.43655913978494626</v>
      </c>
      <c r="I8" s="652">
        <v>112008.68000000009</v>
      </c>
      <c r="J8" s="718">
        <v>0.57652886824366345</v>
      </c>
      <c r="K8" s="652">
        <v>262</v>
      </c>
      <c r="L8" s="718">
        <v>0.5634408602150538</v>
      </c>
      <c r="M8" s="652" t="s">
        <v>538</v>
      </c>
      <c r="N8" s="277"/>
    </row>
    <row r="10" spans="1:14" ht="14.4" customHeight="1" x14ac:dyDescent="0.3">
      <c r="A10" s="648">
        <v>50</v>
      </c>
      <c r="B10" s="649" t="s">
        <v>535</v>
      </c>
      <c r="C10" s="652" t="s">
        <v>536</v>
      </c>
      <c r="D10" s="652" t="s">
        <v>536</v>
      </c>
      <c r="E10" s="652" t="s">
        <v>536</v>
      </c>
      <c r="F10" s="718" t="s">
        <v>536</v>
      </c>
      <c r="G10" s="652" t="s">
        <v>536</v>
      </c>
      <c r="H10" s="718" t="s">
        <v>536</v>
      </c>
      <c r="I10" s="652" t="s">
        <v>536</v>
      </c>
      <c r="J10" s="718" t="s">
        <v>536</v>
      </c>
      <c r="K10" s="652" t="s">
        <v>536</v>
      </c>
      <c r="L10" s="718" t="s">
        <v>536</v>
      </c>
      <c r="M10" s="652" t="s">
        <v>74</v>
      </c>
      <c r="N10" s="277"/>
    </row>
    <row r="11" spans="1:14" ht="14.4" customHeight="1" x14ac:dyDescent="0.3">
      <c r="A11" s="648" t="s">
        <v>2123</v>
      </c>
      <c r="B11" s="649" t="s">
        <v>2121</v>
      </c>
      <c r="C11" s="652">
        <v>32674.64000000001</v>
      </c>
      <c r="D11" s="652">
        <v>160</v>
      </c>
      <c r="E11" s="652">
        <v>7036.48</v>
      </c>
      <c r="F11" s="718">
        <v>0.21534988602781843</v>
      </c>
      <c r="G11" s="652">
        <v>26</v>
      </c>
      <c r="H11" s="718">
        <v>0.16250000000000001</v>
      </c>
      <c r="I11" s="652">
        <v>25638.160000000011</v>
      </c>
      <c r="J11" s="718">
        <v>0.78465011397218154</v>
      </c>
      <c r="K11" s="652">
        <v>134</v>
      </c>
      <c r="L11" s="718">
        <v>0.83750000000000002</v>
      </c>
      <c r="M11" s="652" t="s">
        <v>1</v>
      </c>
      <c r="N11" s="277"/>
    </row>
    <row r="12" spans="1:14" ht="14.4" customHeight="1" x14ac:dyDescent="0.3">
      <c r="A12" s="648" t="s">
        <v>2123</v>
      </c>
      <c r="B12" s="649" t="s">
        <v>2124</v>
      </c>
      <c r="C12" s="652">
        <v>32674.64000000001</v>
      </c>
      <c r="D12" s="652">
        <v>160</v>
      </c>
      <c r="E12" s="652">
        <v>7036.48</v>
      </c>
      <c r="F12" s="718">
        <v>0.21534988602781843</v>
      </c>
      <c r="G12" s="652">
        <v>26</v>
      </c>
      <c r="H12" s="718">
        <v>0.16250000000000001</v>
      </c>
      <c r="I12" s="652">
        <v>25638.160000000011</v>
      </c>
      <c r="J12" s="718">
        <v>0.78465011397218154</v>
      </c>
      <c r="K12" s="652">
        <v>134</v>
      </c>
      <c r="L12" s="718">
        <v>0.83750000000000002</v>
      </c>
      <c r="M12" s="652" t="s">
        <v>542</v>
      </c>
      <c r="N12" s="277"/>
    </row>
    <row r="13" spans="1:14" ht="14.4" customHeight="1" x14ac:dyDescent="0.3">
      <c r="A13" s="648" t="s">
        <v>536</v>
      </c>
      <c r="B13" s="649" t="s">
        <v>536</v>
      </c>
      <c r="C13" s="652" t="s">
        <v>536</v>
      </c>
      <c r="D13" s="652" t="s">
        <v>536</v>
      </c>
      <c r="E13" s="652" t="s">
        <v>536</v>
      </c>
      <c r="F13" s="718" t="s">
        <v>536</v>
      </c>
      <c r="G13" s="652" t="s">
        <v>536</v>
      </c>
      <c r="H13" s="718" t="s">
        <v>536</v>
      </c>
      <c r="I13" s="652" t="s">
        <v>536</v>
      </c>
      <c r="J13" s="718" t="s">
        <v>536</v>
      </c>
      <c r="K13" s="652" t="s">
        <v>536</v>
      </c>
      <c r="L13" s="718" t="s">
        <v>536</v>
      </c>
      <c r="M13" s="652" t="s">
        <v>543</v>
      </c>
      <c r="N13" s="277"/>
    </row>
    <row r="14" spans="1:14" ht="14.4" customHeight="1" x14ac:dyDescent="0.3">
      <c r="A14" s="648" t="s">
        <v>2125</v>
      </c>
      <c r="B14" s="649" t="s">
        <v>2121</v>
      </c>
      <c r="C14" s="652">
        <v>143512.17000000004</v>
      </c>
      <c r="D14" s="652">
        <v>210</v>
      </c>
      <c r="E14" s="652">
        <v>57807.529999999992</v>
      </c>
      <c r="F14" s="718">
        <v>0.40280576901596549</v>
      </c>
      <c r="G14" s="652">
        <v>85</v>
      </c>
      <c r="H14" s="718">
        <v>0.40476190476190477</v>
      </c>
      <c r="I14" s="652">
        <v>85704.640000000043</v>
      </c>
      <c r="J14" s="718">
        <v>0.59719423098403446</v>
      </c>
      <c r="K14" s="652">
        <v>125</v>
      </c>
      <c r="L14" s="718">
        <v>0.59523809523809523</v>
      </c>
      <c r="M14" s="652" t="s">
        <v>1</v>
      </c>
      <c r="N14" s="277"/>
    </row>
    <row r="15" spans="1:14" ht="14.4" customHeight="1" x14ac:dyDescent="0.3">
      <c r="A15" s="648" t="s">
        <v>2125</v>
      </c>
      <c r="B15" s="649" t="s">
        <v>2122</v>
      </c>
      <c r="C15" s="652">
        <v>18094.320000000003</v>
      </c>
      <c r="D15" s="652">
        <v>95</v>
      </c>
      <c r="E15" s="652">
        <v>17428.440000000002</v>
      </c>
      <c r="F15" s="718">
        <v>0.96319950127995968</v>
      </c>
      <c r="G15" s="652">
        <v>92</v>
      </c>
      <c r="H15" s="718">
        <v>0.96842105263157896</v>
      </c>
      <c r="I15" s="652">
        <v>665.88</v>
      </c>
      <c r="J15" s="718">
        <v>3.6800498720040313E-2</v>
      </c>
      <c r="K15" s="652">
        <v>3</v>
      </c>
      <c r="L15" s="718">
        <v>3.1578947368421054E-2</v>
      </c>
      <c r="M15" s="652" t="s">
        <v>1</v>
      </c>
      <c r="N15" s="277"/>
    </row>
    <row r="16" spans="1:14" ht="14.4" customHeight="1" x14ac:dyDescent="0.3">
      <c r="A16" s="648" t="s">
        <v>2125</v>
      </c>
      <c r="B16" s="649" t="s">
        <v>2126</v>
      </c>
      <c r="C16" s="652">
        <v>161606.49000000005</v>
      </c>
      <c r="D16" s="652">
        <v>305</v>
      </c>
      <c r="E16" s="652">
        <v>75235.97</v>
      </c>
      <c r="F16" s="718">
        <v>0.46555042436723909</v>
      </c>
      <c r="G16" s="652">
        <v>177</v>
      </c>
      <c r="H16" s="718">
        <v>0.58032786885245902</v>
      </c>
      <c r="I16" s="652">
        <v>86370.520000000048</v>
      </c>
      <c r="J16" s="718">
        <v>0.53444957563276096</v>
      </c>
      <c r="K16" s="652">
        <v>128</v>
      </c>
      <c r="L16" s="718">
        <v>0.41967213114754098</v>
      </c>
      <c r="M16" s="652" t="s">
        <v>542</v>
      </c>
      <c r="N16" s="277"/>
    </row>
    <row r="17" spans="1:14" ht="14.4" customHeight="1" x14ac:dyDescent="0.3">
      <c r="A17" s="648" t="s">
        <v>536</v>
      </c>
      <c r="B17" s="649" t="s">
        <v>536</v>
      </c>
      <c r="C17" s="652" t="s">
        <v>536</v>
      </c>
      <c r="D17" s="652" t="s">
        <v>536</v>
      </c>
      <c r="E17" s="652" t="s">
        <v>536</v>
      </c>
      <c r="F17" s="718" t="s">
        <v>536</v>
      </c>
      <c r="G17" s="652" t="s">
        <v>536</v>
      </c>
      <c r="H17" s="718" t="s">
        <v>536</v>
      </c>
      <c r="I17" s="652" t="s">
        <v>536</v>
      </c>
      <c r="J17" s="718" t="s">
        <v>536</v>
      </c>
      <c r="K17" s="652" t="s">
        <v>536</v>
      </c>
      <c r="L17" s="718" t="s">
        <v>536</v>
      </c>
      <c r="M17" s="652" t="s">
        <v>543</v>
      </c>
      <c r="N17" s="277"/>
    </row>
    <row r="18" spans="1:14" ht="14.4" customHeight="1" x14ac:dyDescent="0.3">
      <c r="A18" s="648" t="s">
        <v>534</v>
      </c>
      <c r="B18" s="649" t="s">
        <v>537</v>
      </c>
      <c r="C18" s="652">
        <v>194281.13000000006</v>
      </c>
      <c r="D18" s="652">
        <v>465</v>
      </c>
      <c r="E18" s="652">
        <v>82272.45</v>
      </c>
      <c r="F18" s="718">
        <v>0.42347113175633666</v>
      </c>
      <c r="G18" s="652">
        <v>203</v>
      </c>
      <c r="H18" s="718">
        <v>0.43655913978494626</v>
      </c>
      <c r="I18" s="652">
        <v>112008.68000000005</v>
      </c>
      <c r="J18" s="718">
        <v>0.57652886824366323</v>
      </c>
      <c r="K18" s="652">
        <v>262</v>
      </c>
      <c r="L18" s="718">
        <v>0.5634408602150538</v>
      </c>
      <c r="M18" s="652" t="s">
        <v>538</v>
      </c>
      <c r="N18" s="277"/>
    </row>
    <row r="19" spans="1:14" ht="14.4" customHeight="1" x14ac:dyDescent="0.3">
      <c r="A19" s="719" t="s">
        <v>2127</v>
      </c>
    </row>
    <row r="20" spans="1:14" ht="14.4" customHeight="1" x14ac:dyDescent="0.3">
      <c r="A20" s="720" t="s">
        <v>2128</v>
      </c>
    </row>
    <row r="21" spans="1:14" ht="14.4" customHeight="1" x14ac:dyDescent="0.3">
      <c r="A21" s="719" t="s">
        <v>2129</v>
      </c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7" priority="15" stopIfTrue="1" operator="lessThan">
      <formula>0.6</formula>
    </cfRule>
  </conditionalFormatting>
  <conditionalFormatting sqref="B5:B8">
    <cfRule type="expression" dxfId="56" priority="10">
      <formula>AND(LEFT(M5,6)&lt;&gt;"mezera",M5&lt;&gt;"")</formula>
    </cfRule>
  </conditionalFormatting>
  <conditionalFormatting sqref="A5:A8">
    <cfRule type="expression" dxfId="55" priority="8">
      <formula>AND(M5&lt;&gt;"",M5&lt;&gt;"mezeraKL")</formula>
    </cfRule>
  </conditionalFormatting>
  <conditionalFormatting sqref="F5:F8">
    <cfRule type="cellIs" dxfId="54" priority="7" operator="lessThan">
      <formula>0.6</formula>
    </cfRule>
  </conditionalFormatting>
  <conditionalFormatting sqref="B5:L8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8">
    <cfRule type="expression" dxfId="51" priority="12">
      <formula>$M5&lt;&gt;""</formula>
    </cfRule>
  </conditionalFormatting>
  <conditionalFormatting sqref="B10:B18">
    <cfRule type="expression" dxfId="50" priority="4">
      <formula>AND(LEFT(M10,6)&lt;&gt;"mezera",M10&lt;&gt;"")</formula>
    </cfRule>
  </conditionalFormatting>
  <conditionalFormatting sqref="A10:A18">
    <cfRule type="expression" dxfId="49" priority="2">
      <formula>AND(M10&lt;&gt;"",M10&lt;&gt;"mezeraKL")</formula>
    </cfRule>
  </conditionalFormatting>
  <conditionalFormatting sqref="F10:F18">
    <cfRule type="cellIs" dxfId="48" priority="1" operator="lessThan">
      <formula>0.6</formula>
    </cfRule>
  </conditionalFormatting>
  <conditionalFormatting sqref="B10:L18">
    <cfRule type="expression" dxfId="47" priority="3">
      <formula>OR($M10="KL",$M10="SumaKL")</formula>
    </cfRule>
    <cfRule type="expression" dxfId="46" priority="5">
      <formula>$M10="SumaNS"</formula>
    </cfRule>
  </conditionalFormatting>
  <conditionalFormatting sqref="A10:L18">
    <cfRule type="expression" dxfId="45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9" t="s">
        <v>191</v>
      </c>
      <c r="B1" s="519"/>
      <c r="C1" s="519"/>
      <c r="D1" s="519"/>
      <c r="E1" s="519"/>
      <c r="F1" s="519"/>
      <c r="G1" s="519"/>
      <c r="H1" s="519"/>
      <c r="I1" s="519"/>
      <c r="J1" s="482"/>
      <c r="K1" s="482"/>
      <c r="L1" s="482"/>
      <c r="M1" s="482"/>
    </row>
    <row r="2" spans="1:13" ht="14.4" customHeight="1" thickBot="1" x14ac:dyDescent="0.35">
      <c r="A2" s="382" t="s">
        <v>312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6" t="s">
        <v>15</v>
      </c>
      <c r="C3" s="538"/>
      <c r="D3" s="535"/>
      <c r="E3" s="268"/>
      <c r="F3" s="535" t="s">
        <v>16</v>
      </c>
      <c r="G3" s="535"/>
      <c r="H3" s="535"/>
      <c r="I3" s="535"/>
      <c r="J3" s="535" t="s">
        <v>190</v>
      </c>
      <c r="K3" s="535"/>
      <c r="L3" s="535"/>
      <c r="M3" s="537"/>
    </row>
    <row r="4" spans="1:13" ht="14.4" customHeight="1" thickBot="1" x14ac:dyDescent="0.35">
      <c r="A4" s="697" t="s">
        <v>167</v>
      </c>
      <c r="B4" s="698" t="s">
        <v>19</v>
      </c>
      <c r="C4" s="724"/>
      <c r="D4" s="698" t="s">
        <v>20</v>
      </c>
      <c r="E4" s="724"/>
      <c r="F4" s="698" t="s">
        <v>19</v>
      </c>
      <c r="G4" s="701" t="s">
        <v>2</v>
      </c>
      <c r="H4" s="698" t="s">
        <v>20</v>
      </c>
      <c r="I4" s="701" t="s">
        <v>2</v>
      </c>
      <c r="J4" s="698" t="s">
        <v>19</v>
      </c>
      <c r="K4" s="701" t="s">
        <v>2</v>
      </c>
      <c r="L4" s="698" t="s">
        <v>20</v>
      </c>
      <c r="M4" s="702" t="s">
        <v>2</v>
      </c>
    </row>
    <row r="5" spans="1:13" ht="14.4" customHeight="1" x14ac:dyDescent="0.3">
      <c r="A5" s="721" t="s">
        <v>2130</v>
      </c>
      <c r="B5" s="712">
        <v>35.11</v>
      </c>
      <c r="C5" s="659">
        <v>1</v>
      </c>
      <c r="D5" s="725">
        <v>1</v>
      </c>
      <c r="E5" s="728" t="s">
        <v>2130</v>
      </c>
      <c r="F5" s="712"/>
      <c r="G5" s="680">
        <v>0</v>
      </c>
      <c r="H5" s="662"/>
      <c r="I5" s="703">
        <v>0</v>
      </c>
      <c r="J5" s="731">
        <v>35.11</v>
      </c>
      <c r="K5" s="680">
        <v>1</v>
      </c>
      <c r="L5" s="662">
        <v>1</v>
      </c>
      <c r="M5" s="703">
        <v>1</v>
      </c>
    </row>
    <row r="6" spans="1:13" ht="14.4" customHeight="1" x14ac:dyDescent="0.3">
      <c r="A6" s="722" t="s">
        <v>2131</v>
      </c>
      <c r="B6" s="713">
        <v>54677.399999999994</v>
      </c>
      <c r="C6" s="665">
        <v>1</v>
      </c>
      <c r="D6" s="726">
        <v>90</v>
      </c>
      <c r="E6" s="729" t="s">
        <v>2131</v>
      </c>
      <c r="F6" s="713">
        <v>21122.559999999998</v>
      </c>
      <c r="G6" s="681">
        <v>0.38631244353242838</v>
      </c>
      <c r="H6" s="668">
        <v>43</v>
      </c>
      <c r="I6" s="704">
        <v>0.4777777777777778</v>
      </c>
      <c r="J6" s="732">
        <v>33554.839999999997</v>
      </c>
      <c r="K6" s="681">
        <v>0.61368755646757156</v>
      </c>
      <c r="L6" s="668">
        <v>47</v>
      </c>
      <c r="M6" s="704">
        <v>0.52222222222222225</v>
      </c>
    </row>
    <row r="7" spans="1:13" ht="14.4" customHeight="1" x14ac:dyDescent="0.3">
      <c r="A7" s="722" t="s">
        <v>2132</v>
      </c>
      <c r="B7" s="713">
        <v>1618.1299999999999</v>
      </c>
      <c r="C7" s="665">
        <v>1</v>
      </c>
      <c r="D7" s="726">
        <v>14</v>
      </c>
      <c r="E7" s="729" t="s">
        <v>2132</v>
      </c>
      <c r="F7" s="713">
        <v>689.57999999999993</v>
      </c>
      <c r="G7" s="681">
        <v>0.42615859047171734</v>
      </c>
      <c r="H7" s="668">
        <v>4</v>
      </c>
      <c r="I7" s="704">
        <v>0.2857142857142857</v>
      </c>
      <c r="J7" s="732">
        <v>928.55</v>
      </c>
      <c r="K7" s="681">
        <v>0.57384140952828266</v>
      </c>
      <c r="L7" s="668">
        <v>10</v>
      </c>
      <c r="M7" s="704">
        <v>0.7142857142857143</v>
      </c>
    </row>
    <row r="8" spans="1:13" ht="14.4" customHeight="1" x14ac:dyDescent="0.3">
      <c r="A8" s="722" t="s">
        <v>2133</v>
      </c>
      <c r="B8" s="713">
        <v>7645.0999999999985</v>
      </c>
      <c r="C8" s="665">
        <v>1</v>
      </c>
      <c r="D8" s="726">
        <v>50</v>
      </c>
      <c r="E8" s="729" t="s">
        <v>2133</v>
      </c>
      <c r="F8" s="713">
        <v>1544.28</v>
      </c>
      <c r="G8" s="681">
        <v>0.20199604975736096</v>
      </c>
      <c r="H8" s="668">
        <v>8</v>
      </c>
      <c r="I8" s="704">
        <v>0.16</v>
      </c>
      <c r="J8" s="732">
        <v>6100.8199999999988</v>
      </c>
      <c r="K8" s="681">
        <v>0.79800395024263904</v>
      </c>
      <c r="L8" s="668">
        <v>42</v>
      </c>
      <c r="M8" s="704">
        <v>0.84</v>
      </c>
    </row>
    <row r="9" spans="1:13" ht="14.4" customHeight="1" x14ac:dyDescent="0.3">
      <c r="A9" s="722" t="s">
        <v>2134</v>
      </c>
      <c r="B9" s="713">
        <v>3609.2799999999997</v>
      </c>
      <c r="C9" s="665">
        <v>1</v>
      </c>
      <c r="D9" s="726">
        <v>30</v>
      </c>
      <c r="E9" s="729" t="s">
        <v>2134</v>
      </c>
      <c r="F9" s="713">
        <v>2724.2799999999997</v>
      </c>
      <c r="G9" s="681">
        <v>0.75479874102314037</v>
      </c>
      <c r="H9" s="668">
        <v>17</v>
      </c>
      <c r="I9" s="704">
        <v>0.56666666666666665</v>
      </c>
      <c r="J9" s="732">
        <v>885.00000000000011</v>
      </c>
      <c r="K9" s="681">
        <v>0.24520125897685971</v>
      </c>
      <c r="L9" s="668">
        <v>13</v>
      </c>
      <c r="M9" s="704">
        <v>0.43333333333333335</v>
      </c>
    </row>
    <row r="10" spans="1:13" ht="14.4" customHeight="1" x14ac:dyDescent="0.3">
      <c r="A10" s="722" t="s">
        <v>2135</v>
      </c>
      <c r="B10" s="713">
        <v>35.11</v>
      </c>
      <c r="C10" s="665">
        <v>1</v>
      </c>
      <c r="D10" s="726">
        <v>5</v>
      </c>
      <c r="E10" s="729" t="s">
        <v>2135</v>
      </c>
      <c r="F10" s="713">
        <v>35.11</v>
      </c>
      <c r="G10" s="681">
        <v>1</v>
      </c>
      <c r="H10" s="668">
        <v>3</v>
      </c>
      <c r="I10" s="704">
        <v>0.6</v>
      </c>
      <c r="J10" s="732">
        <v>0</v>
      </c>
      <c r="K10" s="681">
        <v>0</v>
      </c>
      <c r="L10" s="668">
        <v>2</v>
      </c>
      <c r="M10" s="704">
        <v>0.4</v>
      </c>
    </row>
    <row r="11" spans="1:13" ht="14.4" customHeight="1" x14ac:dyDescent="0.3">
      <c r="A11" s="722" t="s">
        <v>2136</v>
      </c>
      <c r="B11" s="713">
        <v>87937.709999999992</v>
      </c>
      <c r="C11" s="665">
        <v>1</v>
      </c>
      <c r="D11" s="726">
        <v>131</v>
      </c>
      <c r="E11" s="729" t="s">
        <v>2136</v>
      </c>
      <c r="F11" s="713">
        <v>38060.53</v>
      </c>
      <c r="G11" s="681">
        <v>0.43281238503936481</v>
      </c>
      <c r="H11" s="668">
        <v>53</v>
      </c>
      <c r="I11" s="704">
        <v>0.40458015267175573</v>
      </c>
      <c r="J11" s="732">
        <v>49877.179999999986</v>
      </c>
      <c r="K11" s="681">
        <v>0.56718761496063508</v>
      </c>
      <c r="L11" s="668">
        <v>78</v>
      </c>
      <c r="M11" s="704">
        <v>0.59541984732824427</v>
      </c>
    </row>
    <row r="12" spans="1:13" ht="14.4" customHeight="1" x14ac:dyDescent="0.3">
      <c r="A12" s="722" t="s">
        <v>2137</v>
      </c>
      <c r="B12" s="713">
        <v>4521.26</v>
      </c>
      <c r="C12" s="665">
        <v>1</v>
      </c>
      <c r="D12" s="726">
        <v>23</v>
      </c>
      <c r="E12" s="729" t="s">
        <v>2137</v>
      </c>
      <c r="F12" s="713">
        <v>3393.92</v>
      </c>
      <c r="G12" s="681">
        <v>0.75065800241525593</v>
      </c>
      <c r="H12" s="668">
        <v>21</v>
      </c>
      <c r="I12" s="704">
        <v>0.91304347826086951</v>
      </c>
      <c r="J12" s="732">
        <v>1127.3400000000001</v>
      </c>
      <c r="K12" s="681">
        <v>0.2493419975847441</v>
      </c>
      <c r="L12" s="668">
        <v>2</v>
      </c>
      <c r="M12" s="704">
        <v>8.6956521739130432E-2</v>
      </c>
    </row>
    <row r="13" spans="1:13" ht="14.4" customHeight="1" x14ac:dyDescent="0.3">
      <c r="A13" s="722" t="s">
        <v>2138</v>
      </c>
      <c r="B13" s="713">
        <v>2188.4700000000003</v>
      </c>
      <c r="C13" s="665">
        <v>1</v>
      </c>
      <c r="D13" s="726">
        <v>14</v>
      </c>
      <c r="E13" s="729" t="s">
        <v>2138</v>
      </c>
      <c r="F13" s="713">
        <v>742.55</v>
      </c>
      <c r="G13" s="681">
        <v>0.33930097282576405</v>
      </c>
      <c r="H13" s="668">
        <v>4</v>
      </c>
      <c r="I13" s="704">
        <v>0.2857142857142857</v>
      </c>
      <c r="J13" s="732">
        <v>1445.92</v>
      </c>
      <c r="K13" s="681">
        <v>0.66069902717423579</v>
      </c>
      <c r="L13" s="668">
        <v>10</v>
      </c>
      <c r="M13" s="704">
        <v>0.7142857142857143</v>
      </c>
    </row>
    <row r="14" spans="1:13" ht="14.4" customHeight="1" x14ac:dyDescent="0.3">
      <c r="A14" s="722" t="s">
        <v>2139</v>
      </c>
      <c r="B14" s="713">
        <v>371.09000000000003</v>
      </c>
      <c r="C14" s="665">
        <v>1</v>
      </c>
      <c r="D14" s="726">
        <v>4</v>
      </c>
      <c r="E14" s="729" t="s">
        <v>2139</v>
      </c>
      <c r="F14" s="713">
        <v>371.09000000000003</v>
      </c>
      <c r="G14" s="681">
        <v>1</v>
      </c>
      <c r="H14" s="668">
        <v>3</v>
      </c>
      <c r="I14" s="704">
        <v>0.75</v>
      </c>
      <c r="J14" s="732">
        <v>0</v>
      </c>
      <c r="K14" s="681">
        <v>0</v>
      </c>
      <c r="L14" s="668">
        <v>1</v>
      </c>
      <c r="M14" s="704">
        <v>0.25</v>
      </c>
    </row>
    <row r="15" spans="1:13" ht="14.4" customHeight="1" x14ac:dyDescent="0.3">
      <c r="A15" s="722" t="s">
        <v>2140</v>
      </c>
      <c r="B15" s="713">
        <v>781.42000000000007</v>
      </c>
      <c r="C15" s="665">
        <v>1</v>
      </c>
      <c r="D15" s="726">
        <v>5</v>
      </c>
      <c r="E15" s="729" t="s">
        <v>2140</v>
      </c>
      <c r="F15" s="713">
        <v>50.32</v>
      </c>
      <c r="G15" s="681">
        <v>6.4395587520155603E-2</v>
      </c>
      <c r="H15" s="668">
        <v>1</v>
      </c>
      <c r="I15" s="704">
        <v>0.2</v>
      </c>
      <c r="J15" s="732">
        <v>731.1</v>
      </c>
      <c r="K15" s="681">
        <v>0.93560441247984438</v>
      </c>
      <c r="L15" s="668">
        <v>4</v>
      </c>
      <c r="M15" s="704">
        <v>0.8</v>
      </c>
    </row>
    <row r="16" spans="1:13" ht="14.4" customHeight="1" x14ac:dyDescent="0.3">
      <c r="A16" s="722" t="s">
        <v>2141</v>
      </c>
      <c r="B16" s="713">
        <v>24822.14</v>
      </c>
      <c r="C16" s="665">
        <v>1</v>
      </c>
      <c r="D16" s="726">
        <v>71</v>
      </c>
      <c r="E16" s="729" t="s">
        <v>2141</v>
      </c>
      <c r="F16" s="713">
        <v>13373.270000000002</v>
      </c>
      <c r="G16" s="681">
        <v>0.53876378104385858</v>
      </c>
      <c r="H16" s="668">
        <v>42</v>
      </c>
      <c r="I16" s="704">
        <v>0.59154929577464788</v>
      </c>
      <c r="J16" s="732">
        <v>11448.869999999999</v>
      </c>
      <c r="K16" s="681">
        <v>0.46123621895614153</v>
      </c>
      <c r="L16" s="668">
        <v>29</v>
      </c>
      <c r="M16" s="704">
        <v>0.40845070422535212</v>
      </c>
    </row>
    <row r="17" spans="1:13" ht="14.4" customHeight="1" x14ac:dyDescent="0.3">
      <c r="A17" s="722" t="s">
        <v>2142</v>
      </c>
      <c r="B17" s="713">
        <v>105.32</v>
      </c>
      <c r="C17" s="665">
        <v>1</v>
      </c>
      <c r="D17" s="726">
        <v>2</v>
      </c>
      <c r="E17" s="729" t="s">
        <v>2142</v>
      </c>
      <c r="F17" s="713">
        <v>105.32</v>
      </c>
      <c r="G17" s="681">
        <v>1</v>
      </c>
      <c r="H17" s="668">
        <v>2</v>
      </c>
      <c r="I17" s="704">
        <v>1</v>
      </c>
      <c r="J17" s="732"/>
      <c r="K17" s="681">
        <v>0</v>
      </c>
      <c r="L17" s="668"/>
      <c r="M17" s="704">
        <v>0</v>
      </c>
    </row>
    <row r="18" spans="1:13" ht="14.4" customHeight="1" thickBot="1" x14ac:dyDescent="0.35">
      <c r="A18" s="723" t="s">
        <v>2143</v>
      </c>
      <c r="B18" s="714">
        <v>5933.59</v>
      </c>
      <c r="C18" s="671">
        <v>1</v>
      </c>
      <c r="D18" s="727">
        <v>25</v>
      </c>
      <c r="E18" s="730" t="s">
        <v>2143</v>
      </c>
      <c r="F18" s="714">
        <v>59.64</v>
      </c>
      <c r="G18" s="682">
        <v>1.0051250591968774E-2</v>
      </c>
      <c r="H18" s="674">
        <v>2</v>
      </c>
      <c r="I18" s="705">
        <v>0.08</v>
      </c>
      <c r="J18" s="733">
        <v>5873.95</v>
      </c>
      <c r="K18" s="682">
        <v>0.98994874940803113</v>
      </c>
      <c r="L18" s="674">
        <v>23</v>
      </c>
      <c r="M18" s="705">
        <v>0.92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47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10" t="s">
        <v>2860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</row>
    <row r="2" spans="1:21" ht="14.4" customHeight="1" thickBot="1" x14ac:dyDescent="0.35">
      <c r="A2" s="382" t="s">
        <v>312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4" t="s">
        <v>159</v>
      </c>
      <c r="L3" s="545"/>
      <c r="M3" s="70">
        <f>SUBTOTAL(9,M7:M1048576)</f>
        <v>194281.13000000003</v>
      </c>
      <c r="N3" s="70">
        <f>SUBTOTAL(9,N7:N1048576)</f>
        <v>1109</v>
      </c>
      <c r="O3" s="70">
        <f>SUBTOTAL(9,O7:O1048576)</f>
        <v>465</v>
      </c>
      <c r="P3" s="70">
        <f>SUBTOTAL(9,P7:P1048576)</f>
        <v>82272.450000000026</v>
      </c>
      <c r="Q3" s="71">
        <f>IF(M3=0,0,P3/M3)</f>
        <v>0.42347113175633688</v>
      </c>
      <c r="R3" s="70">
        <f>SUBTOTAL(9,R7:R1048576)</f>
        <v>523</v>
      </c>
      <c r="S3" s="71">
        <f>IF(N3=0,0,R3/N3)</f>
        <v>0.47159603246167719</v>
      </c>
      <c r="T3" s="70">
        <f>SUBTOTAL(9,T7:T1048576)</f>
        <v>203</v>
      </c>
      <c r="U3" s="72">
        <f>IF(O3=0,0,T3/O3)</f>
        <v>0.43655913978494626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6" t="s">
        <v>15</v>
      </c>
      <c r="N4" s="547"/>
      <c r="O4" s="547"/>
      <c r="P4" s="548" t="s">
        <v>21</v>
      </c>
      <c r="Q4" s="547"/>
      <c r="R4" s="547"/>
      <c r="S4" s="547"/>
      <c r="T4" s="547"/>
      <c r="U4" s="54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9" t="s">
        <v>22</v>
      </c>
      <c r="Q5" s="540"/>
      <c r="R5" s="539" t="s">
        <v>13</v>
      </c>
      <c r="S5" s="540"/>
      <c r="T5" s="539" t="s">
        <v>20</v>
      </c>
      <c r="U5" s="541"/>
    </row>
    <row r="6" spans="1:21" s="337" customFormat="1" ht="14.4" customHeight="1" thickBot="1" x14ac:dyDescent="0.35">
      <c r="A6" s="734" t="s">
        <v>23</v>
      </c>
      <c r="B6" s="735" t="s">
        <v>5</v>
      </c>
      <c r="C6" s="734" t="s">
        <v>24</v>
      </c>
      <c r="D6" s="735" t="s">
        <v>6</v>
      </c>
      <c r="E6" s="735" t="s">
        <v>193</v>
      </c>
      <c r="F6" s="735" t="s">
        <v>25</v>
      </c>
      <c r="G6" s="735" t="s">
        <v>26</v>
      </c>
      <c r="H6" s="735" t="s">
        <v>8</v>
      </c>
      <c r="I6" s="735" t="s">
        <v>10</v>
      </c>
      <c r="J6" s="735" t="s">
        <v>11</v>
      </c>
      <c r="K6" s="735" t="s">
        <v>12</v>
      </c>
      <c r="L6" s="735" t="s">
        <v>27</v>
      </c>
      <c r="M6" s="736" t="s">
        <v>14</v>
      </c>
      <c r="N6" s="737" t="s">
        <v>28</v>
      </c>
      <c r="O6" s="737" t="s">
        <v>28</v>
      </c>
      <c r="P6" s="737" t="s">
        <v>14</v>
      </c>
      <c r="Q6" s="737" t="s">
        <v>2</v>
      </c>
      <c r="R6" s="737" t="s">
        <v>28</v>
      </c>
      <c r="S6" s="737" t="s">
        <v>2</v>
      </c>
      <c r="T6" s="737" t="s">
        <v>28</v>
      </c>
      <c r="U6" s="738" t="s">
        <v>2</v>
      </c>
    </row>
    <row r="7" spans="1:21" ht="14.4" customHeight="1" x14ac:dyDescent="0.3">
      <c r="A7" s="739">
        <v>50</v>
      </c>
      <c r="B7" s="740" t="s">
        <v>535</v>
      </c>
      <c r="C7" s="740" t="s">
        <v>2123</v>
      </c>
      <c r="D7" s="741" t="s">
        <v>2858</v>
      </c>
      <c r="E7" s="742" t="s">
        <v>2130</v>
      </c>
      <c r="F7" s="740" t="s">
        <v>2121</v>
      </c>
      <c r="G7" s="740" t="s">
        <v>2144</v>
      </c>
      <c r="H7" s="740" t="s">
        <v>1114</v>
      </c>
      <c r="I7" s="740" t="s">
        <v>1145</v>
      </c>
      <c r="J7" s="740" t="s">
        <v>1146</v>
      </c>
      <c r="K7" s="740" t="s">
        <v>887</v>
      </c>
      <c r="L7" s="743">
        <v>35.11</v>
      </c>
      <c r="M7" s="743">
        <v>35.11</v>
      </c>
      <c r="N7" s="740">
        <v>1</v>
      </c>
      <c r="O7" s="744">
        <v>0.5</v>
      </c>
      <c r="P7" s="743"/>
      <c r="Q7" s="745">
        <v>0</v>
      </c>
      <c r="R7" s="740"/>
      <c r="S7" s="745">
        <v>0</v>
      </c>
      <c r="T7" s="744"/>
      <c r="U7" s="235">
        <v>0</v>
      </c>
    </row>
    <row r="8" spans="1:21" ht="14.4" customHeight="1" x14ac:dyDescent="0.3">
      <c r="A8" s="664">
        <v>50</v>
      </c>
      <c r="B8" s="665" t="s">
        <v>535</v>
      </c>
      <c r="C8" s="665" t="s">
        <v>2123</v>
      </c>
      <c r="D8" s="746" t="s">
        <v>2858</v>
      </c>
      <c r="E8" s="747" t="s">
        <v>2130</v>
      </c>
      <c r="F8" s="665" t="s">
        <v>2121</v>
      </c>
      <c r="G8" s="665" t="s">
        <v>2145</v>
      </c>
      <c r="H8" s="665" t="s">
        <v>536</v>
      </c>
      <c r="I8" s="665" t="s">
        <v>2146</v>
      </c>
      <c r="J8" s="665" t="s">
        <v>2147</v>
      </c>
      <c r="K8" s="665" t="s">
        <v>2148</v>
      </c>
      <c r="L8" s="666">
        <v>0</v>
      </c>
      <c r="M8" s="666">
        <v>0</v>
      </c>
      <c r="N8" s="665">
        <v>1</v>
      </c>
      <c r="O8" s="748">
        <v>0.5</v>
      </c>
      <c r="P8" s="666"/>
      <c r="Q8" s="681"/>
      <c r="R8" s="665"/>
      <c r="S8" s="681">
        <v>0</v>
      </c>
      <c r="T8" s="748"/>
      <c r="U8" s="704">
        <v>0</v>
      </c>
    </row>
    <row r="9" spans="1:21" ht="14.4" customHeight="1" x14ac:dyDescent="0.3">
      <c r="A9" s="664">
        <v>50</v>
      </c>
      <c r="B9" s="665" t="s">
        <v>535</v>
      </c>
      <c r="C9" s="665" t="s">
        <v>2123</v>
      </c>
      <c r="D9" s="746" t="s">
        <v>2858</v>
      </c>
      <c r="E9" s="747" t="s">
        <v>2131</v>
      </c>
      <c r="F9" s="665" t="s">
        <v>2121</v>
      </c>
      <c r="G9" s="665" t="s">
        <v>2149</v>
      </c>
      <c r="H9" s="665" t="s">
        <v>536</v>
      </c>
      <c r="I9" s="665" t="s">
        <v>2150</v>
      </c>
      <c r="J9" s="665" t="s">
        <v>2151</v>
      </c>
      <c r="K9" s="665" t="s">
        <v>1135</v>
      </c>
      <c r="L9" s="666">
        <v>62.18</v>
      </c>
      <c r="M9" s="666">
        <v>62.18</v>
      </c>
      <c r="N9" s="665">
        <v>1</v>
      </c>
      <c r="O9" s="748">
        <v>0.5</v>
      </c>
      <c r="P9" s="666">
        <v>62.18</v>
      </c>
      <c r="Q9" s="681">
        <v>1</v>
      </c>
      <c r="R9" s="665">
        <v>1</v>
      </c>
      <c r="S9" s="681">
        <v>1</v>
      </c>
      <c r="T9" s="748">
        <v>0.5</v>
      </c>
      <c r="U9" s="704">
        <v>1</v>
      </c>
    </row>
    <row r="10" spans="1:21" ht="14.4" customHeight="1" x14ac:dyDescent="0.3">
      <c r="A10" s="664">
        <v>50</v>
      </c>
      <c r="B10" s="665" t="s">
        <v>535</v>
      </c>
      <c r="C10" s="665" t="s">
        <v>2123</v>
      </c>
      <c r="D10" s="746" t="s">
        <v>2858</v>
      </c>
      <c r="E10" s="747" t="s">
        <v>2131</v>
      </c>
      <c r="F10" s="665" t="s">
        <v>2121</v>
      </c>
      <c r="G10" s="665" t="s">
        <v>2152</v>
      </c>
      <c r="H10" s="665" t="s">
        <v>536</v>
      </c>
      <c r="I10" s="665" t="s">
        <v>2153</v>
      </c>
      <c r="J10" s="665" t="s">
        <v>2154</v>
      </c>
      <c r="K10" s="665" t="s">
        <v>2155</v>
      </c>
      <c r="L10" s="666">
        <v>154.36000000000001</v>
      </c>
      <c r="M10" s="666">
        <v>154.36000000000001</v>
      </c>
      <c r="N10" s="665">
        <v>1</v>
      </c>
      <c r="O10" s="748">
        <v>1</v>
      </c>
      <c r="P10" s="666"/>
      <c r="Q10" s="681">
        <v>0</v>
      </c>
      <c r="R10" s="665"/>
      <c r="S10" s="681">
        <v>0</v>
      </c>
      <c r="T10" s="748"/>
      <c r="U10" s="704">
        <v>0</v>
      </c>
    </row>
    <row r="11" spans="1:21" ht="14.4" customHeight="1" x14ac:dyDescent="0.3">
      <c r="A11" s="664">
        <v>50</v>
      </c>
      <c r="B11" s="665" t="s">
        <v>535</v>
      </c>
      <c r="C11" s="665" t="s">
        <v>2123</v>
      </c>
      <c r="D11" s="746" t="s">
        <v>2858</v>
      </c>
      <c r="E11" s="747" t="s">
        <v>2131</v>
      </c>
      <c r="F11" s="665" t="s">
        <v>2121</v>
      </c>
      <c r="G11" s="665" t="s">
        <v>2156</v>
      </c>
      <c r="H11" s="665" t="s">
        <v>1114</v>
      </c>
      <c r="I11" s="665" t="s">
        <v>1181</v>
      </c>
      <c r="J11" s="665" t="s">
        <v>2157</v>
      </c>
      <c r="K11" s="665" t="s">
        <v>2076</v>
      </c>
      <c r="L11" s="666">
        <v>117.73</v>
      </c>
      <c r="M11" s="666">
        <v>117.73</v>
      </c>
      <c r="N11" s="665">
        <v>1</v>
      </c>
      <c r="O11" s="748">
        <v>0.5</v>
      </c>
      <c r="P11" s="666"/>
      <c r="Q11" s="681">
        <v>0</v>
      </c>
      <c r="R11" s="665"/>
      <c r="S11" s="681">
        <v>0</v>
      </c>
      <c r="T11" s="748"/>
      <c r="U11" s="704">
        <v>0</v>
      </c>
    </row>
    <row r="12" spans="1:21" ht="14.4" customHeight="1" x14ac:dyDescent="0.3">
      <c r="A12" s="664">
        <v>50</v>
      </c>
      <c r="B12" s="665" t="s">
        <v>535</v>
      </c>
      <c r="C12" s="665" t="s">
        <v>2123</v>
      </c>
      <c r="D12" s="746" t="s">
        <v>2858</v>
      </c>
      <c r="E12" s="747" t="s">
        <v>2131</v>
      </c>
      <c r="F12" s="665" t="s">
        <v>2121</v>
      </c>
      <c r="G12" s="665" t="s">
        <v>2156</v>
      </c>
      <c r="H12" s="665" t="s">
        <v>1114</v>
      </c>
      <c r="I12" s="665" t="s">
        <v>1218</v>
      </c>
      <c r="J12" s="665" t="s">
        <v>2032</v>
      </c>
      <c r="K12" s="665" t="s">
        <v>2033</v>
      </c>
      <c r="L12" s="666">
        <v>181.13</v>
      </c>
      <c r="M12" s="666">
        <v>362.26</v>
      </c>
      <c r="N12" s="665">
        <v>2</v>
      </c>
      <c r="O12" s="748">
        <v>1.5</v>
      </c>
      <c r="P12" s="666"/>
      <c r="Q12" s="681">
        <v>0</v>
      </c>
      <c r="R12" s="665"/>
      <c r="S12" s="681">
        <v>0</v>
      </c>
      <c r="T12" s="748"/>
      <c r="U12" s="704">
        <v>0</v>
      </c>
    </row>
    <row r="13" spans="1:21" ht="14.4" customHeight="1" x14ac:dyDescent="0.3">
      <c r="A13" s="664">
        <v>50</v>
      </c>
      <c r="B13" s="665" t="s">
        <v>535</v>
      </c>
      <c r="C13" s="665" t="s">
        <v>2123</v>
      </c>
      <c r="D13" s="746" t="s">
        <v>2858</v>
      </c>
      <c r="E13" s="747" t="s">
        <v>2131</v>
      </c>
      <c r="F13" s="665" t="s">
        <v>2121</v>
      </c>
      <c r="G13" s="665" t="s">
        <v>2144</v>
      </c>
      <c r="H13" s="665" t="s">
        <v>1114</v>
      </c>
      <c r="I13" s="665" t="s">
        <v>1145</v>
      </c>
      <c r="J13" s="665" t="s">
        <v>1146</v>
      </c>
      <c r="K13" s="665" t="s">
        <v>887</v>
      </c>
      <c r="L13" s="666">
        <v>35.11</v>
      </c>
      <c r="M13" s="666">
        <v>105.33</v>
      </c>
      <c r="N13" s="665">
        <v>3</v>
      </c>
      <c r="O13" s="748">
        <v>1.5</v>
      </c>
      <c r="P13" s="666"/>
      <c r="Q13" s="681">
        <v>0</v>
      </c>
      <c r="R13" s="665"/>
      <c r="S13" s="681">
        <v>0</v>
      </c>
      <c r="T13" s="748"/>
      <c r="U13" s="704">
        <v>0</v>
      </c>
    </row>
    <row r="14" spans="1:21" ht="14.4" customHeight="1" x14ac:dyDescent="0.3">
      <c r="A14" s="664">
        <v>50</v>
      </c>
      <c r="B14" s="665" t="s">
        <v>535</v>
      </c>
      <c r="C14" s="665" t="s">
        <v>2123</v>
      </c>
      <c r="D14" s="746" t="s">
        <v>2858</v>
      </c>
      <c r="E14" s="747" t="s">
        <v>2131</v>
      </c>
      <c r="F14" s="665" t="s">
        <v>2121</v>
      </c>
      <c r="G14" s="665" t="s">
        <v>2158</v>
      </c>
      <c r="H14" s="665" t="s">
        <v>536</v>
      </c>
      <c r="I14" s="665" t="s">
        <v>785</v>
      </c>
      <c r="J14" s="665" t="s">
        <v>2159</v>
      </c>
      <c r="K14" s="665" t="s">
        <v>2160</v>
      </c>
      <c r="L14" s="666">
        <v>63.7</v>
      </c>
      <c r="M14" s="666">
        <v>127.4</v>
      </c>
      <c r="N14" s="665">
        <v>2</v>
      </c>
      <c r="O14" s="748">
        <v>1.5</v>
      </c>
      <c r="P14" s="666">
        <v>63.7</v>
      </c>
      <c r="Q14" s="681">
        <v>0.5</v>
      </c>
      <c r="R14" s="665">
        <v>1</v>
      </c>
      <c r="S14" s="681">
        <v>0.5</v>
      </c>
      <c r="T14" s="748">
        <v>0.5</v>
      </c>
      <c r="U14" s="704">
        <v>0.33333333333333331</v>
      </c>
    </row>
    <row r="15" spans="1:21" ht="14.4" customHeight="1" x14ac:dyDescent="0.3">
      <c r="A15" s="664">
        <v>50</v>
      </c>
      <c r="B15" s="665" t="s">
        <v>535</v>
      </c>
      <c r="C15" s="665" t="s">
        <v>2123</v>
      </c>
      <c r="D15" s="746" t="s">
        <v>2858</v>
      </c>
      <c r="E15" s="747" t="s">
        <v>2131</v>
      </c>
      <c r="F15" s="665" t="s">
        <v>2121</v>
      </c>
      <c r="G15" s="665" t="s">
        <v>2161</v>
      </c>
      <c r="H15" s="665" t="s">
        <v>1114</v>
      </c>
      <c r="I15" s="665" t="s">
        <v>1251</v>
      </c>
      <c r="J15" s="665" t="s">
        <v>1252</v>
      </c>
      <c r="K15" s="665" t="s">
        <v>1253</v>
      </c>
      <c r="L15" s="666">
        <v>93.43</v>
      </c>
      <c r="M15" s="666">
        <v>186.86</v>
      </c>
      <c r="N15" s="665">
        <v>2</v>
      </c>
      <c r="O15" s="748">
        <v>1</v>
      </c>
      <c r="P15" s="666"/>
      <c r="Q15" s="681">
        <v>0</v>
      </c>
      <c r="R15" s="665"/>
      <c r="S15" s="681">
        <v>0</v>
      </c>
      <c r="T15" s="748"/>
      <c r="U15" s="704">
        <v>0</v>
      </c>
    </row>
    <row r="16" spans="1:21" ht="14.4" customHeight="1" x14ac:dyDescent="0.3">
      <c r="A16" s="664">
        <v>50</v>
      </c>
      <c r="B16" s="665" t="s">
        <v>535</v>
      </c>
      <c r="C16" s="665" t="s">
        <v>2123</v>
      </c>
      <c r="D16" s="746" t="s">
        <v>2858</v>
      </c>
      <c r="E16" s="747" t="s">
        <v>2131</v>
      </c>
      <c r="F16" s="665" t="s">
        <v>2121</v>
      </c>
      <c r="G16" s="665" t="s">
        <v>2145</v>
      </c>
      <c r="H16" s="665" t="s">
        <v>536</v>
      </c>
      <c r="I16" s="665" t="s">
        <v>2146</v>
      </c>
      <c r="J16" s="665" t="s">
        <v>2147</v>
      </c>
      <c r="K16" s="665" t="s">
        <v>2148</v>
      </c>
      <c r="L16" s="666">
        <v>0</v>
      </c>
      <c r="M16" s="666">
        <v>0</v>
      </c>
      <c r="N16" s="665">
        <v>5</v>
      </c>
      <c r="O16" s="748">
        <v>2.5</v>
      </c>
      <c r="P16" s="666">
        <v>0</v>
      </c>
      <c r="Q16" s="681"/>
      <c r="R16" s="665">
        <v>1</v>
      </c>
      <c r="S16" s="681">
        <v>0.2</v>
      </c>
      <c r="T16" s="748">
        <v>0.5</v>
      </c>
      <c r="U16" s="704">
        <v>0.2</v>
      </c>
    </row>
    <row r="17" spans="1:21" ht="14.4" customHeight="1" x14ac:dyDescent="0.3">
      <c r="A17" s="664">
        <v>50</v>
      </c>
      <c r="B17" s="665" t="s">
        <v>535</v>
      </c>
      <c r="C17" s="665" t="s">
        <v>2123</v>
      </c>
      <c r="D17" s="746" t="s">
        <v>2858</v>
      </c>
      <c r="E17" s="747" t="s">
        <v>2131</v>
      </c>
      <c r="F17" s="665" t="s">
        <v>2121</v>
      </c>
      <c r="G17" s="665" t="s">
        <v>2162</v>
      </c>
      <c r="H17" s="665" t="s">
        <v>536</v>
      </c>
      <c r="I17" s="665" t="s">
        <v>698</v>
      </c>
      <c r="J17" s="665" t="s">
        <v>699</v>
      </c>
      <c r="K17" s="665" t="s">
        <v>2163</v>
      </c>
      <c r="L17" s="666">
        <v>35.11</v>
      </c>
      <c r="M17" s="666">
        <v>35.11</v>
      </c>
      <c r="N17" s="665">
        <v>1</v>
      </c>
      <c r="O17" s="748">
        <v>1</v>
      </c>
      <c r="P17" s="666"/>
      <c r="Q17" s="681">
        <v>0</v>
      </c>
      <c r="R17" s="665"/>
      <c r="S17" s="681">
        <v>0</v>
      </c>
      <c r="T17" s="748"/>
      <c r="U17" s="704">
        <v>0</v>
      </c>
    </row>
    <row r="18" spans="1:21" ht="14.4" customHeight="1" x14ac:dyDescent="0.3">
      <c r="A18" s="664">
        <v>50</v>
      </c>
      <c r="B18" s="665" t="s">
        <v>535</v>
      </c>
      <c r="C18" s="665" t="s">
        <v>2123</v>
      </c>
      <c r="D18" s="746" t="s">
        <v>2858</v>
      </c>
      <c r="E18" s="747" t="s">
        <v>2131</v>
      </c>
      <c r="F18" s="665" t="s">
        <v>2121</v>
      </c>
      <c r="G18" s="665" t="s">
        <v>2164</v>
      </c>
      <c r="H18" s="665" t="s">
        <v>536</v>
      </c>
      <c r="I18" s="665" t="s">
        <v>2165</v>
      </c>
      <c r="J18" s="665" t="s">
        <v>2166</v>
      </c>
      <c r="K18" s="665" t="s">
        <v>2167</v>
      </c>
      <c r="L18" s="666">
        <v>0</v>
      </c>
      <c r="M18" s="666">
        <v>0</v>
      </c>
      <c r="N18" s="665">
        <v>1</v>
      </c>
      <c r="O18" s="748">
        <v>0.5</v>
      </c>
      <c r="P18" s="666">
        <v>0</v>
      </c>
      <c r="Q18" s="681"/>
      <c r="R18" s="665">
        <v>1</v>
      </c>
      <c r="S18" s="681">
        <v>1</v>
      </c>
      <c r="T18" s="748">
        <v>0.5</v>
      </c>
      <c r="U18" s="704">
        <v>1</v>
      </c>
    </row>
    <row r="19" spans="1:21" ht="14.4" customHeight="1" x14ac:dyDescent="0.3">
      <c r="A19" s="664">
        <v>50</v>
      </c>
      <c r="B19" s="665" t="s">
        <v>535</v>
      </c>
      <c r="C19" s="665" t="s">
        <v>2123</v>
      </c>
      <c r="D19" s="746" t="s">
        <v>2858</v>
      </c>
      <c r="E19" s="747" t="s">
        <v>2131</v>
      </c>
      <c r="F19" s="665" t="s">
        <v>2121</v>
      </c>
      <c r="G19" s="665" t="s">
        <v>2168</v>
      </c>
      <c r="H19" s="665" t="s">
        <v>1114</v>
      </c>
      <c r="I19" s="665" t="s">
        <v>1166</v>
      </c>
      <c r="J19" s="665" t="s">
        <v>1167</v>
      </c>
      <c r="K19" s="665" t="s">
        <v>2014</v>
      </c>
      <c r="L19" s="666">
        <v>1847.49</v>
      </c>
      <c r="M19" s="666">
        <v>3694.98</v>
      </c>
      <c r="N19" s="665">
        <v>2</v>
      </c>
      <c r="O19" s="748">
        <v>1.5</v>
      </c>
      <c r="P19" s="666">
        <v>3694.98</v>
      </c>
      <c r="Q19" s="681">
        <v>1</v>
      </c>
      <c r="R19" s="665">
        <v>2</v>
      </c>
      <c r="S19" s="681">
        <v>1</v>
      </c>
      <c r="T19" s="748">
        <v>1.5</v>
      </c>
      <c r="U19" s="704">
        <v>1</v>
      </c>
    </row>
    <row r="20" spans="1:21" ht="14.4" customHeight="1" x14ac:dyDescent="0.3">
      <c r="A20" s="664">
        <v>50</v>
      </c>
      <c r="B20" s="665" t="s">
        <v>535</v>
      </c>
      <c r="C20" s="665" t="s">
        <v>2123</v>
      </c>
      <c r="D20" s="746" t="s">
        <v>2858</v>
      </c>
      <c r="E20" s="747" t="s">
        <v>2131</v>
      </c>
      <c r="F20" s="665" t="s">
        <v>2121</v>
      </c>
      <c r="G20" s="665" t="s">
        <v>2169</v>
      </c>
      <c r="H20" s="665" t="s">
        <v>1114</v>
      </c>
      <c r="I20" s="665" t="s">
        <v>1222</v>
      </c>
      <c r="J20" s="665" t="s">
        <v>1223</v>
      </c>
      <c r="K20" s="665" t="s">
        <v>1224</v>
      </c>
      <c r="L20" s="666">
        <v>31.09</v>
      </c>
      <c r="M20" s="666">
        <v>31.09</v>
      </c>
      <c r="N20" s="665">
        <v>1</v>
      </c>
      <c r="O20" s="748">
        <v>0.5</v>
      </c>
      <c r="P20" s="666">
        <v>31.09</v>
      </c>
      <c r="Q20" s="681">
        <v>1</v>
      </c>
      <c r="R20" s="665">
        <v>1</v>
      </c>
      <c r="S20" s="681">
        <v>1</v>
      </c>
      <c r="T20" s="748">
        <v>0.5</v>
      </c>
      <c r="U20" s="704">
        <v>1</v>
      </c>
    </row>
    <row r="21" spans="1:21" ht="14.4" customHeight="1" x14ac:dyDescent="0.3">
      <c r="A21" s="664">
        <v>50</v>
      </c>
      <c r="B21" s="665" t="s">
        <v>535</v>
      </c>
      <c r="C21" s="665" t="s">
        <v>2123</v>
      </c>
      <c r="D21" s="746" t="s">
        <v>2858</v>
      </c>
      <c r="E21" s="747" t="s">
        <v>2131</v>
      </c>
      <c r="F21" s="665" t="s">
        <v>2121</v>
      </c>
      <c r="G21" s="665" t="s">
        <v>2169</v>
      </c>
      <c r="H21" s="665" t="s">
        <v>536</v>
      </c>
      <c r="I21" s="665" t="s">
        <v>2170</v>
      </c>
      <c r="J21" s="665" t="s">
        <v>1223</v>
      </c>
      <c r="K21" s="665" t="s">
        <v>2171</v>
      </c>
      <c r="L21" s="666">
        <v>0</v>
      </c>
      <c r="M21" s="666">
        <v>0</v>
      </c>
      <c r="N21" s="665">
        <v>1</v>
      </c>
      <c r="O21" s="748">
        <v>1</v>
      </c>
      <c r="P21" s="666"/>
      <c r="Q21" s="681"/>
      <c r="R21" s="665"/>
      <c r="S21" s="681">
        <v>0</v>
      </c>
      <c r="T21" s="748"/>
      <c r="U21" s="704">
        <v>0</v>
      </c>
    </row>
    <row r="22" spans="1:21" ht="14.4" customHeight="1" x14ac:dyDescent="0.3">
      <c r="A22" s="664">
        <v>50</v>
      </c>
      <c r="B22" s="665" t="s">
        <v>535</v>
      </c>
      <c r="C22" s="665" t="s">
        <v>2123</v>
      </c>
      <c r="D22" s="746" t="s">
        <v>2858</v>
      </c>
      <c r="E22" s="747" t="s">
        <v>2131</v>
      </c>
      <c r="F22" s="665" t="s">
        <v>2121</v>
      </c>
      <c r="G22" s="665" t="s">
        <v>2172</v>
      </c>
      <c r="H22" s="665" t="s">
        <v>536</v>
      </c>
      <c r="I22" s="665" t="s">
        <v>2173</v>
      </c>
      <c r="J22" s="665" t="s">
        <v>2174</v>
      </c>
      <c r="K22" s="665" t="s">
        <v>2175</v>
      </c>
      <c r="L22" s="666">
        <v>146.84</v>
      </c>
      <c r="M22" s="666">
        <v>146.84</v>
      </c>
      <c r="N22" s="665">
        <v>1</v>
      </c>
      <c r="O22" s="748">
        <v>0.5</v>
      </c>
      <c r="P22" s="666"/>
      <c r="Q22" s="681">
        <v>0</v>
      </c>
      <c r="R22" s="665"/>
      <c r="S22" s="681">
        <v>0</v>
      </c>
      <c r="T22" s="748"/>
      <c r="U22" s="704">
        <v>0</v>
      </c>
    </row>
    <row r="23" spans="1:21" ht="14.4" customHeight="1" x14ac:dyDescent="0.3">
      <c r="A23" s="664">
        <v>50</v>
      </c>
      <c r="B23" s="665" t="s">
        <v>535</v>
      </c>
      <c r="C23" s="665" t="s">
        <v>2123</v>
      </c>
      <c r="D23" s="746" t="s">
        <v>2858</v>
      </c>
      <c r="E23" s="747" t="s">
        <v>2131</v>
      </c>
      <c r="F23" s="665" t="s">
        <v>2121</v>
      </c>
      <c r="G23" s="665" t="s">
        <v>2176</v>
      </c>
      <c r="H23" s="665" t="s">
        <v>1114</v>
      </c>
      <c r="I23" s="665" t="s">
        <v>2177</v>
      </c>
      <c r="J23" s="665" t="s">
        <v>562</v>
      </c>
      <c r="K23" s="665" t="s">
        <v>1149</v>
      </c>
      <c r="L23" s="666">
        <v>0</v>
      </c>
      <c r="M23" s="666">
        <v>0</v>
      </c>
      <c r="N23" s="665">
        <v>2</v>
      </c>
      <c r="O23" s="748">
        <v>1</v>
      </c>
      <c r="P23" s="666">
        <v>0</v>
      </c>
      <c r="Q23" s="681"/>
      <c r="R23" s="665">
        <v>1</v>
      </c>
      <c r="S23" s="681">
        <v>0.5</v>
      </c>
      <c r="T23" s="748">
        <v>0.5</v>
      </c>
      <c r="U23" s="704">
        <v>0.5</v>
      </c>
    </row>
    <row r="24" spans="1:21" ht="14.4" customHeight="1" x14ac:dyDescent="0.3">
      <c r="A24" s="664">
        <v>50</v>
      </c>
      <c r="B24" s="665" t="s">
        <v>535</v>
      </c>
      <c r="C24" s="665" t="s">
        <v>2123</v>
      </c>
      <c r="D24" s="746" t="s">
        <v>2858</v>
      </c>
      <c r="E24" s="747" t="s">
        <v>2131</v>
      </c>
      <c r="F24" s="665" t="s">
        <v>2121</v>
      </c>
      <c r="G24" s="665" t="s">
        <v>2178</v>
      </c>
      <c r="H24" s="665" t="s">
        <v>1114</v>
      </c>
      <c r="I24" s="665" t="s">
        <v>2179</v>
      </c>
      <c r="J24" s="665" t="s">
        <v>2180</v>
      </c>
      <c r="K24" s="665" t="s">
        <v>929</v>
      </c>
      <c r="L24" s="666">
        <v>194.54</v>
      </c>
      <c r="M24" s="666">
        <v>194.54</v>
      </c>
      <c r="N24" s="665">
        <v>1</v>
      </c>
      <c r="O24" s="748">
        <v>0.5</v>
      </c>
      <c r="P24" s="666">
        <v>194.54</v>
      </c>
      <c r="Q24" s="681">
        <v>1</v>
      </c>
      <c r="R24" s="665">
        <v>1</v>
      </c>
      <c r="S24" s="681">
        <v>1</v>
      </c>
      <c r="T24" s="748">
        <v>0.5</v>
      </c>
      <c r="U24" s="704">
        <v>1</v>
      </c>
    </row>
    <row r="25" spans="1:21" ht="14.4" customHeight="1" x14ac:dyDescent="0.3">
      <c r="A25" s="664">
        <v>50</v>
      </c>
      <c r="B25" s="665" t="s">
        <v>535</v>
      </c>
      <c r="C25" s="665" t="s">
        <v>2123</v>
      </c>
      <c r="D25" s="746" t="s">
        <v>2858</v>
      </c>
      <c r="E25" s="747" t="s">
        <v>2131</v>
      </c>
      <c r="F25" s="665" t="s">
        <v>2121</v>
      </c>
      <c r="G25" s="665" t="s">
        <v>2181</v>
      </c>
      <c r="H25" s="665" t="s">
        <v>536</v>
      </c>
      <c r="I25" s="665" t="s">
        <v>942</v>
      </c>
      <c r="J25" s="665" t="s">
        <v>2182</v>
      </c>
      <c r="K25" s="665" t="s">
        <v>2171</v>
      </c>
      <c r="L25" s="666">
        <v>99.11</v>
      </c>
      <c r="M25" s="666">
        <v>198.22</v>
      </c>
      <c r="N25" s="665">
        <v>2</v>
      </c>
      <c r="O25" s="748">
        <v>0.5</v>
      </c>
      <c r="P25" s="666"/>
      <c r="Q25" s="681">
        <v>0</v>
      </c>
      <c r="R25" s="665"/>
      <c r="S25" s="681">
        <v>0</v>
      </c>
      <c r="T25" s="748"/>
      <c r="U25" s="704">
        <v>0</v>
      </c>
    </row>
    <row r="26" spans="1:21" ht="14.4" customHeight="1" x14ac:dyDescent="0.3">
      <c r="A26" s="664">
        <v>50</v>
      </c>
      <c r="B26" s="665" t="s">
        <v>535</v>
      </c>
      <c r="C26" s="665" t="s">
        <v>2123</v>
      </c>
      <c r="D26" s="746" t="s">
        <v>2858</v>
      </c>
      <c r="E26" s="747" t="s">
        <v>2131</v>
      </c>
      <c r="F26" s="665" t="s">
        <v>2121</v>
      </c>
      <c r="G26" s="665" t="s">
        <v>2183</v>
      </c>
      <c r="H26" s="665" t="s">
        <v>1114</v>
      </c>
      <c r="I26" s="665" t="s">
        <v>1133</v>
      </c>
      <c r="J26" s="665" t="s">
        <v>2026</v>
      </c>
      <c r="K26" s="665" t="s">
        <v>1135</v>
      </c>
      <c r="L26" s="666">
        <v>96.53</v>
      </c>
      <c r="M26" s="666">
        <v>96.53</v>
      </c>
      <c r="N26" s="665">
        <v>1</v>
      </c>
      <c r="O26" s="748">
        <v>0.5</v>
      </c>
      <c r="P26" s="666">
        <v>96.53</v>
      </c>
      <c r="Q26" s="681">
        <v>1</v>
      </c>
      <c r="R26" s="665">
        <v>1</v>
      </c>
      <c r="S26" s="681">
        <v>1</v>
      </c>
      <c r="T26" s="748">
        <v>0.5</v>
      </c>
      <c r="U26" s="704">
        <v>1</v>
      </c>
    </row>
    <row r="27" spans="1:21" ht="14.4" customHeight="1" x14ac:dyDescent="0.3">
      <c r="A27" s="664">
        <v>50</v>
      </c>
      <c r="B27" s="665" t="s">
        <v>535</v>
      </c>
      <c r="C27" s="665" t="s">
        <v>2123</v>
      </c>
      <c r="D27" s="746" t="s">
        <v>2858</v>
      </c>
      <c r="E27" s="747" t="s">
        <v>2131</v>
      </c>
      <c r="F27" s="665" t="s">
        <v>2121</v>
      </c>
      <c r="G27" s="665" t="s">
        <v>2183</v>
      </c>
      <c r="H27" s="665" t="s">
        <v>1114</v>
      </c>
      <c r="I27" s="665" t="s">
        <v>2184</v>
      </c>
      <c r="J27" s="665" t="s">
        <v>1119</v>
      </c>
      <c r="K27" s="665" t="s">
        <v>2185</v>
      </c>
      <c r="L27" s="666">
        <v>0</v>
      </c>
      <c r="M27" s="666">
        <v>0</v>
      </c>
      <c r="N27" s="665">
        <v>2</v>
      </c>
      <c r="O27" s="748">
        <v>1.5</v>
      </c>
      <c r="P27" s="666"/>
      <c r="Q27" s="681"/>
      <c r="R27" s="665"/>
      <c r="S27" s="681">
        <v>0</v>
      </c>
      <c r="T27" s="748"/>
      <c r="U27" s="704">
        <v>0</v>
      </c>
    </row>
    <row r="28" spans="1:21" ht="14.4" customHeight="1" x14ac:dyDescent="0.3">
      <c r="A28" s="664">
        <v>50</v>
      </c>
      <c r="B28" s="665" t="s">
        <v>535</v>
      </c>
      <c r="C28" s="665" t="s">
        <v>2123</v>
      </c>
      <c r="D28" s="746" t="s">
        <v>2858</v>
      </c>
      <c r="E28" s="747" t="s">
        <v>2131</v>
      </c>
      <c r="F28" s="665" t="s">
        <v>2121</v>
      </c>
      <c r="G28" s="665" t="s">
        <v>2186</v>
      </c>
      <c r="H28" s="665" t="s">
        <v>536</v>
      </c>
      <c r="I28" s="665" t="s">
        <v>2187</v>
      </c>
      <c r="J28" s="665" t="s">
        <v>1444</v>
      </c>
      <c r="K28" s="665" t="s">
        <v>2188</v>
      </c>
      <c r="L28" s="666">
        <v>128.69999999999999</v>
      </c>
      <c r="M28" s="666">
        <v>128.69999999999999</v>
      </c>
      <c r="N28" s="665">
        <v>1</v>
      </c>
      <c r="O28" s="748">
        <v>0.5</v>
      </c>
      <c r="P28" s="666">
        <v>128.69999999999999</v>
      </c>
      <c r="Q28" s="681">
        <v>1</v>
      </c>
      <c r="R28" s="665">
        <v>1</v>
      </c>
      <c r="S28" s="681">
        <v>1</v>
      </c>
      <c r="T28" s="748">
        <v>0.5</v>
      </c>
      <c r="U28" s="704">
        <v>1</v>
      </c>
    </row>
    <row r="29" spans="1:21" ht="14.4" customHeight="1" x14ac:dyDescent="0.3">
      <c r="A29" s="664">
        <v>50</v>
      </c>
      <c r="B29" s="665" t="s">
        <v>535</v>
      </c>
      <c r="C29" s="665" t="s">
        <v>2123</v>
      </c>
      <c r="D29" s="746" t="s">
        <v>2858</v>
      </c>
      <c r="E29" s="747" t="s">
        <v>2131</v>
      </c>
      <c r="F29" s="665" t="s">
        <v>2121</v>
      </c>
      <c r="G29" s="665" t="s">
        <v>2189</v>
      </c>
      <c r="H29" s="665" t="s">
        <v>536</v>
      </c>
      <c r="I29" s="665" t="s">
        <v>683</v>
      </c>
      <c r="J29" s="665" t="s">
        <v>638</v>
      </c>
      <c r="K29" s="665" t="s">
        <v>2190</v>
      </c>
      <c r="L29" s="666">
        <v>210.38</v>
      </c>
      <c r="M29" s="666">
        <v>210.38</v>
      </c>
      <c r="N29" s="665">
        <v>1</v>
      </c>
      <c r="O29" s="748">
        <v>0.5</v>
      </c>
      <c r="P29" s="666"/>
      <c r="Q29" s="681">
        <v>0</v>
      </c>
      <c r="R29" s="665"/>
      <c r="S29" s="681">
        <v>0</v>
      </c>
      <c r="T29" s="748"/>
      <c r="U29" s="704">
        <v>0</v>
      </c>
    </row>
    <row r="30" spans="1:21" ht="14.4" customHeight="1" x14ac:dyDescent="0.3">
      <c r="A30" s="664">
        <v>50</v>
      </c>
      <c r="B30" s="665" t="s">
        <v>535</v>
      </c>
      <c r="C30" s="665" t="s">
        <v>2123</v>
      </c>
      <c r="D30" s="746" t="s">
        <v>2858</v>
      </c>
      <c r="E30" s="747" t="s">
        <v>2131</v>
      </c>
      <c r="F30" s="665" t="s">
        <v>2121</v>
      </c>
      <c r="G30" s="665" t="s">
        <v>2191</v>
      </c>
      <c r="H30" s="665" t="s">
        <v>536</v>
      </c>
      <c r="I30" s="665" t="s">
        <v>2192</v>
      </c>
      <c r="J30" s="665" t="s">
        <v>2193</v>
      </c>
      <c r="K30" s="665" t="s">
        <v>2194</v>
      </c>
      <c r="L30" s="666">
        <v>22.44</v>
      </c>
      <c r="M30" s="666">
        <v>22.44</v>
      </c>
      <c r="N30" s="665">
        <v>1</v>
      </c>
      <c r="O30" s="748">
        <v>0.5</v>
      </c>
      <c r="P30" s="666"/>
      <c r="Q30" s="681">
        <v>0</v>
      </c>
      <c r="R30" s="665"/>
      <c r="S30" s="681">
        <v>0</v>
      </c>
      <c r="T30" s="748"/>
      <c r="U30" s="704">
        <v>0</v>
      </c>
    </row>
    <row r="31" spans="1:21" ht="14.4" customHeight="1" x14ac:dyDescent="0.3">
      <c r="A31" s="664">
        <v>50</v>
      </c>
      <c r="B31" s="665" t="s">
        <v>535</v>
      </c>
      <c r="C31" s="665" t="s">
        <v>2123</v>
      </c>
      <c r="D31" s="746" t="s">
        <v>2858</v>
      </c>
      <c r="E31" s="747" t="s">
        <v>2131</v>
      </c>
      <c r="F31" s="665" t="s">
        <v>2121</v>
      </c>
      <c r="G31" s="665" t="s">
        <v>2195</v>
      </c>
      <c r="H31" s="665" t="s">
        <v>536</v>
      </c>
      <c r="I31" s="665" t="s">
        <v>2196</v>
      </c>
      <c r="J31" s="665" t="s">
        <v>2197</v>
      </c>
      <c r="K31" s="665" t="s">
        <v>2198</v>
      </c>
      <c r="L31" s="666">
        <v>131.54</v>
      </c>
      <c r="M31" s="666">
        <v>131.54</v>
      </c>
      <c r="N31" s="665">
        <v>1</v>
      </c>
      <c r="O31" s="748">
        <v>0.5</v>
      </c>
      <c r="P31" s="666"/>
      <c r="Q31" s="681">
        <v>0</v>
      </c>
      <c r="R31" s="665"/>
      <c r="S31" s="681">
        <v>0</v>
      </c>
      <c r="T31" s="748"/>
      <c r="U31" s="704">
        <v>0</v>
      </c>
    </row>
    <row r="32" spans="1:21" ht="14.4" customHeight="1" x14ac:dyDescent="0.3">
      <c r="A32" s="664">
        <v>50</v>
      </c>
      <c r="B32" s="665" t="s">
        <v>535</v>
      </c>
      <c r="C32" s="665" t="s">
        <v>2123</v>
      </c>
      <c r="D32" s="746" t="s">
        <v>2858</v>
      </c>
      <c r="E32" s="747" t="s">
        <v>2131</v>
      </c>
      <c r="F32" s="665" t="s">
        <v>2121</v>
      </c>
      <c r="G32" s="665" t="s">
        <v>2199</v>
      </c>
      <c r="H32" s="665" t="s">
        <v>536</v>
      </c>
      <c r="I32" s="665" t="s">
        <v>2200</v>
      </c>
      <c r="J32" s="665" t="s">
        <v>2201</v>
      </c>
      <c r="K32" s="665" t="s">
        <v>2202</v>
      </c>
      <c r="L32" s="666">
        <v>150.19</v>
      </c>
      <c r="M32" s="666">
        <v>150.19</v>
      </c>
      <c r="N32" s="665">
        <v>1</v>
      </c>
      <c r="O32" s="748">
        <v>0.5</v>
      </c>
      <c r="P32" s="666">
        <v>150.19</v>
      </c>
      <c r="Q32" s="681">
        <v>1</v>
      </c>
      <c r="R32" s="665">
        <v>1</v>
      </c>
      <c r="S32" s="681">
        <v>1</v>
      </c>
      <c r="T32" s="748">
        <v>0.5</v>
      </c>
      <c r="U32" s="704">
        <v>1</v>
      </c>
    </row>
    <row r="33" spans="1:21" ht="14.4" customHeight="1" x14ac:dyDescent="0.3">
      <c r="A33" s="664">
        <v>50</v>
      </c>
      <c r="B33" s="665" t="s">
        <v>535</v>
      </c>
      <c r="C33" s="665" t="s">
        <v>2123</v>
      </c>
      <c r="D33" s="746" t="s">
        <v>2858</v>
      </c>
      <c r="E33" s="747" t="s">
        <v>2131</v>
      </c>
      <c r="F33" s="665" t="s">
        <v>2121</v>
      </c>
      <c r="G33" s="665" t="s">
        <v>2203</v>
      </c>
      <c r="H33" s="665" t="s">
        <v>1114</v>
      </c>
      <c r="I33" s="665" t="s">
        <v>2204</v>
      </c>
      <c r="J33" s="665" t="s">
        <v>2205</v>
      </c>
      <c r="K33" s="665" t="s">
        <v>2206</v>
      </c>
      <c r="L33" s="666">
        <v>2376.9299999999998</v>
      </c>
      <c r="M33" s="666">
        <v>4753.8599999999997</v>
      </c>
      <c r="N33" s="665">
        <v>2</v>
      </c>
      <c r="O33" s="748">
        <v>1</v>
      </c>
      <c r="P33" s="666"/>
      <c r="Q33" s="681">
        <v>0</v>
      </c>
      <c r="R33" s="665"/>
      <c r="S33" s="681">
        <v>0</v>
      </c>
      <c r="T33" s="748"/>
      <c r="U33" s="704">
        <v>0</v>
      </c>
    </row>
    <row r="34" spans="1:21" ht="14.4" customHeight="1" x14ac:dyDescent="0.3">
      <c r="A34" s="664">
        <v>50</v>
      </c>
      <c r="B34" s="665" t="s">
        <v>535</v>
      </c>
      <c r="C34" s="665" t="s">
        <v>2123</v>
      </c>
      <c r="D34" s="746" t="s">
        <v>2858</v>
      </c>
      <c r="E34" s="747" t="s">
        <v>2131</v>
      </c>
      <c r="F34" s="665" t="s">
        <v>2121</v>
      </c>
      <c r="G34" s="665" t="s">
        <v>2207</v>
      </c>
      <c r="H34" s="665" t="s">
        <v>536</v>
      </c>
      <c r="I34" s="665" t="s">
        <v>1064</v>
      </c>
      <c r="J34" s="665" t="s">
        <v>1065</v>
      </c>
      <c r="K34" s="665" t="s">
        <v>2208</v>
      </c>
      <c r="L34" s="666">
        <v>280.77</v>
      </c>
      <c r="M34" s="666">
        <v>280.77</v>
      </c>
      <c r="N34" s="665">
        <v>1</v>
      </c>
      <c r="O34" s="748">
        <v>0.5</v>
      </c>
      <c r="P34" s="666">
        <v>280.77</v>
      </c>
      <c r="Q34" s="681">
        <v>1</v>
      </c>
      <c r="R34" s="665">
        <v>1</v>
      </c>
      <c r="S34" s="681">
        <v>1</v>
      </c>
      <c r="T34" s="748">
        <v>0.5</v>
      </c>
      <c r="U34" s="704">
        <v>1</v>
      </c>
    </row>
    <row r="35" spans="1:21" ht="14.4" customHeight="1" x14ac:dyDescent="0.3">
      <c r="A35" s="664">
        <v>50</v>
      </c>
      <c r="B35" s="665" t="s">
        <v>535</v>
      </c>
      <c r="C35" s="665" t="s">
        <v>2123</v>
      </c>
      <c r="D35" s="746" t="s">
        <v>2858</v>
      </c>
      <c r="E35" s="747" t="s">
        <v>2132</v>
      </c>
      <c r="F35" s="665" t="s">
        <v>2121</v>
      </c>
      <c r="G35" s="665" t="s">
        <v>2209</v>
      </c>
      <c r="H35" s="665" t="s">
        <v>1114</v>
      </c>
      <c r="I35" s="665" t="s">
        <v>1122</v>
      </c>
      <c r="J35" s="665" t="s">
        <v>1123</v>
      </c>
      <c r="K35" s="665" t="s">
        <v>2018</v>
      </c>
      <c r="L35" s="666">
        <v>72</v>
      </c>
      <c r="M35" s="666">
        <v>216</v>
      </c>
      <c r="N35" s="665">
        <v>3</v>
      </c>
      <c r="O35" s="748">
        <v>2</v>
      </c>
      <c r="P35" s="666"/>
      <c r="Q35" s="681">
        <v>0</v>
      </c>
      <c r="R35" s="665"/>
      <c r="S35" s="681">
        <v>0</v>
      </c>
      <c r="T35" s="748"/>
      <c r="U35" s="704">
        <v>0</v>
      </c>
    </row>
    <row r="36" spans="1:21" ht="14.4" customHeight="1" x14ac:dyDescent="0.3">
      <c r="A36" s="664">
        <v>50</v>
      </c>
      <c r="B36" s="665" t="s">
        <v>535</v>
      </c>
      <c r="C36" s="665" t="s">
        <v>2123</v>
      </c>
      <c r="D36" s="746" t="s">
        <v>2858</v>
      </c>
      <c r="E36" s="747" t="s">
        <v>2132</v>
      </c>
      <c r="F36" s="665" t="s">
        <v>2121</v>
      </c>
      <c r="G36" s="665" t="s">
        <v>2144</v>
      </c>
      <c r="H36" s="665" t="s">
        <v>1114</v>
      </c>
      <c r="I36" s="665" t="s">
        <v>2210</v>
      </c>
      <c r="J36" s="665" t="s">
        <v>2211</v>
      </c>
      <c r="K36" s="665" t="s">
        <v>2212</v>
      </c>
      <c r="L36" s="666">
        <v>210.66</v>
      </c>
      <c r="M36" s="666">
        <v>210.66</v>
      </c>
      <c r="N36" s="665">
        <v>1</v>
      </c>
      <c r="O36" s="748">
        <v>0.5</v>
      </c>
      <c r="P36" s="666"/>
      <c r="Q36" s="681">
        <v>0</v>
      </c>
      <c r="R36" s="665"/>
      <c r="S36" s="681">
        <v>0</v>
      </c>
      <c r="T36" s="748"/>
      <c r="U36" s="704">
        <v>0</v>
      </c>
    </row>
    <row r="37" spans="1:21" ht="14.4" customHeight="1" x14ac:dyDescent="0.3">
      <c r="A37" s="664">
        <v>50</v>
      </c>
      <c r="B37" s="665" t="s">
        <v>535</v>
      </c>
      <c r="C37" s="665" t="s">
        <v>2123</v>
      </c>
      <c r="D37" s="746" t="s">
        <v>2858</v>
      </c>
      <c r="E37" s="747" t="s">
        <v>2132</v>
      </c>
      <c r="F37" s="665" t="s">
        <v>2121</v>
      </c>
      <c r="G37" s="665" t="s">
        <v>2144</v>
      </c>
      <c r="H37" s="665" t="s">
        <v>1114</v>
      </c>
      <c r="I37" s="665" t="s">
        <v>1145</v>
      </c>
      <c r="J37" s="665" t="s">
        <v>1146</v>
      </c>
      <c r="K37" s="665" t="s">
        <v>887</v>
      </c>
      <c r="L37" s="666">
        <v>35.11</v>
      </c>
      <c r="M37" s="666">
        <v>140.44</v>
      </c>
      <c r="N37" s="665">
        <v>4</v>
      </c>
      <c r="O37" s="748">
        <v>2</v>
      </c>
      <c r="P37" s="666"/>
      <c r="Q37" s="681">
        <v>0</v>
      </c>
      <c r="R37" s="665"/>
      <c r="S37" s="681">
        <v>0</v>
      </c>
      <c r="T37" s="748"/>
      <c r="U37" s="704">
        <v>0</v>
      </c>
    </row>
    <row r="38" spans="1:21" ht="14.4" customHeight="1" x14ac:dyDescent="0.3">
      <c r="A38" s="664">
        <v>50</v>
      </c>
      <c r="B38" s="665" t="s">
        <v>535</v>
      </c>
      <c r="C38" s="665" t="s">
        <v>2123</v>
      </c>
      <c r="D38" s="746" t="s">
        <v>2858</v>
      </c>
      <c r="E38" s="747" t="s">
        <v>2132</v>
      </c>
      <c r="F38" s="665" t="s">
        <v>2121</v>
      </c>
      <c r="G38" s="665" t="s">
        <v>2169</v>
      </c>
      <c r="H38" s="665" t="s">
        <v>1114</v>
      </c>
      <c r="I38" s="665" t="s">
        <v>1222</v>
      </c>
      <c r="J38" s="665" t="s">
        <v>1223</v>
      </c>
      <c r="K38" s="665" t="s">
        <v>1224</v>
      </c>
      <c r="L38" s="666">
        <v>31.09</v>
      </c>
      <c r="M38" s="666">
        <v>31.09</v>
      </c>
      <c r="N38" s="665">
        <v>1</v>
      </c>
      <c r="O38" s="748">
        <v>0.5</v>
      </c>
      <c r="P38" s="666"/>
      <c r="Q38" s="681">
        <v>0</v>
      </c>
      <c r="R38" s="665"/>
      <c r="S38" s="681">
        <v>0</v>
      </c>
      <c r="T38" s="748"/>
      <c r="U38" s="704">
        <v>0</v>
      </c>
    </row>
    <row r="39" spans="1:21" ht="14.4" customHeight="1" x14ac:dyDescent="0.3">
      <c r="A39" s="664">
        <v>50</v>
      </c>
      <c r="B39" s="665" t="s">
        <v>535</v>
      </c>
      <c r="C39" s="665" t="s">
        <v>2123</v>
      </c>
      <c r="D39" s="746" t="s">
        <v>2858</v>
      </c>
      <c r="E39" s="747" t="s">
        <v>2132</v>
      </c>
      <c r="F39" s="665" t="s">
        <v>2121</v>
      </c>
      <c r="G39" s="665" t="s">
        <v>2183</v>
      </c>
      <c r="H39" s="665" t="s">
        <v>1114</v>
      </c>
      <c r="I39" s="665" t="s">
        <v>1158</v>
      </c>
      <c r="J39" s="665" t="s">
        <v>2027</v>
      </c>
      <c r="K39" s="665" t="s">
        <v>834</v>
      </c>
      <c r="L39" s="666">
        <v>48.27</v>
      </c>
      <c r="M39" s="666">
        <v>96.54</v>
      </c>
      <c r="N39" s="665">
        <v>2</v>
      </c>
      <c r="O39" s="748">
        <v>1</v>
      </c>
      <c r="P39" s="666"/>
      <c r="Q39" s="681">
        <v>0</v>
      </c>
      <c r="R39" s="665"/>
      <c r="S39" s="681">
        <v>0</v>
      </c>
      <c r="T39" s="748"/>
      <c r="U39" s="704">
        <v>0</v>
      </c>
    </row>
    <row r="40" spans="1:21" ht="14.4" customHeight="1" x14ac:dyDescent="0.3">
      <c r="A40" s="664">
        <v>50</v>
      </c>
      <c r="B40" s="665" t="s">
        <v>535</v>
      </c>
      <c r="C40" s="665" t="s">
        <v>2123</v>
      </c>
      <c r="D40" s="746" t="s">
        <v>2858</v>
      </c>
      <c r="E40" s="747" t="s">
        <v>2132</v>
      </c>
      <c r="F40" s="665" t="s">
        <v>2121</v>
      </c>
      <c r="G40" s="665" t="s">
        <v>2191</v>
      </c>
      <c r="H40" s="665" t="s">
        <v>536</v>
      </c>
      <c r="I40" s="665" t="s">
        <v>2213</v>
      </c>
      <c r="J40" s="665" t="s">
        <v>1092</v>
      </c>
      <c r="K40" s="665" t="s">
        <v>2194</v>
      </c>
      <c r="L40" s="666">
        <v>22.44</v>
      </c>
      <c r="M40" s="666">
        <v>22.44</v>
      </c>
      <c r="N40" s="665">
        <v>1</v>
      </c>
      <c r="O40" s="748">
        <v>1</v>
      </c>
      <c r="P40" s="666"/>
      <c r="Q40" s="681">
        <v>0</v>
      </c>
      <c r="R40" s="665"/>
      <c r="S40" s="681">
        <v>0</v>
      </c>
      <c r="T40" s="748"/>
      <c r="U40" s="704">
        <v>0</v>
      </c>
    </row>
    <row r="41" spans="1:21" ht="14.4" customHeight="1" x14ac:dyDescent="0.3">
      <c r="A41" s="664">
        <v>50</v>
      </c>
      <c r="B41" s="665" t="s">
        <v>535</v>
      </c>
      <c r="C41" s="665" t="s">
        <v>2123</v>
      </c>
      <c r="D41" s="746" t="s">
        <v>2858</v>
      </c>
      <c r="E41" s="747" t="s">
        <v>2132</v>
      </c>
      <c r="F41" s="665" t="s">
        <v>2121</v>
      </c>
      <c r="G41" s="665" t="s">
        <v>2214</v>
      </c>
      <c r="H41" s="665" t="s">
        <v>536</v>
      </c>
      <c r="I41" s="665" t="s">
        <v>2215</v>
      </c>
      <c r="J41" s="665" t="s">
        <v>2216</v>
      </c>
      <c r="K41" s="665" t="s">
        <v>2217</v>
      </c>
      <c r="L41" s="666">
        <v>0</v>
      </c>
      <c r="M41" s="666">
        <v>0</v>
      </c>
      <c r="N41" s="665">
        <v>1</v>
      </c>
      <c r="O41" s="748">
        <v>0.5</v>
      </c>
      <c r="P41" s="666"/>
      <c r="Q41" s="681"/>
      <c r="R41" s="665"/>
      <c r="S41" s="681">
        <v>0</v>
      </c>
      <c r="T41" s="748"/>
      <c r="U41" s="704">
        <v>0</v>
      </c>
    </row>
    <row r="42" spans="1:21" ht="14.4" customHeight="1" x14ac:dyDescent="0.3">
      <c r="A42" s="664">
        <v>50</v>
      </c>
      <c r="B42" s="665" t="s">
        <v>535</v>
      </c>
      <c r="C42" s="665" t="s">
        <v>2123</v>
      </c>
      <c r="D42" s="746" t="s">
        <v>2858</v>
      </c>
      <c r="E42" s="747" t="s">
        <v>2132</v>
      </c>
      <c r="F42" s="665" t="s">
        <v>2121</v>
      </c>
      <c r="G42" s="665" t="s">
        <v>2218</v>
      </c>
      <c r="H42" s="665" t="s">
        <v>1114</v>
      </c>
      <c r="I42" s="665" t="s">
        <v>2219</v>
      </c>
      <c r="J42" s="665" t="s">
        <v>2220</v>
      </c>
      <c r="K42" s="665" t="s">
        <v>2221</v>
      </c>
      <c r="L42" s="666">
        <v>120.61</v>
      </c>
      <c r="M42" s="666">
        <v>120.61</v>
      </c>
      <c r="N42" s="665">
        <v>1</v>
      </c>
      <c r="O42" s="748">
        <v>0.5</v>
      </c>
      <c r="P42" s="666"/>
      <c r="Q42" s="681">
        <v>0</v>
      </c>
      <c r="R42" s="665"/>
      <c r="S42" s="681">
        <v>0</v>
      </c>
      <c r="T42" s="748"/>
      <c r="U42" s="704">
        <v>0</v>
      </c>
    </row>
    <row r="43" spans="1:21" ht="14.4" customHeight="1" x14ac:dyDescent="0.3">
      <c r="A43" s="664">
        <v>50</v>
      </c>
      <c r="B43" s="665" t="s">
        <v>535</v>
      </c>
      <c r="C43" s="665" t="s">
        <v>2123</v>
      </c>
      <c r="D43" s="746" t="s">
        <v>2858</v>
      </c>
      <c r="E43" s="747" t="s">
        <v>2133</v>
      </c>
      <c r="F43" s="665" t="s">
        <v>2121</v>
      </c>
      <c r="G43" s="665" t="s">
        <v>2222</v>
      </c>
      <c r="H43" s="665" t="s">
        <v>536</v>
      </c>
      <c r="I43" s="665" t="s">
        <v>2223</v>
      </c>
      <c r="J43" s="665" t="s">
        <v>2224</v>
      </c>
      <c r="K43" s="665" t="s">
        <v>2225</v>
      </c>
      <c r="L43" s="666">
        <v>36.270000000000003</v>
      </c>
      <c r="M43" s="666">
        <v>36.270000000000003</v>
      </c>
      <c r="N43" s="665">
        <v>1</v>
      </c>
      <c r="O43" s="748">
        <v>0.5</v>
      </c>
      <c r="P43" s="666"/>
      <c r="Q43" s="681">
        <v>0</v>
      </c>
      <c r="R43" s="665"/>
      <c r="S43" s="681">
        <v>0</v>
      </c>
      <c r="T43" s="748"/>
      <c r="U43" s="704">
        <v>0</v>
      </c>
    </row>
    <row r="44" spans="1:21" ht="14.4" customHeight="1" x14ac:dyDescent="0.3">
      <c r="A44" s="664">
        <v>50</v>
      </c>
      <c r="B44" s="665" t="s">
        <v>535</v>
      </c>
      <c r="C44" s="665" t="s">
        <v>2123</v>
      </c>
      <c r="D44" s="746" t="s">
        <v>2858</v>
      </c>
      <c r="E44" s="747" t="s">
        <v>2133</v>
      </c>
      <c r="F44" s="665" t="s">
        <v>2121</v>
      </c>
      <c r="G44" s="665" t="s">
        <v>2209</v>
      </c>
      <c r="H44" s="665" t="s">
        <v>1114</v>
      </c>
      <c r="I44" s="665" t="s">
        <v>1122</v>
      </c>
      <c r="J44" s="665" t="s">
        <v>1123</v>
      </c>
      <c r="K44" s="665" t="s">
        <v>2018</v>
      </c>
      <c r="L44" s="666">
        <v>72</v>
      </c>
      <c r="M44" s="666">
        <v>216</v>
      </c>
      <c r="N44" s="665">
        <v>3</v>
      </c>
      <c r="O44" s="748">
        <v>1.5</v>
      </c>
      <c r="P44" s="666">
        <v>72</v>
      </c>
      <c r="Q44" s="681">
        <v>0.33333333333333331</v>
      </c>
      <c r="R44" s="665">
        <v>1</v>
      </c>
      <c r="S44" s="681">
        <v>0.33333333333333331</v>
      </c>
      <c r="T44" s="748">
        <v>0.5</v>
      </c>
      <c r="U44" s="704">
        <v>0.33333333333333331</v>
      </c>
    </row>
    <row r="45" spans="1:21" ht="14.4" customHeight="1" x14ac:dyDescent="0.3">
      <c r="A45" s="664">
        <v>50</v>
      </c>
      <c r="B45" s="665" t="s">
        <v>535</v>
      </c>
      <c r="C45" s="665" t="s">
        <v>2123</v>
      </c>
      <c r="D45" s="746" t="s">
        <v>2858</v>
      </c>
      <c r="E45" s="747" t="s">
        <v>2133</v>
      </c>
      <c r="F45" s="665" t="s">
        <v>2121</v>
      </c>
      <c r="G45" s="665" t="s">
        <v>2209</v>
      </c>
      <c r="H45" s="665" t="s">
        <v>1114</v>
      </c>
      <c r="I45" s="665" t="s">
        <v>1126</v>
      </c>
      <c r="J45" s="665" t="s">
        <v>1123</v>
      </c>
      <c r="K45" s="665" t="s">
        <v>2019</v>
      </c>
      <c r="L45" s="666">
        <v>144.01</v>
      </c>
      <c r="M45" s="666">
        <v>144.01</v>
      </c>
      <c r="N45" s="665">
        <v>1</v>
      </c>
      <c r="O45" s="748">
        <v>0.5</v>
      </c>
      <c r="P45" s="666"/>
      <c r="Q45" s="681">
        <v>0</v>
      </c>
      <c r="R45" s="665"/>
      <c r="S45" s="681">
        <v>0</v>
      </c>
      <c r="T45" s="748"/>
      <c r="U45" s="704">
        <v>0</v>
      </c>
    </row>
    <row r="46" spans="1:21" ht="14.4" customHeight="1" x14ac:dyDescent="0.3">
      <c r="A46" s="664">
        <v>50</v>
      </c>
      <c r="B46" s="665" t="s">
        <v>535</v>
      </c>
      <c r="C46" s="665" t="s">
        <v>2123</v>
      </c>
      <c r="D46" s="746" t="s">
        <v>2858</v>
      </c>
      <c r="E46" s="747" t="s">
        <v>2133</v>
      </c>
      <c r="F46" s="665" t="s">
        <v>2121</v>
      </c>
      <c r="G46" s="665" t="s">
        <v>2209</v>
      </c>
      <c r="H46" s="665" t="s">
        <v>536</v>
      </c>
      <c r="I46" s="665" t="s">
        <v>2226</v>
      </c>
      <c r="J46" s="665" t="s">
        <v>2227</v>
      </c>
      <c r="K46" s="665" t="s">
        <v>2018</v>
      </c>
      <c r="L46" s="666">
        <v>72</v>
      </c>
      <c r="M46" s="666">
        <v>72</v>
      </c>
      <c r="N46" s="665">
        <v>1</v>
      </c>
      <c r="O46" s="748">
        <v>0.5</v>
      </c>
      <c r="P46" s="666"/>
      <c r="Q46" s="681">
        <v>0</v>
      </c>
      <c r="R46" s="665"/>
      <c r="S46" s="681">
        <v>0</v>
      </c>
      <c r="T46" s="748"/>
      <c r="U46" s="704">
        <v>0</v>
      </c>
    </row>
    <row r="47" spans="1:21" ht="14.4" customHeight="1" x14ac:dyDescent="0.3">
      <c r="A47" s="664">
        <v>50</v>
      </c>
      <c r="B47" s="665" t="s">
        <v>535</v>
      </c>
      <c r="C47" s="665" t="s">
        <v>2123</v>
      </c>
      <c r="D47" s="746" t="s">
        <v>2858</v>
      </c>
      <c r="E47" s="747" t="s">
        <v>2133</v>
      </c>
      <c r="F47" s="665" t="s">
        <v>2121</v>
      </c>
      <c r="G47" s="665" t="s">
        <v>2156</v>
      </c>
      <c r="H47" s="665" t="s">
        <v>1114</v>
      </c>
      <c r="I47" s="665" t="s">
        <v>1218</v>
      </c>
      <c r="J47" s="665" t="s">
        <v>2032</v>
      </c>
      <c r="K47" s="665" t="s">
        <v>2033</v>
      </c>
      <c r="L47" s="666">
        <v>181.13</v>
      </c>
      <c r="M47" s="666">
        <v>724.52</v>
      </c>
      <c r="N47" s="665">
        <v>4</v>
      </c>
      <c r="O47" s="748">
        <v>2.5</v>
      </c>
      <c r="P47" s="666">
        <v>181.13</v>
      </c>
      <c r="Q47" s="681">
        <v>0.25</v>
      </c>
      <c r="R47" s="665">
        <v>1</v>
      </c>
      <c r="S47" s="681">
        <v>0.25</v>
      </c>
      <c r="T47" s="748">
        <v>0.5</v>
      </c>
      <c r="U47" s="704">
        <v>0.2</v>
      </c>
    </row>
    <row r="48" spans="1:21" ht="14.4" customHeight="1" x14ac:dyDescent="0.3">
      <c r="A48" s="664">
        <v>50</v>
      </c>
      <c r="B48" s="665" t="s">
        <v>535</v>
      </c>
      <c r="C48" s="665" t="s">
        <v>2123</v>
      </c>
      <c r="D48" s="746" t="s">
        <v>2858</v>
      </c>
      <c r="E48" s="747" t="s">
        <v>2133</v>
      </c>
      <c r="F48" s="665" t="s">
        <v>2121</v>
      </c>
      <c r="G48" s="665" t="s">
        <v>2156</v>
      </c>
      <c r="H48" s="665" t="s">
        <v>536</v>
      </c>
      <c r="I48" s="665" t="s">
        <v>2228</v>
      </c>
      <c r="J48" s="665" t="s">
        <v>2229</v>
      </c>
      <c r="K48" s="665" t="s">
        <v>2230</v>
      </c>
      <c r="L48" s="666">
        <v>0</v>
      </c>
      <c r="M48" s="666">
        <v>0</v>
      </c>
      <c r="N48" s="665">
        <v>1</v>
      </c>
      <c r="O48" s="748">
        <v>0.5</v>
      </c>
      <c r="P48" s="666"/>
      <c r="Q48" s="681"/>
      <c r="R48" s="665"/>
      <c r="S48" s="681">
        <v>0</v>
      </c>
      <c r="T48" s="748"/>
      <c r="U48" s="704">
        <v>0</v>
      </c>
    </row>
    <row r="49" spans="1:21" ht="14.4" customHeight="1" x14ac:dyDescent="0.3">
      <c r="A49" s="664">
        <v>50</v>
      </c>
      <c r="B49" s="665" t="s">
        <v>535</v>
      </c>
      <c r="C49" s="665" t="s">
        <v>2123</v>
      </c>
      <c r="D49" s="746" t="s">
        <v>2858</v>
      </c>
      <c r="E49" s="747" t="s">
        <v>2133</v>
      </c>
      <c r="F49" s="665" t="s">
        <v>2121</v>
      </c>
      <c r="G49" s="665" t="s">
        <v>2231</v>
      </c>
      <c r="H49" s="665" t="s">
        <v>1114</v>
      </c>
      <c r="I49" s="665" t="s">
        <v>1151</v>
      </c>
      <c r="J49" s="665" t="s">
        <v>1152</v>
      </c>
      <c r="K49" s="665" t="s">
        <v>1038</v>
      </c>
      <c r="L49" s="666">
        <v>65.540000000000006</v>
      </c>
      <c r="M49" s="666">
        <v>65.540000000000006</v>
      </c>
      <c r="N49" s="665">
        <v>1</v>
      </c>
      <c r="O49" s="748">
        <v>0.5</v>
      </c>
      <c r="P49" s="666"/>
      <c r="Q49" s="681">
        <v>0</v>
      </c>
      <c r="R49" s="665"/>
      <c r="S49" s="681">
        <v>0</v>
      </c>
      <c r="T49" s="748"/>
      <c r="U49" s="704">
        <v>0</v>
      </c>
    </row>
    <row r="50" spans="1:21" ht="14.4" customHeight="1" x14ac:dyDescent="0.3">
      <c r="A50" s="664">
        <v>50</v>
      </c>
      <c r="B50" s="665" t="s">
        <v>535</v>
      </c>
      <c r="C50" s="665" t="s">
        <v>2123</v>
      </c>
      <c r="D50" s="746" t="s">
        <v>2858</v>
      </c>
      <c r="E50" s="747" t="s">
        <v>2133</v>
      </c>
      <c r="F50" s="665" t="s">
        <v>2121</v>
      </c>
      <c r="G50" s="665" t="s">
        <v>2232</v>
      </c>
      <c r="H50" s="665" t="s">
        <v>536</v>
      </c>
      <c r="I50" s="665" t="s">
        <v>2233</v>
      </c>
      <c r="J50" s="665" t="s">
        <v>2234</v>
      </c>
      <c r="K50" s="665" t="s">
        <v>2235</v>
      </c>
      <c r="L50" s="666">
        <v>0</v>
      </c>
      <c r="M50" s="666">
        <v>0</v>
      </c>
      <c r="N50" s="665">
        <v>1</v>
      </c>
      <c r="O50" s="748">
        <v>0.5</v>
      </c>
      <c r="P50" s="666"/>
      <c r="Q50" s="681"/>
      <c r="R50" s="665"/>
      <c r="S50" s="681">
        <v>0</v>
      </c>
      <c r="T50" s="748"/>
      <c r="U50" s="704">
        <v>0</v>
      </c>
    </row>
    <row r="51" spans="1:21" ht="14.4" customHeight="1" x14ac:dyDescent="0.3">
      <c r="A51" s="664">
        <v>50</v>
      </c>
      <c r="B51" s="665" t="s">
        <v>535</v>
      </c>
      <c r="C51" s="665" t="s">
        <v>2123</v>
      </c>
      <c r="D51" s="746" t="s">
        <v>2858</v>
      </c>
      <c r="E51" s="747" t="s">
        <v>2133</v>
      </c>
      <c r="F51" s="665" t="s">
        <v>2121</v>
      </c>
      <c r="G51" s="665" t="s">
        <v>2144</v>
      </c>
      <c r="H51" s="665" t="s">
        <v>1114</v>
      </c>
      <c r="I51" s="665" t="s">
        <v>1145</v>
      </c>
      <c r="J51" s="665" t="s">
        <v>1146</v>
      </c>
      <c r="K51" s="665" t="s">
        <v>887</v>
      </c>
      <c r="L51" s="666">
        <v>35.11</v>
      </c>
      <c r="M51" s="666">
        <v>35.11</v>
      </c>
      <c r="N51" s="665">
        <v>1</v>
      </c>
      <c r="O51" s="748">
        <v>0.5</v>
      </c>
      <c r="P51" s="666"/>
      <c r="Q51" s="681">
        <v>0</v>
      </c>
      <c r="R51" s="665"/>
      <c r="S51" s="681">
        <v>0</v>
      </c>
      <c r="T51" s="748"/>
      <c r="U51" s="704">
        <v>0</v>
      </c>
    </row>
    <row r="52" spans="1:21" ht="14.4" customHeight="1" x14ac:dyDescent="0.3">
      <c r="A52" s="664">
        <v>50</v>
      </c>
      <c r="B52" s="665" t="s">
        <v>535</v>
      </c>
      <c r="C52" s="665" t="s">
        <v>2123</v>
      </c>
      <c r="D52" s="746" t="s">
        <v>2858</v>
      </c>
      <c r="E52" s="747" t="s">
        <v>2133</v>
      </c>
      <c r="F52" s="665" t="s">
        <v>2121</v>
      </c>
      <c r="G52" s="665" t="s">
        <v>2236</v>
      </c>
      <c r="H52" s="665" t="s">
        <v>536</v>
      </c>
      <c r="I52" s="665" t="s">
        <v>763</v>
      </c>
      <c r="J52" s="665" t="s">
        <v>2237</v>
      </c>
      <c r="K52" s="665" t="s">
        <v>2238</v>
      </c>
      <c r="L52" s="666">
        <v>0</v>
      </c>
      <c r="M52" s="666">
        <v>0</v>
      </c>
      <c r="N52" s="665">
        <v>1</v>
      </c>
      <c r="O52" s="748">
        <v>0.5</v>
      </c>
      <c r="P52" s="666"/>
      <c r="Q52" s="681"/>
      <c r="R52" s="665"/>
      <c r="S52" s="681">
        <v>0</v>
      </c>
      <c r="T52" s="748"/>
      <c r="U52" s="704">
        <v>0</v>
      </c>
    </row>
    <row r="53" spans="1:21" ht="14.4" customHeight="1" x14ac:dyDescent="0.3">
      <c r="A53" s="664">
        <v>50</v>
      </c>
      <c r="B53" s="665" t="s">
        <v>535</v>
      </c>
      <c r="C53" s="665" t="s">
        <v>2123</v>
      </c>
      <c r="D53" s="746" t="s">
        <v>2858</v>
      </c>
      <c r="E53" s="747" t="s">
        <v>2133</v>
      </c>
      <c r="F53" s="665" t="s">
        <v>2121</v>
      </c>
      <c r="G53" s="665" t="s">
        <v>2239</v>
      </c>
      <c r="H53" s="665" t="s">
        <v>536</v>
      </c>
      <c r="I53" s="665" t="s">
        <v>1333</v>
      </c>
      <c r="J53" s="665" t="s">
        <v>1334</v>
      </c>
      <c r="K53" s="665" t="s">
        <v>2240</v>
      </c>
      <c r="L53" s="666">
        <v>78.33</v>
      </c>
      <c r="M53" s="666">
        <v>78.33</v>
      </c>
      <c r="N53" s="665">
        <v>1</v>
      </c>
      <c r="O53" s="748">
        <v>1</v>
      </c>
      <c r="P53" s="666"/>
      <c r="Q53" s="681">
        <v>0</v>
      </c>
      <c r="R53" s="665"/>
      <c r="S53" s="681">
        <v>0</v>
      </c>
      <c r="T53" s="748"/>
      <c r="U53" s="704">
        <v>0</v>
      </c>
    </row>
    <row r="54" spans="1:21" ht="14.4" customHeight="1" x14ac:dyDescent="0.3">
      <c r="A54" s="664">
        <v>50</v>
      </c>
      <c r="B54" s="665" t="s">
        <v>535</v>
      </c>
      <c r="C54" s="665" t="s">
        <v>2123</v>
      </c>
      <c r="D54" s="746" t="s">
        <v>2858</v>
      </c>
      <c r="E54" s="747" t="s">
        <v>2133</v>
      </c>
      <c r="F54" s="665" t="s">
        <v>2121</v>
      </c>
      <c r="G54" s="665" t="s">
        <v>2241</v>
      </c>
      <c r="H54" s="665" t="s">
        <v>1114</v>
      </c>
      <c r="I54" s="665" t="s">
        <v>2242</v>
      </c>
      <c r="J54" s="665" t="s">
        <v>2243</v>
      </c>
      <c r="K54" s="665" t="s">
        <v>2244</v>
      </c>
      <c r="L54" s="666">
        <v>185.34</v>
      </c>
      <c r="M54" s="666">
        <v>185.34</v>
      </c>
      <c r="N54" s="665">
        <v>1</v>
      </c>
      <c r="O54" s="748">
        <v>0.5</v>
      </c>
      <c r="P54" s="666"/>
      <c r="Q54" s="681">
        <v>0</v>
      </c>
      <c r="R54" s="665"/>
      <c r="S54" s="681">
        <v>0</v>
      </c>
      <c r="T54" s="748"/>
      <c r="U54" s="704">
        <v>0</v>
      </c>
    </row>
    <row r="55" spans="1:21" ht="14.4" customHeight="1" x14ac:dyDescent="0.3">
      <c r="A55" s="664">
        <v>50</v>
      </c>
      <c r="B55" s="665" t="s">
        <v>535</v>
      </c>
      <c r="C55" s="665" t="s">
        <v>2123</v>
      </c>
      <c r="D55" s="746" t="s">
        <v>2858</v>
      </c>
      <c r="E55" s="747" t="s">
        <v>2133</v>
      </c>
      <c r="F55" s="665" t="s">
        <v>2121</v>
      </c>
      <c r="G55" s="665" t="s">
        <v>2245</v>
      </c>
      <c r="H55" s="665" t="s">
        <v>536</v>
      </c>
      <c r="I55" s="665" t="s">
        <v>2246</v>
      </c>
      <c r="J55" s="665" t="s">
        <v>673</v>
      </c>
      <c r="K55" s="665" t="s">
        <v>2247</v>
      </c>
      <c r="L55" s="666">
        <v>0</v>
      </c>
      <c r="M55" s="666">
        <v>0</v>
      </c>
      <c r="N55" s="665">
        <v>1</v>
      </c>
      <c r="O55" s="748">
        <v>0.5</v>
      </c>
      <c r="P55" s="666"/>
      <c r="Q55" s="681"/>
      <c r="R55" s="665"/>
      <c r="S55" s="681">
        <v>0</v>
      </c>
      <c r="T55" s="748"/>
      <c r="U55" s="704">
        <v>0</v>
      </c>
    </row>
    <row r="56" spans="1:21" ht="14.4" customHeight="1" x14ac:dyDescent="0.3">
      <c r="A56" s="664">
        <v>50</v>
      </c>
      <c r="B56" s="665" t="s">
        <v>535</v>
      </c>
      <c r="C56" s="665" t="s">
        <v>2123</v>
      </c>
      <c r="D56" s="746" t="s">
        <v>2858</v>
      </c>
      <c r="E56" s="747" t="s">
        <v>2133</v>
      </c>
      <c r="F56" s="665" t="s">
        <v>2121</v>
      </c>
      <c r="G56" s="665" t="s">
        <v>2158</v>
      </c>
      <c r="H56" s="665" t="s">
        <v>536</v>
      </c>
      <c r="I56" s="665" t="s">
        <v>2248</v>
      </c>
      <c r="J56" s="665" t="s">
        <v>2159</v>
      </c>
      <c r="K56" s="665" t="s">
        <v>2249</v>
      </c>
      <c r="L56" s="666">
        <v>0</v>
      </c>
      <c r="M56" s="666">
        <v>0</v>
      </c>
      <c r="N56" s="665">
        <v>3</v>
      </c>
      <c r="O56" s="748">
        <v>1.5</v>
      </c>
      <c r="P56" s="666">
        <v>0</v>
      </c>
      <c r="Q56" s="681"/>
      <c r="R56" s="665">
        <v>1</v>
      </c>
      <c r="S56" s="681">
        <v>0.33333333333333331</v>
      </c>
      <c r="T56" s="748">
        <v>0.5</v>
      </c>
      <c r="U56" s="704">
        <v>0.33333333333333331</v>
      </c>
    </row>
    <row r="57" spans="1:21" ht="14.4" customHeight="1" x14ac:dyDescent="0.3">
      <c r="A57" s="664">
        <v>50</v>
      </c>
      <c r="B57" s="665" t="s">
        <v>535</v>
      </c>
      <c r="C57" s="665" t="s">
        <v>2123</v>
      </c>
      <c r="D57" s="746" t="s">
        <v>2858</v>
      </c>
      <c r="E57" s="747" t="s">
        <v>2133</v>
      </c>
      <c r="F57" s="665" t="s">
        <v>2121</v>
      </c>
      <c r="G57" s="665" t="s">
        <v>2158</v>
      </c>
      <c r="H57" s="665" t="s">
        <v>536</v>
      </c>
      <c r="I57" s="665" t="s">
        <v>785</v>
      </c>
      <c r="J57" s="665" t="s">
        <v>2159</v>
      </c>
      <c r="K57" s="665" t="s">
        <v>2160</v>
      </c>
      <c r="L57" s="666">
        <v>63.7</v>
      </c>
      <c r="M57" s="666">
        <v>127.4</v>
      </c>
      <c r="N57" s="665">
        <v>2</v>
      </c>
      <c r="O57" s="748">
        <v>1</v>
      </c>
      <c r="P57" s="666"/>
      <c r="Q57" s="681">
        <v>0</v>
      </c>
      <c r="R57" s="665"/>
      <c r="S57" s="681">
        <v>0</v>
      </c>
      <c r="T57" s="748"/>
      <c r="U57" s="704">
        <v>0</v>
      </c>
    </row>
    <row r="58" spans="1:21" ht="14.4" customHeight="1" x14ac:dyDescent="0.3">
      <c r="A58" s="664">
        <v>50</v>
      </c>
      <c r="B58" s="665" t="s">
        <v>535</v>
      </c>
      <c r="C58" s="665" t="s">
        <v>2123</v>
      </c>
      <c r="D58" s="746" t="s">
        <v>2858</v>
      </c>
      <c r="E58" s="747" t="s">
        <v>2133</v>
      </c>
      <c r="F58" s="665" t="s">
        <v>2121</v>
      </c>
      <c r="G58" s="665" t="s">
        <v>2250</v>
      </c>
      <c r="H58" s="665" t="s">
        <v>1114</v>
      </c>
      <c r="I58" s="665" t="s">
        <v>2251</v>
      </c>
      <c r="J58" s="665" t="s">
        <v>2252</v>
      </c>
      <c r="K58" s="665" t="s">
        <v>2238</v>
      </c>
      <c r="L58" s="666">
        <v>46.25</v>
      </c>
      <c r="M58" s="666">
        <v>92.5</v>
      </c>
      <c r="N58" s="665">
        <v>2</v>
      </c>
      <c r="O58" s="748">
        <v>1</v>
      </c>
      <c r="P58" s="666"/>
      <c r="Q58" s="681">
        <v>0</v>
      </c>
      <c r="R58" s="665"/>
      <c r="S58" s="681">
        <v>0</v>
      </c>
      <c r="T58" s="748"/>
      <c r="U58" s="704">
        <v>0</v>
      </c>
    </row>
    <row r="59" spans="1:21" ht="14.4" customHeight="1" x14ac:dyDescent="0.3">
      <c r="A59" s="664">
        <v>50</v>
      </c>
      <c r="B59" s="665" t="s">
        <v>535</v>
      </c>
      <c r="C59" s="665" t="s">
        <v>2123</v>
      </c>
      <c r="D59" s="746" t="s">
        <v>2858</v>
      </c>
      <c r="E59" s="747" t="s">
        <v>2133</v>
      </c>
      <c r="F59" s="665" t="s">
        <v>2121</v>
      </c>
      <c r="G59" s="665" t="s">
        <v>2253</v>
      </c>
      <c r="H59" s="665" t="s">
        <v>536</v>
      </c>
      <c r="I59" s="665" t="s">
        <v>2254</v>
      </c>
      <c r="J59" s="665" t="s">
        <v>2255</v>
      </c>
      <c r="K59" s="665" t="s">
        <v>2256</v>
      </c>
      <c r="L59" s="666">
        <v>166.1</v>
      </c>
      <c r="M59" s="666">
        <v>166.1</v>
      </c>
      <c r="N59" s="665">
        <v>1</v>
      </c>
      <c r="O59" s="748">
        <v>0.5</v>
      </c>
      <c r="P59" s="666"/>
      <c r="Q59" s="681">
        <v>0</v>
      </c>
      <c r="R59" s="665"/>
      <c r="S59" s="681">
        <v>0</v>
      </c>
      <c r="T59" s="748"/>
      <c r="U59" s="704">
        <v>0</v>
      </c>
    </row>
    <row r="60" spans="1:21" ht="14.4" customHeight="1" x14ac:dyDescent="0.3">
      <c r="A60" s="664">
        <v>50</v>
      </c>
      <c r="B60" s="665" t="s">
        <v>535</v>
      </c>
      <c r="C60" s="665" t="s">
        <v>2123</v>
      </c>
      <c r="D60" s="746" t="s">
        <v>2858</v>
      </c>
      <c r="E60" s="747" t="s">
        <v>2133</v>
      </c>
      <c r="F60" s="665" t="s">
        <v>2121</v>
      </c>
      <c r="G60" s="665" t="s">
        <v>2257</v>
      </c>
      <c r="H60" s="665" t="s">
        <v>536</v>
      </c>
      <c r="I60" s="665" t="s">
        <v>2258</v>
      </c>
      <c r="J60" s="665" t="s">
        <v>2259</v>
      </c>
      <c r="K60" s="665" t="s">
        <v>2260</v>
      </c>
      <c r="L60" s="666">
        <v>0</v>
      </c>
      <c r="M60" s="666">
        <v>0</v>
      </c>
      <c r="N60" s="665">
        <v>1</v>
      </c>
      <c r="O60" s="748">
        <v>0.5</v>
      </c>
      <c r="P60" s="666"/>
      <c r="Q60" s="681"/>
      <c r="R60" s="665"/>
      <c r="S60" s="681">
        <v>0</v>
      </c>
      <c r="T60" s="748"/>
      <c r="U60" s="704">
        <v>0</v>
      </c>
    </row>
    <row r="61" spans="1:21" ht="14.4" customHeight="1" x14ac:dyDescent="0.3">
      <c r="A61" s="664">
        <v>50</v>
      </c>
      <c r="B61" s="665" t="s">
        <v>535</v>
      </c>
      <c r="C61" s="665" t="s">
        <v>2123</v>
      </c>
      <c r="D61" s="746" t="s">
        <v>2858</v>
      </c>
      <c r="E61" s="747" t="s">
        <v>2133</v>
      </c>
      <c r="F61" s="665" t="s">
        <v>2121</v>
      </c>
      <c r="G61" s="665" t="s">
        <v>2161</v>
      </c>
      <c r="H61" s="665" t="s">
        <v>1114</v>
      </c>
      <c r="I61" s="665" t="s">
        <v>1251</v>
      </c>
      <c r="J61" s="665" t="s">
        <v>1252</v>
      </c>
      <c r="K61" s="665" t="s">
        <v>1253</v>
      </c>
      <c r="L61" s="666">
        <v>93.43</v>
      </c>
      <c r="M61" s="666">
        <v>280.29000000000002</v>
      </c>
      <c r="N61" s="665">
        <v>3</v>
      </c>
      <c r="O61" s="748">
        <v>1.5</v>
      </c>
      <c r="P61" s="666"/>
      <c r="Q61" s="681">
        <v>0</v>
      </c>
      <c r="R61" s="665"/>
      <c r="S61" s="681">
        <v>0</v>
      </c>
      <c r="T61" s="748"/>
      <c r="U61" s="704">
        <v>0</v>
      </c>
    </row>
    <row r="62" spans="1:21" ht="14.4" customHeight="1" x14ac:dyDescent="0.3">
      <c r="A62" s="664">
        <v>50</v>
      </c>
      <c r="B62" s="665" t="s">
        <v>535</v>
      </c>
      <c r="C62" s="665" t="s">
        <v>2123</v>
      </c>
      <c r="D62" s="746" t="s">
        <v>2858</v>
      </c>
      <c r="E62" s="747" t="s">
        <v>2133</v>
      </c>
      <c r="F62" s="665" t="s">
        <v>2121</v>
      </c>
      <c r="G62" s="665" t="s">
        <v>2161</v>
      </c>
      <c r="H62" s="665" t="s">
        <v>1114</v>
      </c>
      <c r="I62" s="665" t="s">
        <v>1754</v>
      </c>
      <c r="J62" s="665" t="s">
        <v>1252</v>
      </c>
      <c r="K62" s="665" t="s">
        <v>1755</v>
      </c>
      <c r="L62" s="666">
        <v>186.87</v>
      </c>
      <c r="M62" s="666">
        <v>186.87</v>
      </c>
      <c r="N62" s="665">
        <v>1</v>
      </c>
      <c r="O62" s="748">
        <v>1</v>
      </c>
      <c r="P62" s="666"/>
      <c r="Q62" s="681">
        <v>0</v>
      </c>
      <c r="R62" s="665"/>
      <c r="S62" s="681">
        <v>0</v>
      </c>
      <c r="T62" s="748"/>
      <c r="U62" s="704">
        <v>0</v>
      </c>
    </row>
    <row r="63" spans="1:21" ht="14.4" customHeight="1" x14ac:dyDescent="0.3">
      <c r="A63" s="664">
        <v>50</v>
      </c>
      <c r="B63" s="665" t="s">
        <v>535</v>
      </c>
      <c r="C63" s="665" t="s">
        <v>2123</v>
      </c>
      <c r="D63" s="746" t="s">
        <v>2858</v>
      </c>
      <c r="E63" s="747" t="s">
        <v>2133</v>
      </c>
      <c r="F63" s="665" t="s">
        <v>2121</v>
      </c>
      <c r="G63" s="665" t="s">
        <v>2145</v>
      </c>
      <c r="H63" s="665" t="s">
        <v>536</v>
      </c>
      <c r="I63" s="665" t="s">
        <v>2146</v>
      </c>
      <c r="J63" s="665" t="s">
        <v>2147</v>
      </c>
      <c r="K63" s="665" t="s">
        <v>2148</v>
      </c>
      <c r="L63" s="666">
        <v>0</v>
      </c>
      <c r="M63" s="666">
        <v>0</v>
      </c>
      <c r="N63" s="665">
        <v>4</v>
      </c>
      <c r="O63" s="748">
        <v>2.5</v>
      </c>
      <c r="P63" s="666"/>
      <c r="Q63" s="681"/>
      <c r="R63" s="665"/>
      <c r="S63" s="681">
        <v>0</v>
      </c>
      <c r="T63" s="748"/>
      <c r="U63" s="704">
        <v>0</v>
      </c>
    </row>
    <row r="64" spans="1:21" ht="14.4" customHeight="1" x14ac:dyDescent="0.3">
      <c r="A64" s="664">
        <v>50</v>
      </c>
      <c r="B64" s="665" t="s">
        <v>535</v>
      </c>
      <c r="C64" s="665" t="s">
        <v>2123</v>
      </c>
      <c r="D64" s="746" t="s">
        <v>2858</v>
      </c>
      <c r="E64" s="747" t="s">
        <v>2133</v>
      </c>
      <c r="F64" s="665" t="s">
        <v>2121</v>
      </c>
      <c r="G64" s="665" t="s">
        <v>2145</v>
      </c>
      <c r="H64" s="665" t="s">
        <v>536</v>
      </c>
      <c r="I64" s="665" t="s">
        <v>828</v>
      </c>
      <c r="J64" s="665" t="s">
        <v>829</v>
      </c>
      <c r="K64" s="665" t="s">
        <v>830</v>
      </c>
      <c r="L64" s="666">
        <v>26.37</v>
      </c>
      <c r="M64" s="666">
        <v>52.74</v>
      </c>
      <c r="N64" s="665">
        <v>2</v>
      </c>
      <c r="O64" s="748">
        <v>1</v>
      </c>
      <c r="P64" s="666"/>
      <c r="Q64" s="681">
        <v>0</v>
      </c>
      <c r="R64" s="665"/>
      <c r="S64" s="681">
        <v>0</v>
      </c>
      <c r="T64" s="748"/>
      <c r="U64" s="704">
        <v>0</v>
      </c>
    </row>
    <row r="65" spans="1:21" ht="14.4" customHeight="1" x14ac:dyDescent="0.3">
      <c r="A65" s="664">
        <v>50</v>
      </c>
      <c r="B65" s="665" t="s">
        <v>535</v>
      </c>
      <c r="C65" s="665" t="s">
        <v>2123</v>
      </c>
      <c r="D65" s="746" t="s">
        <v>2858</v>
      </c>
      <c r="E65" s="747" t="s">
        <v>2133</v>
      </c>
      <c r="F65" s="665" t="s">
        <v>2121</v>
      </c>
      <c r="G65" s="665" t="s">
        <v>2145</v>
      </c>
      <c r="H65" s="665" t="s">
        <v>536</v>
      </c>
      <c r="I65" s="665" t="s">
        <v>2261</v>
      </c>
      <c r="J65" s="665" t="s">
        <v>829</v>
      </c>
      <c r="K65" s="665" t="s">
        <v>2262</v>
      </c>
      <c r="L65" s="666">
        <v>10.55</v>
      </c>
      <c r="M65" s="666">
        <v>10.55</v>
      </c>
      <c r="N65" s="665">
        <v>1</v>
      </c>
      <c r="O65" s="748">
        <v>0.5</v>
      </c>
      <c r="P65" s="666"/>
      <c r="Q65" s="681">
        <v>0</v>
      </c>
      <c r="R65" s="665"/>
      <c r="S65" s="681">
        <v>0</v>
      </c>
      <c r="T65" s="748"/>
      <c r="U65" s="704">
        <v>0</v>
      </c>
    </row>
    <row r="66" spans="1:21" ht="14.4" customHeight="1" x14ac:dyDescent="0.3">
      <c r="A66" s="664">
        <v>50</v>
      </c>
      <c r="B66" s="665" t="s">
        <v>535</v>
      </c>
      <c r="C66" s="665" t="s">
        <v>2123</v>
      </c>
      <c r="D66" s="746" t="s">
        <v>2858</v>
      </c>
      <c r="E66" s="747" t="s">
        <v>2133</v>
      </c>
      <c r="F66" s="665" t="s">
        <v>2121</v>
      </c>
      <c r="G66" s="665" t="s">
        <v>2263</v>
      </c>
      <c r="H66" s="665" t="s">
        <v>1114</v>
      </c>
      <c r="I66" s="665" t="s">
        <v>2264</v>
      </c>
      <c r="J66" s="665" t="s">
        <v>2265</v>
      </c>
      <c r="K66" s="665" t="s">
        <v>2266</v>
      </c>
      <c r="L66" s="666">
        <v>59.27</v>
      </c>
      <c r="M66" s="666">
        <v>59.27</v>
      </c>
      <c r="N66" s="665">
        <v>1</v>
      </c>
      <c r="O66" s="748">
        <v>0.5</v>
      </c>
      <c r="P66" s="666"/>
      <c r="Q66" s="681">
        <v>0</v>
      </c>
      <c r="R66" s="665"/>
      <c r="S66" s="681">
        <v>0</v>
      </c>
      <c r="T66" s="748"/>
      <c r="U66" s="704">
        <v>0</v>
      </c>
    </row>
    <row r="67" spans="1:21" ht="14.4" customHeight="1" x14ac:dyDescent="0.3">
      <c r="A67" s="664">
        <v>50</v>
      </c>
      <c r="B67" s="665" t="s">
        <v>535</v>
      </c>
      <c r="C67" s="665" t="s">
        <v>2123</v>
      </c>
      <c r="D67" s="746" t="s">
        <v>2858</v>
      </c>
      <c r="E67" s="747" t="s">
        <v>2133</v>
      </c>
      <c r="F67" s="665" t="s">
        <v>2121</v>
      </c>
      <c r="G67" s="665" t="s">
        <v>2263</v>
      </c>
      <c r="H67" s="665" t="s">
        <v>1114</v>
      </c>
      <c r="I67" s="665" t="s">
        <v>2267</v>
      </c>
      <c r="J67" s="665" t="s">
        <v>1757</v>
      </c>
      <c r="K67" s="665" t="s">
        <v>2268</v>
      </c>
      <c r="L67" s="666">
        <v>79.03</v>
      </c>
      <c r="M67" s="666">
        <v>79.03</v>
      </c>
      <c r="N67" s="665">
        <v>1</v>
      </c>
      <c r="O67" s="748">
        <v>0.5</v>
      </c>
      <c r="P67" s="666"/>
      <c r="Q67" s="681">
        <v>0</v>
      </c>
      <c r="R67" s="665"/>
      <c r="S67" s="681">
        <v>0</v>
      </c>
      <c r="T67" s="748"/>
      <c r="U67" s="704">
        <v>0</v>
      </c>
    </row>
    <row r="68" spans="1:21" ht="14.4" customHeight="1" x14ac:dyDescent="0.3">
      <c r="A68" s="664">
        <v>50</v>
      </c>
      <c r="B68" s="665" t="s">
        <v>535</v>
      </c>
      <c r="C68" s="665" t="s">
        <v>2123</v>
      </c>
      <c r="D68" s="746" t="s">
        <v>2858</v>
      </c>
      <c r="E68" s="747" t="s">
        <v>2133</v>
      </c>
      <c r="F68" s="665" t="s">
        <v>2121</v>
      </c>
      <c r="G68" s="665" t="s">
        <v>2263</v>
      </c>
      <c r="H68" s="665" t="s">
        <v>1114</v>
      </c>
      <c r="I68" s="665" t="s">
        <v>2269</v>
      </c>
      <c r="J68" s="665" t="s">
        <v>2038</v>
      </c>
      <c r="K68" s="665" t="s">
        <v>2270</v>
      </c>
      <c r="L68" s="666">
        <v>0</v>
      </c>
      <c r="M68" s="666">
        <v>0</v>
      </c>
      <c r="N68" s="665">
        <v>1</v>
      </c>
      <c r="O68" s="748">
        <v>0.5</v>
      </c>
      <c r="P68" s="666"/>
      <c r="Q68" s="681"/>
      <c r="R68" s="665"/>
      <c r="S68" s="681">
        <v>0</v>
      </c>
      <c r="T68" s="748"/>
      <c r="U68" s="704">
        <v>0</v>
      </c>
    </row>
    <row r="69" spans="1:21" ht="14.4" customHeight="1" x14ac:dyDescent="0.3">
      <c r="A69" s="664">
        <v>50</v>
      </c>
      <c r="B69" s="665" t="s">
        <v>535</v>
      </c>
      <c r="C69" s="665" t="s">
        <v>2123</v>
      </c>
      <c r="D69" s="746" t="s">
        <v>2858</v>
      </c>
      <c r="E69" s="747" t="s">
        <v>2133</v>
      </c>
      <c r="F69" s="665" t="s">
        <v>2121</v>
      </c>
      <c r="G69" s="665" t="s">
        <v>2263</v>
      </c>
      <c r="H69" s="665" t="s">
        <v>536</v>
      </c>
      <c r="I69" s="665" t="s">
        <v>2271</v>
      </c>
      <c r="J69" s="665" t="s">
        <v>2272</v>
      </c>
      <c r="K69" s="665" t="s">
        <v>2273</v>
      </c>
      <c r="L69" s="666">
        <v>79.03</v>
      </c>
      <c r="M69" s="666">
        <v>79.03</v>
      </c>
      <c r="N69" s="665">
        <v>1</v>
      </c>
      <c r="O69" s="748">
        <v>0.5</v>
      </c>
      <c r="P69" s="666"/>
      <c r="Q69" s="681">
        <v>0</v>
      </c>
      <c r="R69" s="665"/>
      <c r="S69" s="681">
        <v>0</v>
      </c>
      <c r="T69" s="748"/>
      <c r="U69" s="704">
        <v>0</v>
      </c>
    </row>
    <row r="70" spans="1:21" ht="14.4" customHeight="1" x14ac:dyDescent="0.3">
      <c r="A70" s="664">
        <v>50</v>
      </c>
      <c r="B70" s="665" t="s">
        <v>535</v>
      </c>
      <c r="C70" s="665" t="s">
        <v>2123</v>
      </c>
      <c r="D70" s="746" t="s">
        <v>2858</v>
      </c>
      <c r="E70" s="747" t="s">
        <v>2133</v>
      </c>
      <c r="F70" s="665" t="s">
        <v>2121</v>
      </c>
      <c r="G70" s="665" t="s">
        <v>2274</v>
      </c>
      <c r="H70" s="665" t="s">
        <v>1114</v>
      </c>
      <c r="I70" s="665" t="s">
        <v>2275</v>
      </c>
      <c r="J70" s="665" t="s">
        <v>1248</v>
      </c>
      <c r="K70" s="665" t="s">
        <v>2276</v>
      </c>
      <c r="L70" s="666">
        <v>54.98</v>
      </c>
      <c r="M70" s="666">
        <v>54.98</v>
      </c>
      <c r="N70" s="665">
        <v>1</v>
      </c>
      <c r="O70" s="748">
        <v>0.5</v>
      </c>
      <c r="P70" s="666"/>
      <c r="Q70" s="681">
        <v>0</v>
      </c>
      <c r="R70" s="665"/>
      <c r="S70" s="681">
        <v>0</v>
      </c>
      <c r="T70" s="748"/>
      <c r="U70" s="704">
        <v>0</v>
      </c>
    </row>
    <row r="71" spans="1:21" ht="14.4" customHeight="1" x14ac:dyDescent="0.3">
      <c r="A71" s="664">
        <v>50</v>
      </c>
      <c r="B71" s="665" t="s">
        <v>535</v>
      </c>
      <c r="C71" s="665" t="s">
        <v>2123</v>
      </c>
      <c r="D71" s="746" t="s">
        <v>2858</v>
      </c>
      <c r="E71" s="747" t="s">
        <v>2133</v>
      </c>
      <c r="F71" s="665" t="s">
        <v>2121</v>
      </c>
      <c r="G71" s="665" t="s">
        <v>2277</v>
      </c>
      <c r="H71" s="665" t="s">
        <v>536</v>
      </c>
      <c r="I71" s="665" t="s">
        <v>2278</v>
      </c>
      <c r="J71" s="665" t="s">
        <v>2279</v>
      </c>
      <c r="K71" s="665" t="s">
        <v>2001</v>
      </c>
      <c r="L71" s="666">
        <v>43.21</v>
      </c>
      <c r="M71" s="666">
        <v>43.21</v>
      </c>
      <c r="N71" s="665">
        <v>1</v>
      </c>
      <c r="O71" s="748">
        <v>0.5</v>
      </c>
      <c r="P71" s="666"/>
      <c r="Q71" s="681">
        <v>0</v>
      </c>
      <c r="R71" s="665"/>
      <c r="S71" s="681">
        <v>0</v>
      </c>
      <c r="T71" s="748"/>
      <c r="U71" s="704">
        <v>0</v>
      </c>
    </row>
    <row r="72" spans="1:21" ht="14.4" customHeight="1" x14ac:dyDescent="0.3">
      <c r="A72" s="664">
        <v>50</v>
      </c>
      <c r="B72" s="665" t="s">
        <v>535</v>
      </c>
      <c r="C72" s="665" t="s">
        <v>2123</v>
      </c>
      <c r="D72" s="746" t="s">
        <v>2858</v>
      </c>
      <c r="E72" s="747" t="s">
        <v>2133</v>
      </c>
      <c r="F72" s="665" t="s">
        <v>2121</v>
      </c>
      <c r="G72" s="665" t="s">
        <v>2277</v>
      </c>
      <c r="H72" s="665" t="s">
        <v>536</v>
      </c>
      <c r="I72" s="665" t="s">
        <v>2280</v>
      </c>
      <c r="J72" s="665" t="s">
        <v>2281</v>
      </c>
      <c r="K72" s="665" t="s">
        <v>2282</v>
      </c>
      <c r="L72" s="666">
        <v>86.41</v>
      </c>
      <c r="M72" s="666">
        <v>86.41</v>
      </c>
      <c r="N72" s="665">
        <v>1</v>
      </c>
      <c r="O72" s="748">
        <v>0.5</v>
      </c>
      <c r="P72" s="666"/>
      <c r="Q72" s="681">
        <v>0</v>
      </c>
      <c r="R72" s="665"/>
      <c r="S72" s="681">
        <v>0</v>
      </c>
      <c r="T72" s="748"/>
      <c r="U72" s="704">
        <v>0</v>
      </c>
    </row>
    <row r="73" spans="1:21" ht="14.4" customHeight="1" x14ac:dyDescent="0.3">
      <c r="A73" s="664">
        <v>50</v>
      </c>
      <c r="B73" s="665" t="s">
        <v>535</v>
      </c>
      <c r="C73" s="665" t="s">
        <v>2123</v>
      </c>
      <c r="D73" s="746" t="s">
        <v>2858</v>
      </c>
      <c r="E73" s="747" t="s">
        <v>2133</v>
      </c>
      <c r="F73" s="665" t="s">
        <v>2121</v>
      </c>
      <c r="G73" s="665" t="s">
        <v>2277</v>
      </c>
      <c r="H73" s="665" t="s">
        <v>536</v>
      </c>
      <c r="I73" s="665" t="s">
        <v>2283</v>
      </c>
      <c r="J73" s="665" t="s">
        <v>2284</v>
      </c>
      <c r="K73" s="665" t="s">
        <v>2285</v>
      </c>
      <c r="L73" s="666">
        <v>0</v>
      </c>
      <c r="M73" s="666">
        <v>0</v>
      </c>
      <c r="N73" s="665">
        <v>1</v>
      </c>
      <c r="O73" s="748">
        <v>0.5</v>
      </c>
      <c r="P73" s="666">
        <v>0</v>
      </c>
      <c r="Q73" s="681"/>
      <c r="R73" s="665">
        <v>1</v>
      </c>
      <c r="S73" s="681">
        <v>1</v>
      </c>
      <c r="T73" s="748">
        <v>0.5</v>
      </c>
      <c r="U73" s="704">
        <v>1</v>
      </c>
    </row>
    <row r="74" spans="1:21" ht="14.4" customHeight="1" x14ac:dyDescent="0.3">
      <c r="A74" s="664">
        <v>50</v>
      </c>
      <c r="B74" s="665" t="s">
        <v>535</v>
      </c>
      <c r="C74" s="665" t="s">
        <v>2123</v>
      </c>
      <c r="D74" s="746" t="s">
        <v>2858</v>
      </c>
      <c r="E74" s="747" t="s">
        <v>2133</v>
      </c>
      <c r="F74" s="665" t="s">
        <v>2121</v>
      </c>
      <c r="G74" s="665" t="s">
        <v>2286</v>
      </c>
      <c r="H74" s="665" t="s">
        <v>536</v>
      </c>
      <c r="I74" s="665" t="s">
        <v>2287</v>
      </c>
      <c r="J74" s="665" t="s">
        <v>2288</v>
      </c>
      <c r="K74" s="665" t="s">
        <v>2289</v>
      </c>
      <c r="L74" s="666">
        <v>0</v>
      </c>
      <c r="M74" s="666">
        <v>0</v>
      </c>
      <c r="N74" s="665">
        <v>1</v>
      </c>
      <c r="O74" s="748">
        <v>0.5</v>
      </c>
      <c r="P74" s="666"/>
      <c r="Q74" s="681"/>
      <c r="R74" s="665"/>
      <c r="S74" s="681">
        <v>0</v>
      </c>
      <c r="T74" s="748"/>
      <c r="U74" s="704">
        <v>0</v>
      </c>
    </row>
    <row r="75" spans="1:21" ht="14.4" customHeight="1" x14ac:dyDescent="0.3">
      <c r="A75" s="664">
        <v>50</v>
      </c>
      <c r="B75" s="665" t="s">
        <v>535</v>
      </c>
      <c r="C75" s="665" t="s">
        <v>2123</v>
      </c>
      <c r="D75" s="746" t="s">
        <v>2858</v>
      </c>
      <c r="E75" s="747" t="s">
        <v>2133</v>
      </c>
      <c r="F75" s="665" t="s">
        <v>2121</v>
      </c>
      <c r="G75" s="665" t="s">
        <v>2162</v>
      </c>
      <c r="H75" s="665" t="s">
        <v>536</v>
      </c>
      <c r="I75" s="665" t="s">
        <v>686</v>
      </c>
      <c r="J75" s="665" t="s">
        <v>687</v>
      </c>
      <c r="K75" s="665" t="s">
        <v>2290</v>
      </c>
      <c r="L75" s="666">
        <v>38.04</v>
      </c>
      <c r="M75" s="666">
        <v>38.04</v>
      </c>
      <c r="N75" s="665">
        <v>1</v>
      </c>
      <c r="O75" s="748">
        <v>0.5</v>
      </c>
      <c r="P75" s="666"/>
      <c r="Q75" s="681">
        <v>0</v>
      </c>
      <c r="R75" s="665"/>
      <c r="S75" s="681">
        <v>0</v>
      </c>
      <c r="T75" s="748"/>
      <c r="U75" s="704">
        <v>0</v>
      </c>
    </row>
    <row r="76" spans="1:21" ht="14.4" customHeight="1" x14ac:dyDescent="0.3">
      <c r="A76" s="664">
        <v>50</v>
      </c>
      <c r="B76" s="665" t="s">
        <v>535</v>
      </c>
      <c r="C76" s="665" t="s">
        <v>2123</v>
      </c>
      <c r="D76" s="746" t="s">
        <v>2858</v>
      </c>
      <c r="E76" s="747" t="s">
        <v>2133</v>
      </c>
      <c r="F76" s="665" t="s">
        <v>2121</v>
      </c>
      <c r="G76" s="665" t="s">
        <v>2162</v>
      </c>
      <c r="H76" s="665" t="s">
        <v>536</v>
      </c>
      <c r="I76" s="665" t="s">
        <v>2291</v>
      </c>
      <c r="J76" s="665" t="s">
        <v>687</v>
      </c>
      <c r="K76" s="665" t="s">
        <v>2292</v>
      </c>
      <c r="L76" s="666">
        <v>10.65</v>
      </c>
      <c r="M76" s="666">
        <v>10.65</v>
      </c>
      <c r="N76" s="665">
        <v>1</v>
      </c>
      <c r="O76" s="748">
        <v>0.5</v>
      </c>
      <c r="P76" s="666">
        <v>10.65</v>
      </c>
      <c r="Q76" s="681">
        <v>1</v>
      </c>
      <c r="R76" s="665">
        <v>1</v>
      </c>
      <c r="S76" s="681">
        <v>1</v>
      </c>
      <c r="T76" s="748">
        <v>0.5</v>
      </c>
      <c r="U76" s="704">
        <v>1</v>
      </c>
    </row>
    <row r="77" spans="1:21" ht="14.4" customHeight="1" x14ac:dyDescent="0.3">
      <c r="A77" s="664">
        <v>50</v>
      </c>
      <c r="B77" s="665" t="s">
        <v>535</v>
      </c>
      <c r="C77" s="665" t="s">
        <v>2123</v>
      </c>
      <c r="D77" s="746" t="s">
        <v>2858</v>
      </c>
      <c r="E77" s="747" t="s">
        <v>2133</v>
      </c>
      <c r="F77" s="665" t="s">
        <v>2121</v>
      </c>
      <c r="G77" s="665" t="s">
        <v>2162</v>
      </c>
      <c r="H77" s="665" t="s">
        <v>536</v>
      </c>
      <c r="I77" s="665" t="s">
        <v>2293</v>
      </c>
      <c r="J77" s="665" t="s">
        <v>2294</v>
      </c>
      <c r="K77" s="665" t="s">
        <v>2295</v>
      </c>
      <c r="L77" s="666">
        <v>70.23</v>
      </c>
      <c r="M77" s="666">
        <v>70.23</v>
      </c>
      <c r="N77" s="665">
        <v>1</v>
      </c>
      <c r="O77" s="748">
        <v>0.5</v>
      </c>
      <c r="P77" s="666"/>
      <c r="Q77" s="681">
        <v>0</v>
      </c>
      <c r="R77" s="665"/>
      <c r="S77" s="681">
        <v>0</v>
      </c>
      <c r="T77" s="748"/>
      <c r="U77" s="704">
        <v>0</v>
      </c>
    </row>
    <row r="78" spans="1:21" ht="14.4" customHeight="1" x14ac:dyDescent="0.3">
      <c r="A78" s="664">
        <v>50</v>
      </c>
      <c r="B78" s="665" t="s">
        <v>535</v>
      </c>
      <c r="C78" s="665" t="s">
        <v>2123</v>
      </c>
      <c r="D78" s="746" t="s">
        <v>2858</v>
      </c>
      <c r="E78" s="747" t="s">
        <v>2133</v>
      </c>
      <c r="F78" s="665" t="s">
        <v>2121</v>
      </c>
      <c r="G78" s="665" t="s">
        <v>2162</v>
      </c>
      <c r="H78" s="665" t="s">
        <v>536</v>
      </c>
      <c r="I78" s="665" t="s">
        <v>2296</v>
      </c>
      <c r="J78" s="665" t="s">
        <v>2297</v>
      </c>
      <c r="K78" s="665" t="s">
        <v>2298</v>
      </c>
      <c r="L78" s="666">
        <v>0</v>
      </c>
      <c r="M78" s="666">
        <v>0</v>
      </c>
      <c r="N78" s="665">
        <v>4</v>
      </c>
      <c r="O78" s="748">
        <v>2</v>
      </c>
      <c r="P78" s="666"/>
      <c r="Q78" s="681"/>
      <c r="R78" s="665"/>
      <c r="S78" s="681">
        <v>0</v>
      </c>
      <c r="T78" s="748"/>
      <c r="U78" s="704">
        <v>0</v>
      </c>
    </row>
    <row r="79" spans="1:21" ht="14.4" customHeight="1" x14ac:dyDescent="0.3">
      <c r="A79" s="664">
        <v>50</v>
      </c>
      <c r="B79" s="665" t="s">
        <v>535</v>
      </c>
      <c r="C79" s="665" t="s">
        <v>2123</v>
      </c>
      <c r="D79" s="746" t="s">
        <v>2858</v>
      </c>
      <c r="E79" s="747" t="s">
        <v>2133</v>
      </c>
      <c r="F79" s="665" t="s">
        <v>2121</v>
      </c>
      <c r="G79" s="665" t="s">
        <v>2168</v>
      </c>
      <c r="H79" s="665" t="s">
        <v>1114</v>
      </c>
      <c r="I79" s="665" t="s">
        <v>2299</v>
      </c>
      <c r="J79" s="665" t="s">
        <v>1142</v>
      </c>
      <c r="K79" s="665" t="s">
        <v>2010</v>
      </c>
      <c r="L79" s="666">
        <v>815.1</v>
      </c>
      <c r="M79" s="666">
        <v>815.1</v>
      </c>
      <c r="N79" s="665">
        <v>1</v>
      </c>
      <c r="O79" s="748">
        <v>1</v>
      </c>
      <c r="P79" s="666">
        <v>815.1</v>
      </c>
      <c r="Q79" s="681">
        <v>1</v>
      </c>
      <c r="R79" s="665">
        <v>1</v>
      </c>
      <c r="S79" s="681">
        <v>1</v>
      </c>
      <c r="T79" s="748">
        <v>1</v>
      </c>
      <c r="U79" s="704">
        <v>1</v>
      </c>
    </row>
    <row r="80" spans="1:21" ht="14.4" customHeight="1" x14ac:dyDescent="0.3">
      <c r="A80" s="664">
        <v>50</v>
      </c>
      <c r="B80" s="665" t="s">
        <v>535</v>
      </c>
      <c r="C80" s="665" t="s">
        <v>2123</v>
      </c>
      <c r="D80" s="746" t="s">
        <v>2858</v>
      </c>
      <c r="E80" s="747" t="s">
        <v>2133</v>
      </c>
      <c r="F80" s="665" t="s">
        <v>2121</v>
      </c>
      <c r="G80" s="665" t="s">
        <v>2168</v>
      </c>
      <c r="H80" s="665" t="s">
        <v>1114</v>
      </c>
      <c r="I80" s="665" t="s">
        <v>2300</v>
      </c>
      <c r="J80" s="665" t="s">
        <v>1167</v>
      </c>
      <c r="K80" s="665" t="s">
        <v>2301</v>
      </c>
      <c r="L80" s="666">
        <v>369.5</v>
      </c>
      <c r="M80" s="666">
        <v>1108.5</v>
      </c>
      <c r="N80" s="665">
        <v>3</v>
      </c>
      <c r="O80" s="748">
        <v>1</v>
      </c>
      <c r="P80" s="666"/>
      <c r="Q80" s="681">
        <v>0</v>
      </c>
      <c r="R80" s="665"/>
      <c r="S80" s="681">
        <v>0</v>
      </c>
      <c r="T80" s="748"/>
      <c r="U80" s="704">
        <v>0</v>
      </c>
    </row>
    <row r="81" spans="1:21" ht="14.4" customHeight="1" x14ac:dyDescent="0.3">
      <c r="A81" s="664">
        <v>50</v>
      </c>
      <c r="B81" s="665" t="s">
        <v>535</v>
      </c>
      <c r="C81" s="665" t="s">
        <v>2123</v>
      </c>
      <c r="D81" s="746" t="s">
        <v>2858</v>
      </c>
      <c r="E81" s="747" t="s">
        <v>2133</v>
      </c>
      <c r="F81" s="665" t="s">
        <v>2121</v>
      </c>
      <c r="G81" s="665" t="s">
        <v>2302</v>
      </c>
      <c r="H81" s="665" t="s">
        <v>1114</v>
      </c>
      <c r="I81" s="665" t="s">
        <v>2303</v>
      </c>
      <c r="J81" s="665" t="s">
        <v>2304</v>
      </c>
      <c r="K81" s="665" t="s">
        <v>887</v>
      </c>
      <c r="L81" s="666">
        <v>48.27</v>
      </c>
      <c r="M81" s="666">
        <v>144.81</v>
      </c>
      <c r="N81" s="665">
        <v>3</v>
      </c>
      <c r="O81" s="748">
        <v>1.5</v>
      </c>
      <c r="P81" s="666"/>
      <c r="Q81" s="681">
        <v>0</v>
      </c>
      <c r="R81" s="665"/>
      <c r="S81" s="681">
        <v>0</v>
      </c>
      <c r="T81" s="748"/>
      <c r="U81" s="704">
        <v>0</v>
      </c>
    </row>
    <row r="82" spans="1:21" ht="14.4" customHeight="1" x14ac:dyDescent="0.3">
      <c r="A82" s="664">
        <v>50</v>
      </c>
      <c r="B82" s="665" t="s">
        <v>535</v>
      </c>
      <c r="C82" s="665" t="s">
        <v>2123</v>
      </c>
      <c r="D82" s="746" t="s">
        <v>2858</v>
      </c>
      <c r="E82" s="747" t="s">
        <v>2133</v>
      </c>
      <c r="F82" s="665" t="s">
        <v>2121</v>
      </c>
      <c r="G82" s="665" t="s">
        <v>2302</v>
      </c>
      <c r="H82" s="665" t="s">
        <v>1114</v>
      </c>
      <c r="I82" s="665" t="s">
        <v>2305</v>
      </c>
      <c r="J82" s="665" t="s">
        <v>2306</v>
      </c>
      <c r="K82" s="665" t="s">
        <v>2075</v>
      </c>
      <c r="L82" s="666">
        <v>96.53</v>
      </c>
      <c r="M82" s="666">
        <v>96.53</v>
      </c>
      <c r="N82" s="665">
        <v>1</v>
      </c>
      <c r="O82" s="748">
        <v>0.5</v>
      </c>
      <c r="P82" s="666"/>
      <c r="Q82" s="681">
        <v>0</v>
      </c>
      <c r="R82" s="665"/>
      <c r="S82" s="681">
        <v>0</v>
      </c>
      <c r="T82" s="748"/>
      <c r="U82" s="704">
        <v>0</v>
      </c>
    </row>
    <row r="83" spans="1:21" ht="14.4" customHeight="1" x14ac:dyDescent="0.3">
      <c r="A83" s="664">
        <v>50</v>
      </c>
      <c r="B83" s="665" t="s">
        <v>535</v>
      </c>
      <c r="C83" s="665" t="s">
        <v>2123</v>
      </c>
      <c r="D83" s="746" t="s">
        <v>2858</v>
      </c>
      <c r="E83" s="747" t="s">
        <v>2133</v>
      </c>
      <c r="F83" s="665" t="s">
        <v>2121</v>
      </c>
      <c r="G83" s="665" t="s">
        <v>2183</v>
      </c>
      <c r="H83" s="665" t="s">
        <v>1114</v>
      </c>
      <c r="I83" s="665" t="s">
        <v>1133</v>
      </c>
      <c r="J83" s="665" t="s">
        <v>2026</v>
      </c>
      <c r="K83" s="665" t="s">
        <v>1135</v>
      </c>
      <c r="L83" s="666">
        <v>96.53</v>
      </c>
      <c r="M83" s="666">
        <v>96.53</v>
      </c>
      <c r="N83" s="665">
        <v>1</v>
      </c>
      <c r="O83" s="748">
        <v>0.5</v>
      </c>
      <c r="P83" s="666"/>
      <c r="Q83" s="681">
        <v>0</v>
      </c>
      <c r="R83" s="665"/>
      <c r="S83" s="681">
        <v>0</v>
      </c>
      <c r="T83" s="748"/>
      <c r="U83" s="704">
        <v>0</v>
      </c>
    </row>
    <row r="84" spans="1:21" ht="14.4" customHeight="1" x14ac:dyDescent="0.3">
      <c r="A84" s="664">
        <v>50</v>
      </c>
      <c r="B84" s="665" t="s">
        <v>535</v>
      </c>
      <c r="C84" s="665" t="s">
        <v>2123</v>
      </c>
      <c r="D84" s="746" t="s">
        <v>2858</v>
      </c>
      <c r="E84" s="747" t="s">
        <v>2133</v>
      </c>
      <c r="F84" s="665" t="s">
        <v>2121</v>
      </c>
      <c r="G84" s="665" t="s">
        <v>2183</v>
      </c>
      <c r="H84" s="665" t="s">
        <v>1114</v>
      </c>
      <c r="I84" s="665" t="s">
        <v>2184</v>
      </c>
      <c r="J84" s="665" t="s">
        <v>1119</v>
      </c>
      <c r="K84" s="665" t="s">
        <v>2185</v>
      </c>
      <c r="L84" s="666">
        <v>0</v>
      </c>
      <c r="M84" s="666">
        <v>0</v>
      </c>
      <c r="N84" s="665">
        <v>1</v>
      </c>
      <c r="O84" s="748">
        <v>0.5</v>
      </c>
      <c r="P84" s="666">
        <v>0</v>
      </c>
      <c r="Q84" s="681"/>
      <c r="R84" s="665">
        <v>1</v>
      </c>
      <c r="S84" s="681">
        <v>1</v>
      </c>
      <c r="T84" s="748">
        <v>0.5</v>
      </c>
      <c r="U84" s="704">
        <v>1</v>
      </c>
    </row>
    <row r="85" spans="1:21" ht="14.4" customHeight="1" x14ac:dyDescent="0.3">
      <c r="A85" s="664">
        <v>50</v>
      </c>
      <c r="B85" s="665" t="s">
        <v>535</v>
      </c>
      <c r="C85" s="665" t="s">
        <v>2123</v>
      </c>
      <c r="D85" s="746" t="s">
        <v>2858</v>
      </c>
      <c r="E85" s="747" t="s">
        <v>2133</v>
      </c>
      <c r="F85" s="665" t="s">
        <v>2121</v>
      </c>
      <c r="G85" s="665" t="s">
        <v>2183</v>
      </c>
      <c r="H85" s="665" t="s">
        <v>1114</v>
      </c>
      <c r="I85" s="665" t="s">
        <v>1158</v>
      </c>
      <c r="J85" s="665" t="s">
        <v>2027</v>
      </c>
      <c r="K85" s="665" t="s">
        <v>834</v>
      </c>
      <c r="L85" s="666">
        <v>48.27</v>
      </c>
      <c r="M85" s="666">
        <v>48.27</v>
      </c>
      <c r="N85" s="665">
        <v>1</v>
      </c>
      <c r="O85" s="748">
        <v>0.5</v>
      </c>
      <c r="P85" s="666"/>
      <c r="Q85" s="681">
        <v>0</v>
      </c>
      <c r="R85" s="665"/>
      <c r="S85" s="681">
        <v>0</v>
      </c>
      <c r="T85" s="748"/>
      <c r="U85" s="704">
        <v>0</v>
      </c>
    </row>
    <row r="86" spans="1:21" ht="14.4" customHeight="1" x14ac:dyDescent="0.3">
      <c r="A86" s="664">
        <v>50</v>
      </c>
      <c r="B86" s="665" t="s">
        <v>535</v>
      </c>
      <c r="C86" s="665" t="s">
        <v>2123</v>
      </c>
      <c r="D86" s="746" t="s">
        <v>2858</v>
      </c>
      <c r="E86" s="747" t="s">
        <v>2133</v>
      </c>
      <c r="F86" s="665" t="s">
        <v>2121</v>
      </c>
      <c r="G86" s="665" t="s">
        <v>2307</v>
      </c>
      <c r="H86" s="665" t="s">
        <v>536</v>
      </c>
      <c r="I86" s="665" t="s">
        <v>2308</v>
      </c>
      <c r="J86" s="665" t="s">
        <v>2309</v>
      </c>
      <c r="K86" s="665" t="s">
        <v>2310</v>
      </c>
      <c r="L86" s="666">
        <v>105.46</v>
      </c>
      <c r="M86" s="666">
        <v>105.46</v>
      </c>
      <c r="N86" s="665">
        <v>1</v>
      </c>
      <c r="O86" s="748">
        <v>0.5</v>
      </c>
      <c r="P86" s="666"/>
      <c r="Q86" s="681">
        <v>0</v>
      </c>
      <c r="R86" s="665"/>
      <c r="S86" s="681">
        <v>0</v>
      </c>
      <c r="T86" s="748"/>
      <c r="U86" s="704">
        <v>0</v>
      </c>
    </row>
    <row r="87" spans="1:21" ht="14.4" customHeight="1" x14ac:dyDescent="0.3">
      <c r="A87" s="664">
        <v>50</v>
      </c>
      <c r="B87" s="665" t="s">
        <v>535</v>
      </c>
      <c r="C87" s="665" t="s">
        <v>2123</v>
      </c>
      <c r="D87" s="746" t="s">
        <v>2858</v>
      </c>
      <c r="E87" s="747" t="s">
        <v>2133</v>
      </c>
      <c r="F87" s="665" t="s">
        <v>2121</v>
      </c>
      <c r="G87" s="665" t="s">
        <v>2311</v>
      </c>
      <c r="H87" s="665" t="s">
        <v>1114</v>
      </c>
      <c r="I87" s="665" t="s">
        <v>2312</v>
      </c>
      <c r="J87" s="665" t="s">
        <v>2313</v>
      </c>
      <c r="K87" s="665" t="s">
        <v>2076</v>
      </c>
      <c r="L87" s="666">
        <v>181.13</v>
      </c>
      <c r="M87" s="666">
        <v>362.26</v>
      </c>
      <c r="N87" s="665">
        <v>2</v>
      </c>
      <c r="O87" s="748">
        <v>1</v>
      </c>
      <c r="P87" s="666"/>
      <c r="Q87" s="681">
        <v>0</v>
      </c>
      <c r="R87" s="665"/>
      <c r="S87" s="681">
        <v>0</v>
      </c>
      <c r="T87" s="748"/>
      <c r="U87" s="704">
        <v>0</v>
      </c>
    </row>
    <row r="88" spans="1:21" ht="14.4" customHeight="1" x14ac:dyDescent="0.3">
      <c r="A88" s="664">
        <v>50</v>
      </c>
      <c r="B88" s="665" t="s">
        <v>535</v>
      </c>
      <c r="C88" s="665" t="s">
        <v>2123</v>
      </c>
      <c r="D88" s="746" t="s">
        <v>2858</v>
      </c>
      <c r="E88" s="747" t="s">
        <v>2133</v>
      </c>
      <c r="F88" s="665" t="s">
        <v>2121</v>
      </c>
      <c r="G88" s="665" t="s">
        <v>2311</v>
      </c>
      <c r="H88" s="665" t="s">
        <v>1114</v>
      </c>
      <c r="I88" s="665" t="s">
        <v>2314</v>
      </c>
      <c r="J88" s="665" t="s">
        <v>2315</v>
      </c>
      <c r="K88" s="665" t="s">
        <v>2033</v>
      </c>
      <c r="L88" s="666">
        <v>278.64</v>
      </c>
      <c r="M88" s="666">
        <v>278.64</v>
      </c>
      <c r="N88" s="665">
        <v>1</v>
      </c>
      <c r="O88" s="748">
        <v>0.5</v>
      </c>
      <c r="P88" s="666"/>
      <c r="Q88" s="681">
        <v>0</v>
      </c>
      <c r="R88" s="665"/>
      <c r="S88" s="681">
        <v>0</v>
      </c>
      <c r="T88" s="748"/>
      <c r="U88" s="704">
        <v>0</v>
      </c>
    </row>
    <row r="89" spans="1:21" ht="14.4" customHeight="1" x14ac:dyDescent="0.3">
      <c r="A89" s="664">
        <v>50</v>
      </c>
      <c r="B89" s="665" t="s">
        <v>535</v>
      </c>
      <c r="C89" s="665" t="s">
        <v>2123</v>
      </c>
      <c r="D89" s="746" t="s">
        <v>2858</v>
      </c>
      <c r="E89" s="747" t="s">
        <v>2133</v>
      </c>
      <c r="F89" s="665" t="s">
        <v>2121</v>
      </c>
      <c r="G89" s="665" t="s">
        <v>2311</v>
      </c>
      <c r="H89" s="665" t="s">
        <v>536</v>
      </c>
      <c r="I89" s="665" t="s">
        <v>2316</v>
      </c>
      <c r="J89" s="665" t="s">
        <v>2317</v>
      </c>
      <c r="K89" s="665" t="s">
        <v>2318</v>
      </c>
      <c r="L89" s="666">
        <v>169.04</v>
      </c>
      <c r="M89" s="666">
        <v>169.04</v>
      </c>
      <c r="N89" s="665">
        <v>1</v>
      </c>
      <c r="O89" s="748">
        <v>1</v>
      </c>
      <c r="P89" s="666"/>
      <c r="Q89" s="681">
        <v>0</v>
      </c>
      <c r="R89" s="665"/>
      <c r="S89" s="681">
        <v>0</v>
      </c>
      <c r="T89" s="748"/>
      <c r="U89" s="704">
        <v>0</v>
      </c>
    </row>
    <row r="90" spans="1:21" ht="14.4" customHeight="1" x14ac:dyDescent="0.3">
      <c r="A90" s="664">
        <v>50</v>
      </c>
      <c r="B90" s="665" t="s">
        <v>535</v>
      </c>
      <c r="C90" s="665" t="s">
        <v>2123</v>
      </c>
      <c r="D90" s="746" t="s">
        <v>2858</v>
      </c>
      <c r="E90" s="747" t="s">
        <v>2133</v>
      </c>
      <c r="F90" s="665" t="s">
        <v>2121</v>
      </c>
      <c r="G90" s="665" t="s">
        <v>2189</v>
      </c>
      <c r="H90" s="665" t="s">
        <v>536</v>
      </c>
      <c r="I90" s="665" t="s">
        <v>637</v>
      </c>
      <c r="J90" s="665" t="s">
        <v>638</v>
      </c>
      <c r="K90" s="665" t="s">
        <v>2319</v>
      </c>
      <c r="L90" s="666">
        <v>42.08</v>
      </c>
      <c r="M90" s="666">
        <v>84.16</v>
      </c>
      <c r="N90" s="665">
        <v>2</v>
      </c>
      <c r="O90" s="748">
        <v>1</v>
      </c>
      <c r="P90" s="666">
        <v>42.08</v>
      </c>
      <c r="Q90" s="681">
        <v>0.5</v>
      </c>
      <c r="R90" s="665">
        <v>1</v>
      </c>
      <c r="S90" s="681">
        <v>0.5</v>
      </c>
      <c r="T90" s="748">
        <v>0.5</v>
      </c>
      <c r="U90" s="704">
        <v>0.5</v>
      </c>
    </row>
    <row r="91" spans="1:21" ht="14.4" customHeight="1" x14ac:dyDescent="0.3">
      <c r="A91" s="664">
        <v>50</v>
      </c>
      <c r="B91" s="665" t="s">
        <v>535</v>
      </c>
      <c r="C91" s="665" t="s">
        <v>2123</v>
      </c>
      <c r="D91" s="746" t="s">
        <v>2858</v>
      </c>
      <c r="E91" s="747" t="s">
        <v>2133</v>
      </c>
      <c r="F91" s="665" t="s">
        <v>2121</v>
      </c>
      <c r="G91" s="665" t="s">
        <v>2320</v>
      </c>
      <c r="H91" s="665" t="s">
        <v>536</v>
      </c>
      <c r="I91" s="665" t="s">
        <v>2321</v>
      </c>
      <c r="J91" s="665" t="s">
        <v>2322</v>
      </c>
      <c r="K91" s="665" t="s">
        <v>1212</v>
      </c>
      <c r="L91" s="666">
        <v>0</v>
      </c>
      <c r="M91" s="666">
        <v>0</v>
      </c>
      <c r="N91" s="665">
        <v>1</v>
      </c>
      <c r="O91" s="748">
        <v>0.5</v>
      </c>
      <c r="P91" s="666"/>
      <c r="Q91" s="681"/>
      <c r="R91" s="665"/>
      <c r="S91" s="681">
        <v>0</v>
      </c>
      <c r="T91" s="748"/>
      <c r="U91" s="704">
        <v>0</v>
      </c>
    </row>
    <row r="92" spans="1:21" ht="14.4" customHeight="1" x14ac:dyDescent="0.3">
      <c r="A92" s="664">
        <v>50</v>
      </c>
      <c r="B92" s="665" t="s">
        <v>535</v>
      </c>
      <c r="C92" s="665" t="s">
        <v>2123</v>
      </c>
      <c r="D92" s="746" t="s">
        <v>2858</v>
      </c>
      <c r="E92" s="747" t="s">
        <v>2133</v>
      </c>
      <c r="F92" s="665" t="s">
        <v>2121</v>
      </c>
      <c r="G92" s="665" t="s">
        <v>2323</v>
      </c>
      <c r="H92" s="665" t="s">
        <v>536</v>
      </c>
      <c r="I92" s="665" t="s">
        <v>2324</v>
      </c>
      <c r="J92" s="665" t="s">
        <v>2325</v>
      </c>
      <c r="K92" s="665" t="s">
        <v>1415</v>
      </c>
      <c r="L92" s="666">
        <v>301.26</v>
      </c>
      <c r="M92" s="666">
        <v>301.26</v>
      </c>
      <c r="N92" s="665">
        <v>1</v>
      </c>
      <c r="O92" s="748">
        <v>0.5</v>
      </c>
      <c r="P92" s="666"/>
      <c r="Q92" s="681">
        <v>0</v>
      </c>
      <c r="R92" s="665"/>
      <c r="S92" s="681">
        <v>0</v>
      </c>
      <c r="T92" s="748"/>
      <c r="U92" s="704">
        <v>0</v>
      </c>
    </row>
    <row r="93" spans="1:21" ht="14.4" customHeight="1" x14ac:dyDescent="0.3">
      <c r="A93" s="664">
        <v>50</v>
      </c>
      <c r="B93" s="665" t="s">
        <v>535</v>
      </c>
      <c r="C93" s="665" t="s">
        <v>2123</v>
      </c>
      <c r="D93" s="746" t="s">
        <v>2858</v>
      </c>
      <c r="E93" s="747" t="s">
        <v>2133</v>
      </c>
      <c r="F93" s="665" t="s">
        <v>2121</v>
      </c>
      <c r="G93" s="665" t="s">
        <v>2326</v>
      </c>
      <c r="H93" s="665" t="s">
        <v>536</v>
      </c>
      <c r="I93" s="665" t="s">
        <v>2327</v>
      </c>
      <c r="J93" s="665" t="s">
        <v>2328</v>
      </c>
      <c r="K93" s="665" t="s">
        <v>2329</v>
      </c>
      <c r="L93" s="666">
        <v>0</v>
      </c>
      <c r="M93" s="666">
        <v>0</v>
      </c>
      <c r="N93" s="665">
        <v>1</v>
      </c>
      <c r="O93" s="748">
        <v>0.5</v>
      </c>
      <c r="P93" s="666"/>
      <c r="Q93" s="681"/>
      <c r="R93" s="665"/>
      <c r="S93" s="681">
        <v>0</v>
      </c>
      <c r="T93" s="748"/>
      <c r="U93" s="704">
        <v>0</v>
      </c>
    </row>
    <row r="94" spans="1:21" ht="14.4" customHeight="1" x14ac:dyDescent="0.3">
      <c r="A94" s="664">
        <v>50</v>
      </c>
      <c r="B94" s="665" t="s">
        <v>535</v>
      </c>
      <c r="C94" s="665" t="s">
        <v>2123</v>
      </c>
      <c r="D94" s="746" t="s">
        <v>2858</v>
      </c>
      <c r="E94" s="747" t="s">
        <v>2133</v>
      </c>
      <c r="F94" s="665" t="s">
        <v>2121</v>
      </c>
      <c r="G94" s="665" t="s">
        <v>2330</v>
      </c>
      <c r="H94" s="665" t="s">
        <v>536</v>
      </c>
      <c r="I94" s="665" t="s">
        <v>2331</v>
      </c>
      <c r="J94" s="665" t="s">
        <v>2332</v>
      </c>
      <c r="K94" s="665" t="s">
        <v>2333</v>
      </c>
      <c r="L94" s="666">
        <v>171.07</v>
      </c>
      <c r="M94" s="666">
        <v>171.07</v>
      </c>
      <c r="N94" s="665">
        <v>1</v>
      </c>
      <c r="O94" s="748">
        <v>0.5</v>
      </c>
      <c r="P94" s="666"/>
      <c r="Q94" s="681">
        <v>0</v>
      </c>
      <c r="R94" s="665"/>
      <c r="S94" s="681">
        <v>0</v>
      </c>
      <c r="T94" s="748"/>
      <c r="U94" s="704">
        <v>0</v>
      </c>
    </row>
    <row r="95" spans="1:21" ht="14.4" customHeight="1" x14ac:dyDescent="0.3">
      <c r="A95" s="664">
        <v>50</v>
      </c>
      <c r="B95" s="665" t="s">
        <v>535</v>
      </c>
      <c r="C95" s="665" t="s">
        <v>2123</v>
      </c>
      <c r="D95" s="746" t="s">
        <v>2858</v>
      </c>
      <c r="E95" s="747" t="s">
        <v>2133</v>
      </c>
      <c r="F95" s="665" t="s">
        <v>2121</v>
      </c>
      <c r="G95" s="665" t="s">
        <v>2334</v>
      </c>
      <c r="H95" s="665" t="s">
        <v>536</v>
      </c>
      <c r="I95" s="665" t="s">
        <v>2335</v>
      </c>
      <c r="J95" s="665" t="s">
        <v>2336</v>
      </c>
      <c r="K95" s="665" t="s">
        <v>2337</v>
      </c>
      <c r="L95" s="666">
        <v>0</v>
      </c>
      <c r="M95" s="666">
        <v>0</v>
      </c>
      <c r="N95" s="665">
        <v>1</v>
      </c>
      <c r="O95" s="748">
        <v>0.5</v>
      </c>
      <c r="P95" s="666"/>
      <c r="Q95" s="681"/>
      <c r="R95" s="665"/>
      <c r="S95" s="681">
        <v>0</v>
      </c>
      <c r="T95" s="748"/>
      <c r="U95" s="704">
        <v>0</v>
      </c>
    </row>
    <row r="96" spans="1:21" ht="14.4" customHeight="1" x14ac:dyDescent="0.3">
      <c r="A96" s="664">
        <v>50</v>
      </c>
      <c r="B96" s="665" t="s">
        <v>535</v>
      </c>
      <c r="C96" s="665" t="s">
        <v>2123</v>
      </c>
      <c r="D96" s="746" t="s">
        <v>2858</v>
      </c>
      <c r="E96" s="747" t="s">
        <v>2133</v>
      </c>
      <c r="F96" s="665" t="s">
        <v>2121</v>
      </c>
      <c r="G96" s="665" t="s">
        <v>2218</v>
      </c>
      <c r="H96" s="665" t="s">
        <v>1114</v>
      </c>
      <c r="I96" s="665" t="s">
        <v>2338</v>
      </c>
      <c r="J96" s="665" t="s">
        <v>2339</v>
      </c>
      <c r="K96" s="665" t="s">
        <v>2340</v>
      </c>
      <c r="L96" s="666">
        <v>0</v>
      </c>
      <c r="M96" s="666">
        <v>0</v>
      </c>
      <c r="N96" s="665">
        <v>3</v>
      </c>
      <c r="O96" s="748">
        <v>1.5</v>
      </c>
      <c r="P96" s="666">
        <v>0</v>
      </c>
      <c r="Q96" s="681"/>
      <c r="R96" s="665">
        <v>1</v>
      </c>
      <c r="S96" s="681">
        <v>0.33333333333333331</v>
      </c>
      <c r="T96" s="748">
        <v>0.5</v>
      </c>
      <c r="U96" s="704">
        <v>0.33333333333333331</v>
      </c>
    </row>
    <row r="97" spans="1:21" ht="14.4" customHeight="1" x14ac:dyDescent="0.3">
      <c r="A97" s="664">
        <v>50</v>
      </c>
      <c r="B97" s="665" t="s">
        <v>535</v>
      </c>
      <c r="C97" s="665" t="s">
        <v>2123</v>
      </c>
      <c r="D97" s="746" t="s">
        <v>2858</v>
      </c>
      <c r="E97" s="747" t="s">
        <v>2133</v>
      </c>
      <c r="F97" s="665" t="s">
        <v>2121</v>
      </c>
      <c r="G97" s="665" t="s">
        <v>2218</v>
      </c>
      <c r="H97" s="665" t="s">
        <v>1114</v>
      </c>
      <c r="I97" s="665" t="s">
        <v>2219</v>
      </c>
      <c r="J97" s="665" t="s">
        <v>2220</v>
      </c>
      <c r="K97" s="665" t="s">
        <v>2221</v>
      </c>
      <c r="L97" s="666">
        <v>120.61</v>
      </c>
      <c r="M97" s="666">
        <v>120.61</v>
      </c>
      <c r="N97" s="665">
        <v>1</v>
      </c>
      <c r="O97" s="748">
        <v>0.5</v>
      </c>
      <c r="P97" s="666"/>
      <c r="Q97" s="681">
        <v>0</v>
      </c>
      <c r="R97" s="665"/>
      <c r="S97" s="681">
        <v>0</v>
      </c>
      <c r="T97" s="748"/>
      <c r="U97" s="704">
        <v>0</v>
      </c>
    </row>
    <row r="98" spans="1:21" ht="14.4" customHeight="1" x14ac:dyDescent="0.3">
      <c r="A98" s="664">
        <v>50</v>
      </c>
      <c r="B98" s="665" t="s">
        <v>535</v>
      </c>
      <c r="C98" s="665" t="s">
        <v>2123</v>
      </c>
      <c r="D98" s="746" t="s">
        <v>2858</v>
      </c>
      <c r="E98" s="747" t="s">
        <v>2133</v>
      </c>
      <c r="F98" s="665" t="s">
        <v>2121</v>
      </c>
      <c r="G98" s="665" t="s">
        <v>2218</v>
      </c>
      <c r="H98" s="665" t="s">
        <v>1114</v>
      </c>
      <c r="I98" s="665" t="s">
        <v>1185</v>
      </c>
      <c r="J98" s="665" t="s">
        <v>2004</v>
      </c>
      <c r="K98" s="665" t="s">
        <v>2005</v>
      </c>
      <c r="L98" s="666">
        <v>184.74</v>
      </c>
      <c r="M98" s="666">
        <v>184.74</v>
      </c>
      <c r="N98" s="665">
        <v>1</v>
      </c>
      <c r="O98" s="748">
        <v>0.5</v>
      </c>
      <c r="P98" s="666"/>
      <c r="Q98" s="681">
        <v>0</v>
      </c>
      <c r="R98" s="665"/>
      <c r="S98" s="681">
        <v>0</v>
      </c>
      <c r="T98" s="748"/>
      <c r="U98" s="704">
        <v>0</v>
      </c>
    </row>
    <row r="99" spans="1:21" ht="14.4" customHeight="1" x14ac:dyDescent="0.3">
      <c r="A99" s="664">
        <v>50</v>
      </c>
      <c r="B99" s="665" t="s">
        <v>535</v>
      </c>
      <c r="C99" s="665" t="s">
        <v>2123</v>
      </c>
      <c r="D99" s="746" t="s">
        <v>2858</v>
      </c>
      <c r="E99" s="747" t="s">
        <v>2133</v>
      </c>
      <c r="F99" s="665" t="s">
        <v>2121</v>
      </c>
      <c r="G99" s="665" t="s">
        <v>2341</v>
      </c>
      <c r="H99" s="665" t="s">
        <v>536</v>
      </c>
      <c r="I99" s="665" t="s">
        <v>2342</v>
      </c>
      <c r="J99" s="665" t="s">
        <v>2343</v>
      </c>
      <c r="K99" s="665" t="s">
        <v>1699</v>
      </c>
      <c r="L99" s="666">
        <v>0</v>
      </c>
      <c r="M99" s="666">
        <v>0</v>
      </c>
      <c r="N99" s="665">
        <v>1</v>
      </c>
      <c r="O99" s="748">
        <v>0.5</v>
      </c>
      <c r="P99" s="666"/>
      <c r="Q99" s="681"/>
      <c r="R99" s="665"/>
      <c r="S99" s="681">
        <v>0</v>
      </c>
      <c r="T99" s="748"/>
      <c r="U99" s="704">
        <v>0</v>
      </c>
    </row>
    <row r="100" spans="1:21" ht="14.4" customHeight="1" x14ac:dyDescent="0.3">
      <c r="A100" s="664">
        <v>50</v>
      </c>
      <c r="B100" s="665" t="s">
        <v>535</v>
      </c>
      <c r="C100" s="665" t="s">
        <v>2123</v>
      </c>
      <c r="D100" s="746" t="s">
        <v>2858</v>
      </c>
      <c r="E100" s="747" t="s">
        <v>2133</v>
      </c>
      <c r="F100" s="665" t="s">
        <v>2121</v>
      </c>
      <c r="G100" s="665" t="s">
        <v>2344</v>
      </c>
      <c r="H100" s="665" t="s">
        <v>536</v>
      </c>
      <c r="I100" s="665" t="s">
        <v>2345</v>
      </c>
      <c r="J100" s="665" t="s">
        <v>2346</v>
      </c>
      <c r="K100" s="665" t="s">
        <v>2347</v>
      </c>
      <c r="L100" s="666">
        <v>0</v>
      </c>
      <c r="M100" s="666">
        <v>0</v>
      </c>
      <c r="N100" s="665">
        <v>1</v>
      </c>
      <c r="O100" s="748">
        <v>0.5</v>
      </c>
      <c r="P100" s="666"/>
      <c r="Q100" s="681"/>
      <c r="R100" s="665"/>
      <c r="S100" s="681">
        <v>0</v>
      </c>
      <c r="T100" s="748"/>
      <c r="U100" s="704">
        <v>0</v>
      </c>
    </row>
    <row r="101" spans="1:21" ht="14.4" customHeight="1" x14ac:dyDescent="0.3">
      <c r="A101" s="664">
        <v>50</v>
      </c>
      <c r="B101" s="665" t="s">
        <v>535</v>
      </c>
      <c r="C101" s="665" t="s">
        <v>2123</v>
      </c>
      <c r="D101" s="746" t="s">
        <v>2858</v>
      </c>
      <c r="E101" s="747" t="s">
        <v>2133</v>
      </c>
      <c r="F101" s="665" t="s">
        <v>2121</v>
      </c>
      <c r="G101" s="665" t="s">
        <v>2207</v>
      </c>
      <c r="H101" s="665" t="s">
        <v>536</v>
      </c>
      <c r="I101" s="665" t="s">
        <v>2348</v>
      </c>
      <c r="J101" s="665" t="s">
        <v>2349</v>
      </c>
      <c r="K101" s="665" t="s">
        <v>2350</v>
      </c>
      <c r="L101" s="666">
        <v>140.38</v>
      </c>
      <c r="M101" s="666">
        <v>140.38</v>
      </c>
      <c r="N101" s="665">
        <v>1</v>
      </c>
      <c r="O101" s="748">
        <v>0.5</v>
      </c>
      <c r="P101" s="666"/>
      <c r="Q101" s="681">
        <v>0</v>
      </c>
      <c r="R101" s="665"/>
      <c r="S101" s="681">
        <v>0</v>
      </c>
      <c r="T101" s="748"/>
      <c r="U101" s="704">
        <v>0</v>
      </c>
    </row>
    <row r="102" spans="1:21" ht="14.4" customHeight="1" x14ac:dyDescent="0.3">
      <c r="A102" s="664">
        <v>50</v>
      </c>
      <c r="B102" s="665" t="s">
        <v>535</v>
      </c>
      <c r="C102" s="665" t="s">
        <v>2123</v>
      </c>
      <c r="D102" s="746" t="s">
        <v>2858</v>
      </c>
      <c r="E102" s="747" t="s">
        <v>2134</v>
      </c>
      <c r="F102" s="665" t="s">
        <v>2121</v>
      </c>
      <c r="G102" s="665" t="s">
        <v>2351</v>
      </c>
      <c r="H102" s="665" t="s">
        <v>536</v>
      </c>
      <c r="I102" s="665" t="s">
        <v>732</v>
      </c>
      <c r="J102" s="665" t="s">
        <v>729</v>
      </c>
      <c r="K102" s="665" t="s">
        <v>2352</v>
      </c>
      <c r="L102" s="666">
        <v>0</v>
      </c>
      <c r="M102" s="666">
        <v>0</v>
      </c>
      <c r="N102" s="665">
        <v>2</v>
      </c>
      <c r="O102" s="748">
        <v>1.5</v>
      </c>
      <c r="P102" s="666">
        <v>0</v>
      </c>
      <c r="Q102" s="681"/>
      <c r="R102" s="665">
        <v>1</v>
      </c>
      <c r="S102" s="681">
        <v>0.5</v>
      </c>
      <c r="T102" s="748">
        <v>1</v>
      </c>
      <c r="U102" s="704">
        <v>0.66666666666666663</v>
      </c>
    </row>
    <row r="103" spans="1:21" ht="14.4" customHeight="1" x14ac:dyDescent="0.3">
      <c r="A103" s="664">
        <v>50</v>
      </c>
      <c r="B103" s="665" t="s">
        <v>535</v>
      </c>
      <c r="C103" s="665" t="s">
        <v>2123</v>
      </c>
      <c r="D103" s="746" t="s">
        <v>2858</v>
      </c>
      <c r="E103" s="747" t="s">
        <v>2134</v>
      </c>
      <c r="F103" s="665" t="s">
        <v>2121</v>
      </c>
      <c r="G103" s="665" t="s">
        <v>2152</v>
      </c>
      <c r="H103" s="665" t="s">
        <v>536</v>
      </c>
      <c r="I103" s="665" t="s">
        <v>2353</v>
      </c>
      <c r="J103" s="665" t="s">
        <v>2154</v>
      </c>
      <c r="K103" s="665" t="s">
        <v>1308</v>
      </c>
      <c r="L103" s="666">
        <v>0</v>
      </c>
      <c r="M103" s="666">
        <v>0</v>
      </c>
      <c r="N103" s="665">
        <v>1</v>
      </c>
      <c r="O103" s="748">
        <v>1</v>
      </c>
      <c r="P103" s="666">
        <v>0</v>
      </c>
      <c r="Q103" s="681"/>
      <c r="R103" s="665">
        <v>1</v>
      </c>
      <c r="S103" s="681">
        <v>1</v>
      </c>
      <c r="T103" s="748">
        <v>1</v>
      </c>
      <c r="U103" s="704">
        <v>1</v>
      </c>
    </row>
    <row r="104" spans="1:21" ht="14.4" customHeight="1" x14ac:dyDescent="0.3">
      <c r="A104" s="664">
        <v>50</v>
      </c>
      <c r="B104" s="665" t="s">
        <v>535</v>
      </c>
      <c r="C104" s="665" t="s">
        <v>2123</v>
      </c>
      <c r="D104" s="746" t="s">
        <v>2858</v>
      </c>
      <c r="E104" s="747" t="s">
        <v>2134</v>
      </c>
      <c r="F104" s="665" t="s">
        <v>2121</v>
      </c>
      <c r="G104" s="665" t="s">
        <v>2156</v>
      </c>
      <c r="H104" s="665" t="s">
        <v>1114</v>
      </c>
      <c r="I104" s="665" t="s">
        <v>2354</v>
      </c>
      <c r="J104" s="665" t="s">
        <v>2355</v>
      </c>
      <c r="K104" s="665" t="s">
        <v>2075</v>
      </c>
      <c r="L104" s="666">
        <v>58.86</v>
      </c>
      <c r="M104" s="666">
        <v>58.86</v>
      </c>
      <c r="N104" s="665">
        <v>1</v>
      </c>
      <c r="O104" s="748">
        <v>0.5</v>
      </c>
      <c r="P104" s="666"/>
      <c r="Q104" s="681">
        <v>0</v>
      </c>
      <c r="R104" s="665"/>
      <c r="S104" s="681">
        <v>0</v>
      </c>
      <c r="T104" s="748"/>
      <c r="U104" s="704">
        <v>0</v>
      </c>
    </row>
    <row r="105" spans="1:21" ht="14.4" customHeight="1" x14ac:dyDescent="0.3">
      <c r="A105" s="664">
        <v>50</v>
      </c>
      <c r="B105" s="665" t="s">
        <v>535</v>
      </c>
      <c r="C105" s="665" t="s">
        <v>2123</v>
      </c>
      <c r="D105" s="746" t="s">
        <v>2858</v>
      </c>
      <c r="E105" s="747" t="s">
        <v>2134</v>
      </c>
      <c r="F105" s="665" t="s">
        <v>2121</v>
      </c>
      <c r="G105" s="665" t="s">
        <v>2156</v>
      </c>
      <c r="H105" s="665" t="s">
        <v>1114</v>
      </c>
      <c r="I105" s="665" t="s">
        <v>1218</v>
      </c>
      <c r="J105" s="665" t="s">
        <v>2032</v>
      </c>
      <c r="K105" s="665" t="s">
        <v>2033</v>
      </c>
      <c r="L105" s="666">
        <v>181.13</v>
      </c>
      <c r="M105" s="666">
        <v>362.26</v>
      </c>
      <c r="N105" s="665">
        <v>2</v>
      </c>
      <c r="O105" s="748">
        <v>1</v>
      </c>
      <c r="P105" s="666">
        <v>181.13</v>
      </c>
      <c r="Q105" s="681">
        <v>0.5</v>
      </c>
      <c r="R105" s="665">
        <v>1</v>
      </c>
      <c r="S105" s="681">
        <v>0.5</v>
      </c>
      <c r="T105" s="748">
        <v>0.5</v>
      </c>
      <c r="U105" s="704">
        <v>0.5</v>
      </c>
    </row>
    <row r="106" spans="1:21" ht="14.4" customHeight="1" x14ac:dyDescent="0.3">
      <c r="A106" s="664">
        <v>50</v>
      </c>
      <c r="B106" s="665" t="s">
        <v>535</v>
      </c>
      <c r="C106" s="665" t="s">
        <v>2123</v>
      </c>
      <c r="D106" s="746" t="s">
        <v>2858</v>
      </c>
      <c r="E106" s="747" t="s">
        <v>2134</v>
      </c>
      <c r="F106" s="665" t="s">
        <v>2121</v>
      </c>
      <c r="G106" s="665" t="s">
        <v>2356</v>
      </c>
      <c r="H106" s="665" t="s">
        <v>536</v>
      </c>
      <c r="I106" s="665" t="s">
        <v>2357</v>
      </c>
      <c r="J106" s="665" t="s">
        <v>2358</v>
      </c>
      <c r="K106" s="665" t="s">
        <v>929</v>
      </c>
      <c r="L106" s="666">
        <v>0</v>
      </c>
      <c r="M106" s="666">
        <v>0</v>
      </c>
      <c r="N106" s="665">
        <v>1</v>
      </c>
      <c r="O106" s="748">
        <v>0.5</v>
      </c>
      <c r="P106" s="666"/>
      <c r="Q106" s="681"/>
      <c r="R106" s="665"/>
      <c r="S106" s="681">
        <v>0</v>
      </c>
      <c r="T106" s="748"/>
      <c r="U106" s="704">
        <v>0</v>
      </c>
    </row>
    <row r="107" spans="1:21" ht="14.4" customHeight="1" x14ac:dyDescent="0.3">
      <c r="A107" s="664">
        <v>50</v>
      </c>
      <c r="B107" s="665" t="s">
        <v>535</v>
      </c>
      <c r="C107" s="665" t="s">
        <v>2123</v>
      </c>
      <c r="D107" s="746" t="s">
        <v>2858</v>
      </c>
      <c r="E107" s="747" t="s">
        <v>2134</v>
      </c>
      <c r="F107" s="665" t="s">
        <v>2121</v>
      </c>
      <c r="G107" s="665" t="s">
        <v>2231</v>
      </c>
      <c r="H107" s="665" t="s">
        <v>1114</v>
      </c>
      <c r="I107" s="665" t="s">
        <v>1151</v>
      </c>
      <c r="J107" s="665" t="s">
        <v>1152</v>
      </c>
      <c r="K107" s="665" t="s">
        <v>1038</v>
      </c>
      <c r="L107" s="666">
        <v>65.540000000000006</v>
      </c>
      <c r="M107" s="666">
        <v>65.540000000000006</v>
      </c>
      <c r="N107" s="665">
        <v>1</v>
      </c>
      <c r="O107" s="748">
        <v>0.5</v>
      </c>
      <c r="P107" s="666"/>
      <c r="Q107" s="681">
        <v>0</v>
      </c>
      <c r="R107" s="665"/>
      <c r="S107" s="681">
        <v>0</v>
      </c>
      <c r="T107" s="748"/>
      <c r="U107" s="704">
        <v>0</v>
      </c>
    </row>
    <row r="108" spans="1:21" ht="14.4" customHeight="1" x14ac:dyDescent="0.3">
      <c r="A108" s="664">
        <v>50</v>
      </c>
      <c r="B108" s="665" t="s">
        <v>535</v>
      </c>
      <c r="C108" s="665" t="s">
        <v>2123</v>
      </c>
      <c r="D108" s="746" t="s">
        <v>2858</v>
      </c>
      <c r="E108" s="747" t="s">
        <v>2134</v>
      </c>
      <c r="F108" s="665" t="s">
        <v>2121</v>
      </c>
      <c r="G108" s="665" t="s">
        <v>2144</v>
      </c>
      <c r="H108" s="665" t="s">
        <v>1114</v>
      </c>
      <c r="I108" s="665" t="s">
        <v>1145</v>
      </c>
      <c r="J108" s="665" t="s">
        <v>1146</v>
      </c>
      <c r="K108" s="665" t="s">
        <v>887</v>
      </c>
      <c r="L108" s="666">
        <v>35.11</v>
      </c>
      <c r="M108" s="666">
        <v>70.22</v>
      </c>
      <c r="N108" s="665">
        <v>2</v>
      </c>
      <c r="O108" s="748">
        <v>1</v>
      </c>
      <c r="P108" s="666"/>
      <c r="Q108" s="681">
        <v>0</v>
      </c>
      <c r="R108" s="665"/>
      <c r="S108" s="681">
        <v>0</v>
      </c>
      <c r="T108" s="748"/>
      <c r="U108" s="704">
        <v>0</v>
      </c>
    </row>
    <row r="109" spans="1:21" ht="14.4" customHeight="1" x14ac:dyDescent="0.3">
      <c r="A109" s="664">
        <v>50</v>
      </c>
      <c r="B109" s="665" t="s">
        <v>535</v>
      </c>
      <c r="C109" s="665" t="s">
        <v>2123</v>
      </c>
      <c r="D109" s="746" t="s">
        <v>2858</v>
      </c>
      <c r="E109" s="747" t="s">
        <v>2134</v>
      </c>
      <c r="F109" s="665" t="s">
        <v>2121</v>
      </c>
      <c r="G109" s="665" t="s">
        <v>2236</v>
      </c>
      <c r="H109" s="665" t="s">
        <v>536</v>
      </c>
      <c r="I109" s="665" t="s">
        <v>763</v>
      </c>
      <c r="J109" s="665" t="s">
        <v>2237</v>
      </c>
      <c r="K109" s="665" t="s">
        <v>2238</v>
      </c>
      <c r="L109" s="666">
        <v>0</v>
      </c>
      <c r="M109" s="666">
        <v>0</v>
      </c>
      <c r="N109" s="665">
        <v>1</v>
      </c>
      <c r="O109" s="748">
        <v>0.5</v>
      </c>
      <c r="P109" s="666">
        <v>0</v>
      </c>
      <c r="Q109" s="681"/>
      <c r="R109" s="665">
        <v>1</v>
      </c>
      <c r="S109" s="681">
        <v>1</v>
      </c>
      <c r="T109" s="748">
        <v>0.5</v>
      </c>
      <c r="U109" s="704">
        <v>1</v>
      </c>
    </row>
    <row r="110" spans="1:21" ht="14.4" customHeight="1" x14ac:dyDescent="0.3">
      <c r="A110" s="664">
        <v>50</v>
      </c>
      <c r="B110" s="665" t="s">
        <v>535</v>
      </c>
      <c r="C110" s="665" t="s">
        <v>2123</v>
      </c>
      <c r="D110" s="746" t="s">
        <v>2858</v>
      </c>
      <c r="E110" s="747" t="s">
        <v>2134</v>
      </c>
      <c r="F110" s="665" t="s">
        <v>2121</v>
      </c>
      <c r="G110" s="665" t="s">
        <v>2239</v>
      </c>
      <c r="H110" s="665" t="s">
        <v>536</v>
      </c>
      <c r="I110" s="665" t="s">
        <v>1333</v>
      </c>
      <c r="J110" s="665" t="s">
        <v>1334</v>
      </c>
      <c r="K110" s="665" t="s">
        <v>2240</v>
      </c>
      <c r="L110" s="666">
        <v>78.33</v>
      </c>
      <c r="M110" s="666">
        <v>78.33</v>
      </c>
      <c r="N110" s="665">
        <v>1</v>
      </c>
      <c r="O110" s="748">
        <v>0.5</v>
      </c>
      <c r="P110" s="666">
        <v>78.33</v>
      </c>
      <c r="Q110" s="681">
        <v>1</v>
      </c>
      <c r="R110" s="665">
        <v>1</v>
      </c>
      <c r="S110" s="681">
        <v>1</v>
      </c>
      <c r="T110" s="748">
        <v>0.5</v>
      </c>
      <c r="U110" s="704">
        <v>1</v>
      </c>
    </row>
    <row r="111" spans="1:21" ht="14.4" customHeight="1" x14ac:dyDescent="0.3">
      <c r="A111" s="664">
        <v>50</v>
      </c>
      <c r="B111" s="665" t="s">
        <v>535</v>
      </c>
      <c r="C111" s="665" t="s">
        <v>2123</v>
      </c>
      <c r="D111" s="746" t="s">
        <v>2858</v>
      </c>
      <c r="E111" s="747" t="s">
        <v>2134</v>
      </c>
      <c r="F111" s="665" t="s">
        <v>2121</v>
      </c>
      <c r="G111" s="665" t="s">
        <v>2158</v>
      </c>
      <c r="H111" s="665" t="s">
        <v>536</v>
      </c>
      <c r="I111" s="665" t="s">
        <v>2248</v>
      </c>
      <c r="J111" s="665" t="s">
        <v>2159</v>
      </c>
      <c r="K111" s="665" t="s">
        <v>2249</v>
      </c>
      <c r="L111" s="666">
        <v>0</v>
      </c>
      <c r="M111" s="666">
        <v>0</v>
      </c>
      <c r="N111" s="665">
        <v>2</v>
      </c>
      <c r="O111" s="748">
        <v>1</v>
      </c>
      <c r="P111" s="666"/>
      <c r="Q111" s="681"/>
      <c r="R111" s="665"/>
      <c r="S111" s="681">
        <v>0</v>
      </c>
      <c r="T111" s="748"/>
      <c r="U111" s="704">
        <v>0</v>
      </c>
    </row>
    <row r="112" spans="1:21" ht="14.4" customHeight="1" x14ac:dyDescent="0.3">
      <c r="A112" s="664">
        <v>50</v>
      </c>
      <c r="B112" s="665" t="s">
        <v>535</v>
      </c>
      <c r="C112" s="665" t="s">
        <v>2123</v>
      </c>
      <c r="D112" s="746" t="s">
        <v>2858</v>
      </c>
      <c r="E112" s="747" t="s">
        <v>2134</v>
      </c>
      <c r="F112" s="665" t="s">
        <v>2121</v>
      </c>
      <c r="G112" s="665" t="s">
        <v>2359</v>
      </c>
      <c r="H112" s="665" t="s">
        <v>536</v>
      </c>
      <c r="I112" s="665" t="s">
        <v>817</v>
      </c>
      <c r="J112" s="665" t="s">
        <v>818</v>
      </c>
      <c r="K112" s="665" t="s">
        <v>819</v>
      </c>
      <c r="L112" s="666">
        <v>33</v>
      </c>
      <c r="M112" s="666">
        <v>33</v>
      </c>
      <c r="N112" s="665">
        <v>1</v>
      </c>
      <c r="O112" s="748">
        <v>0.5</v>
      </c>
      <c r="P112" s="666"/>
      <c r="Q112" s="681">
        <v>0</v>
      </c>
      <c r="R112" s="665"/>
      <c r="S112" s="681">
        <v>0</v>
      </c>
      <c r="T112" s="748"/>
      <c r="U112" s="704">
        <v>0</v>
      </c>
    </row>
    <row r="113" spans="1:21" ht="14.4" customHeight="1" x14ac:dyDescent="0.3">
      <c r="A113" s="664">
        <v>50</v>
      </c>
      <c r="B113" s="665" t="s">
        <v>535</v>
      </c>
      <c r="C113" s="665" t="s">
        <v>2123</v>
      </c>
      <c r="D113" s="746" t="s">
        <v>2858</v>
      </c>
      <c r="E113" s="747" t="s">
        <v>2134</v>
      </c>
      <c r="F113" s="665" t="s">
        <v>2121</v>
      </c>
      <c r="G113" s="665" t="s">
        <v>2145</v>
      </c>
      <c r="H113" s="665" t="s">
        <v>536</v>
      </c>
      <c r="I113" s="665" t="s">
        <v>2360</v>
      </c>
      <c r="J113" s="665" t="s">
        <v>2147</v>
      </c>
      <c r="K113" s="665" t="s">
        <v>2361</v>
      </c>
      <c r="L113" s="666">
        <v>0</v>
      </c>
      <c r="M113" s="666">
        <v>0</v>
      </c>
      <c r="N113" s="665">
        <v>2</v>
      </c>
      <c r="O113" s="748">
        <v>1</v>
      </c>
      <c r="P113" s="666"/>
      <c r="Q113" s="681"/>
      <c r="R113" s="665"/>
      <c r="S113" s="681">
        <v>0</v>
      </c>
      <c r="T113" s="748"/>
      <c r="U113" s="704">
        <v>0</v>
      </c>
    </row>
    <row r="114" spans="1:21" ht="14.4" customHeight="1" x14ac:dyDescent="0.3">
      <c r="A114" s="664">
        <v>50</v>
      </c>
      <c r="B114" s="665" t="s">
        <v>535</v>
      </c>
      <c r="C114" s="665" t="s">
        <v>2123</v>
      </c>
      <c r="D114" s="746" t="s">
        <v>2858</v>
      </c>
      <c r="E114" s="747" t="s">
        <v>2134</v>
      </c>
      <c r="F114" s="665" t="s">
        <v>2121</v>
      </c>
      <c r="G114" s="665" t="s">
        <v>2145</v>
      </c>
      <c r="H114" s="665" t="s">
        <v>536</v>
      </c>
      <c r="I114" s="665" t="s">
        <v>2261</v>
      </c>
      <c r="J114" s="665" t="s">
        <v>829</v>
      </c>
      <c r="K114" s="665" t="s">
        <v>2262</v>
      </c>
      <c r="L114" s="666">
        <v>10.55</v>
      </c>
      <c r="M114" s="666">
        <v>10.55</v>
      </c>
      <c r="N114" s="665">
        <v>1</v>
      </c>
      <c r="O114" s="748">
        <v>0.5</v>
      </c>
      <c r="P114" s="666"/>
      <c r="Q114" s="681">
        <v>0</v>
      </c>
      <c r="R114" s="665"/>
      <c r="S114" s="681">
        <v>0</v>
      </c>
      <c r="T114" s="748"/>
      <c r="U114" s="704">
        <v>0</v>
      </c>
    </row>
    <row r="115" spans="1:21" ht="14.4" customHeight="1" x14ac:dyDescent="0.3">
      <c r="A115" s="664">
        <v>50</v>
      </c>
      <c r="B115" s="665" t="s">
        <v>535</v>
      </c>
      <c r="C115" s="665" t="s">
        <v>2123</v>
      </c>
      <c r="D115" s="746" t="s">
        <v>2858</v>
      </c>
      <c r="E115" s="747" t="s">
        <v>2134</v>
      </c>
      <c r="F115" s="665" t="s">
        <v>2121</v>
      </c>
      <c r="G115" s="665" t="s">
        <v>2162</v>
      </c>
      <c r="H115" s="665" t="s">
        <v>536</v>
      </c>
      <c r="I115" s="665" t="s">
        <v>2362</v>
      </c>
      <c r="J115" s="665" t="s">
        <v>687</v>
      </c>
      <c r="K115" s="665" t="s">
        <v>2363</v>
      </c>
      <c r="L115" s="666">
        <v>0</v>
      </c>
      <c r="M115" s="666">
        <v>0</v>
      </c>
      <c r="N115" s="665">
        <v>1</v>
      </c>
      <c r="O115" s="748">
        <v>0.5</v>
      </c>
      <c r="P115" s="666">
        <v>0</v>
      </c>
      <c r="Q115" s="681"/>
      <c r="R115" s="665">
        <v>1</v>
      </c>
      <c r="S115" s="681">
        <v>1</v>
      </c>
      <c r="T115" s="748">
        <v>0.5</v>
      </c>
      <c r="U115" s="704">
        <v>1</v>
      </c>
    </row>
    <row r="116" spans="1:21" ht="14.4" customHeight="1" x14ac:dyDescent="0.3">
      <c r="A116" s="664">
        <v>50</v>
      </c>
      <c r="B116" s="665" t="s">
        <v>535</v>
      </c>
      <c r="C116" s="665" t="s">
        <v>2123</v>
      </c>
      <c r="D116" s="746" t="s">
        <v>2858</v>
      </c>
      <c r="E116" s="747" t="s">
        <v>2134</v>
      </c>
      <c r="F116" s="665" t="s">
        <v>2121</v>
      </c>
      <c r="G116" s="665" t="s">
        <v>2176</v>
      </c>
      <c r="H116" s="665" t="s">
        <v>1114</v>
      </c>
      <c r="I116" s="665" t="s">
        <v>2177</v>
      </c>
      <c r="J116" s="665" t="s">
        <v>562</v>
      </c>
      <c r="K116" s="665" t="s">
        <v>1149</v>
      </c>
      <c r="L116" s="666">
        <v>0</v>
      </c>
      <c r="M116" s="666">
        <v>0</v>
      </c>
      <c r="N116" s="665">
        <v>2</v>
      </c>
      <c r="O116" s="748">
        <v>1</v>
      </c>
      <c r="P116" s="666">
        <v>0</v>
      </c>
      <c r="Q116" s="681"/>
      <c r="R116" s="665">
        <v>1</v>
      </c>
      <c r="S116" s="681">
        <v>0.5</v>
      </c>
      <c r="T116" s="748">
        <v>0.5</v>
      </c>
      <c r="U116" s="704">
        <v>0.5</v>
      </c>
    </row>
    <row r="117" spans="1:21" ht="14.4" customHeight="1" x14ac:dyDescent="0.3">
      <c r="A117" s="664">
        <v>50</v>
      </c>
      <c r="B117" s="665" t="s">
        <v>535</v>
      </c>
      <c r="C117" s="665" t="s">
        <v>2123</v>
      </c>
      <c r="D117" s="746" t="s">
        <v>2858</v>
      </c>
      <c r="E117" s="747" t="s">
        <v>2134</v>
      </c>
      <c r="F117" s="665" t="s">
        <v>2121</v>
      </c>
      <c r="G117" s="665" t="s">
        <v>2302</v>
      </c>
      <c r="H117" s="665" t="s">
        <v>1114</v>
      </c>
      <c r="I117" s="665" t="s">
        <v>2303</v>
      </c>
      <c r="J117" s="665" t="s">
        <v>2304</v>
      </c>
      <c r="K117" s="665" t="s">
        <v>887</v>
      </c>
      <c r="L117" s="666">
        <v>48.27</v>
      </c>
      <c r="M117" s="666">
        <v>48.27</v>
      </c>
      <c r="N117" s="665">
        <v>1</v>
      </c>
      <c r="O117" s="748">
        <v>0.5</v>
      </c>
      <c r="P117" s="666"/>
      <c r="Q117" s="681">
        <v>0</v>
      </c>
      <c r="R117" s="665"/>
      <c r="S117" s="681">
        <v>0</v>
      </c>
      <c r="T117" s="748"/>
      <c r="U117" s="704">
        <v>0</v>
      </c>
    </row>
    <row r="118" spans="1:21" ht="14.4" customHeight="1" x14ac:dyDescent="0.3">
      <c r="A118" s="664">
        <v>50</v>
      </c>
      <c r="B118" s="665" t="s">
        <v>535</v>
      </c>
      <c r="C118" s="665" t="s">
        <v>2123</v>
      </c>
      <c r="D118" s="746" t="s">
        <v>2858</v>
      </c>
      <c r="E118" s="747" t="s">
        <v>2134</v>
      </c>
      <c r="F118" s="665" t="s">
        <v>2121</v>
      </c>
      <c r="G118" s="665" t="s">
        <v>2364</v>
      </c>
      <c r="H118" s="665" t="s">
        <v>536</v>
      </c>
      <c r="I118" s="665" t="s">
        <v>2365</v>
      </c>
      <c r="J118" s="665" t="s">
        <v>1076</v>
      </c>
      <c r="K118" s="665" t="s">
        <v>2366</v>
      </c>
      <c r="L118" s="666">
        <v>0</v>
      </c>
      <c r="M118" s="666">
        <v>0</v>
      </c>
      <c r="N118" s="665">
        <v>1</v>
      </c>
      <c r="O118" s="748">
        <v>0.5</v>
      </c>
      <c r="P118" s="666"/>
      <c r="Q118" s="681"/>
      <c r="R118" s="665"/>
      <c r="S118" s="681">
        <v>0</v>
      </c>
      <c r="T118" s="748"/>
      <c r="U118" s="704">
        <v>0</v>
      </c>
    </row>
    <row r="119" spans="1:21" ht="14.4" customHeight="1" x14ac:dyDescent="0.3">
      <c r="A119" s="664">
        <v>50</v>
      </c>
      <c r="B119" s="665" t="s">
        <v>535</v>
      </c>
      <c r="C119" s="665" t="s">
        <v>2123</v>
      </c>
      <c r="D119" s="746" t="s">
        <v>2858</v>
      </c>
      <c r="E119" s="747" t="s">
        <v>2134</v>
      </c>
      <c r="F119" s="665" t="s">
        <v>2121</v>
      </c>
      <c r="G119" s="665" t="s">
        <v>2183</v>
      </c>
      <c r="H119" s="665" t="s">
        <v>1114</v>
      </c>
      <c r="I119" s="665" t="s">
        <v>2367</v>
      </c>
      <c r="J119" s="665" t="s">
        <v>1116</v>
      </c>
      <c r="K119" s="665" t="s">
        <v>2368</v>
      </c>
      <c r="L119" s="666">
        <v>0</v>
      </c>
      <c r="M119" s="666">
        <v>0</v>
      </c>
      <c r="N119" s="665">
        <v>1</v>
      </c>
      <c r="O119" s="748">
        <v>0.5</v>
      </c>
      <c r="P119" s="666"/>
      <c r="Q119" s="681"/>
      <c r="R119" s="665"/>
      <c r="S119" s="681">
        <v>0</v>
      </c>
      <c r="T119" s="748"/>
      <c r="U119" s="704">
        <v>0</v>
      </c>
    </row>
    <row r="120" spans="1:21" ht="14.4" customHeight="1" x14ac:dyDescent="0.3">
      <c r="A120" s="664">
        <v>50</v>
      </c>
      <c r="B120" s="665" t="s">
        <v>535</v>
      </c>
      <c r="C120" s="665" t="s">
        <v>2123</v>
      </c>
      <c r="D120" s="746" t="s">
        <v>2858</v>
      </c>
      <c r="E120" s="747" t="s">
        <v>2134</v>
      </c>
      <c r="F120" s="665" t="s">
        <v>2121</v>
      </c>
      <c r="G120" s="665" t="s">
        <v>2183</v>
      </c>
      <c r="H120" s="665" t="s">
        <v>1114</v>
      </c>
      <c r="I120" s="665" t="s">
        <v>2184</v>
      </c>
      <c r="J120" s="665" t="s">
        <v>1119</v>
      </c>
      <c r="K120" s="665" t="s">
        <v>2185</v>
      </c>
      <c r="L120" s="666">
        <v>0</v>
      </c>
      <c r="M120" s="666">
        <v>0</v>
      </c>
      <c r="N120" s="665">
        <v>1</v>
      </c>
      <c r="O120" s="748">
        <v>0.5</v>
      </c>
      <c r="P120" s="666">
        <v>0</v>
      </c>
      <c r="Q120" s="681"/>
      <c r="R120" s="665">
        <v>1</v>
      </c>
      <c r="S120" s="681">
        <v>1</v>
      </c>
      <c r="T120" s="748">
        <v>0.5</v>
      </c>
      <c r="U120" s="704">
        <v>1</v>
      </c>
    </row>
    <row r="121" spans="1:21" ht="14.4" customHeight="1" x14ac:dyDescent="0.3">
      <c r="A121" s="664">
        <v>50</v>
      </c>
      <c r="B121" s="665" t="s">
        <v>535</v>
      </c>
      <c r="C121" s="665" t="s">
        <v>2123</v>
      </c>
      <c r="D121" s="746" t="s">
        <v>2858</v>
      </c>
      <c r="E121" s="747" t="s">
        <v>2134</v>
      </c>
      <c r="F121" s="665" t="s">
        <v>2121</v>
      </c>
      <c r="G121" s="665" t="s">
        <v>2189</v>
      </c>
      <c r="H121" s="665" t="s">
        <v>536</v>
      </c>
      <c r="I121" s="665" t="s">
        <v>637</v>
      </c>
      <c r="J121" s="665" t="s">
        <v>638</v>
      </c>
      <c r="K121" s="665" t="s">
        <v>2319</v>
      </c>
      <c r="L121" s="666">
        <v>42.08</v>
      </c>
      <c r="M121" s="666">
        <v>42.08</v>
      </c>
      <c r="N121" s="665">
        <v>1</v>
      </c>
      <c r="O121" s="748">
        <v>0.5</v>
      </c>
      <c r="P121" s="666"/>
      <c r="Q121" s="681">
        <v>0</v>
      </c>
      <c r="R121" s="665"/>
      <c r="S121" s="681">
        <v>0</v>
      </c>
      <c r="T121" s="748"/>
      <c r="U121" s="704">
        <v>0</v>
      </c>
    </row>
    <row r="122" spans="1:21" ht="14.4" customHeight="1" x14ac:dyDescent="0.3">
      <c r="A122" s="664">
        <v>50</v>
      </c>
      <c r="B122" s="665" t="s">
        <v>535</v>
      </c>
      <c r="C122" s="665" t="s">
        <v>2123</v>
      </c>
      <c r="D122" s="746" t="s">
        <v>2858</v>
      </c>
      <c r="E122" s="747" t="s">
        <v>2134</v>
      </c>
      <c r="F122" s="665" t="s">
        <v>2121</v>
      </c>
      <c r="G122" s="665" t="s">
        <v>2195</v>
      </c>
      <c r="H122" s="665" t="s">
        <v>536</v>
      </c>
      <c r="I122" s="665" t="s">
        <v>2196</v>
      </c>
      <c r="J122" s="665" t="s">
        <v>2197</v>
      </c>
      <c r="K122" s="665" t="s">
        <v>2198</v>
      </c>
      <c r="L122" s="666">
        <v>131.54</v>
      </c>
      <c r="M122" s="666">
        <v>131.54</v>
      </c>
      <c r="N122" s="665">
        <v>1</v>
      </c>
      <c r="O122" s="748">
        <v>0.5</v>
      </c>
      <c r="P122" s="666"/>
      <c r="Q122" s="681">
        <v>0</v>
      </c>
      <c r="R122" s="665"/>
      <c r="S122" s="681">
        <v>0</v>
      </c>
      <c r="T122" s="748"/>
      <c r="U122" s="704">
        <v>0</v>
      </c>
    </row>
    <row r="123" spans="1:21" ht="14.4" customHeight="1" x14ac:dyDescent="0.3">
      <c r="A123" s="664">
        <v>50</v>
      </c>
      <c r="B123" s="665" t="s">
        <v>535</v>
      </c>
      <c r="C123" s="665" t="s">
        <v>2123</v>
      </c>
      <c r="D123" s="746" t="s">
        <v>2858</v>
      </c>
      <c r="E123" s="747" t="s">
        <v>2134</v>
      </c>
      <c r="F123" s="665" t="s">
        <v>2121</v>
      </c>
      <c r="G123" s="665" t="s">
        <v>2320</v>
      </c>
      <c r="H123" s="665" t="s">
        <v>536</v>
      </c>
      <c r="I123" s="665" t="s">
        <v>2321</v>
      </c>
      <c r="J123" s="665" t="s">
        <v>2322</v>
      </c>
      <c r="K123" s="665" t="s">
        <v>1212</v>
      </c>
      <c r="L123" s="666">
        <v>0</v>
      </c>
      <c r="M123" s="666">
        <v>0</v>
      </c>
      <c r="N123" s="665">
        <v>1</v>
      </c>
      <c r="O123" s="748">
        <v>0.5</v>
      </c>
      <c r="P123" s="666"/>
      <c r="Q123" s="681"/>
      <c r="R123" s="665"/>
      <c r="S123" s="681">
        <v>0</v>
      </c>
      <c r="T123" s="748"/>
      <c r="U123" s="704">
        <v>0</v>
      </c>
    </row>
    <row r="124" spans="1:21" ht="14.4" customHeight="1" x14ac:dyDescent="0.3">
      <c r="A124" s="664">
        <v>50</v>
      </c>
      <c r="B124" s="665" t="s">
        <v>535</v>
      </c>
      <c r="C124" s="665" t="s">
        <v>2123</v>
      </c>
      <c r="D124" s="746" t="s">
        <v>2858</v>
      </c>
      <c r="E124" s="747" t="s">
        <v>2134</v>
      </c>
      <c r="F124" s="665" t="s">
        <v>2121</v>
      </c>
      <c r="G124" s="665" t="s">
        <v>2369</v>
      </c>
      <c r="H124" s="665" t="s">
        <v>536</v>
      </c>
      <c r="I124" s="665" t="s">
        <v>2370</v>
      </c>
      <c r="J124" s="665" t="s">
        <v>2371</v>
      </c>
      <c r="K124" s="665" t="s">
        <v>2372</v>
      </c>
      <c r="L124" s="666">
        <v>0</v>
      </c>
      <c r="M124" s="666">
        <v>0</v>
      </c>
      <c r="N124" s="665">
        <v>2</v>
      </c>
      <c r="O124" s="748">
        <v>1</v>
      </c>
      <c r="P124" s="666"/>
      <c r="Q124" s="681"/>
      <c r="R124" s="665"/>
      <c r="S124" s="681">
        <v>0</v>
      </c>
      <c r="T124" s="748"/>
      <c r="U124" s="704">
        <v>0</v>
      </c>
    </row>
    <row r="125" spans="1:21" ht="14.4" customHeight="1" x14ac:dyDescent="0.3">
      <c r="A125" s="664">
        <v>50</v>
      </c>
      <c r="B125" s="665" t="s">
        <v>535</v>
      </c>
      <c r="C125" s="665" t="s">
        <v>2123</v>
      </c>
      <c r="D125" s="746" t="s">
        <v>2858</v>
      </c>
      <c r="E125" s="747" t="s">
        <v>2134</v>
      </c>
      <c r="F125" s="665" t="s">
        <v>2121</v>
      </c>
      <c r="G125" s="665" t="s">
        <v>2218</v>
      </c>
      <c r="H125" s="665" t="s">
        <v>1114</v>
      </c>
      <c r="I125" s="665" t="s">
        <v>2219</v>
      </c>
      <c r="J125" s="665" t="s">
        <v>2220</v>
      </c>
      <c r="K125" s="665" t="s">
        <v>2221</v>
      </c>
      <c r="L125" s="666">
        <v>120.61</v>
      </c>
      <c r="M125" s="666">
        <v>241.22</v>
      </c>
      <c r="N125" s="665">
        <v>2</v>
      </c>
      <c r="O125" s="748">
        <v>1.5</v>
      </c>
      <c r="P125" s="666">
        <v>120.61</v>
      </c>
      <c r="Q125" s="681">
        <v>0.5</v>
      </c>
      <c r="R125" s="665">
        <v>1</v>
      </c>
      <c r="S125" s="681">
        <v>0.5</v>
      </c>
      <c r="T125" s="748">
        <v>0.5</v>
      </c>
      <c r="U125" s="704">
        <v>0.33333333333333331</v>
      </c>
    </row>
    <row r="126" spans="1:21" ht="14.4" customHeight="1" x14ac:dyDescent="0.3">
      <c r="A126" s="664">
        <v>50</v>
      </c>
      <c r="B126" s="665" t="s">
        <v>535</v>
      </c>
      <c r="C126" s="665" t="s">
        <v>2123</v>
      </c>
      <c r="D126" s="746" t="s">
        <v>2858</v>
      </c>
      <c r="E126" s="747" t="s">
        <v>2134</v>
      </c>
      <c r="F126" s="665" t="s">
        <v>2121</v>
      </c>
      <c r="G126" s="665" t="s">
        <v>2373</v>
      </c>
      <c r="H126" s="665" t="s">
        <v>536</v>
      </c>
      <c r="I126" s="665" t="s">
        <v>2374</v>
      </c>
      <c r="J126" s="665" t="s">
        <v>2375</v>
      </c>
      <c r="K126" s="665" t="s">
        <v>2376</v>
      </c>
      <c r="L126" s="666">
        <v>21.2</v>
      </c>
      <c r="M126" s="666">
        <v>21.2</v>
      </c>
      <c r="N126" s="665">
        <v>1</v>
      </c>
      <c r="O126" s="748">
        <v>0.5</v>
      </c>
      <c r="P126" s="666">
        <v>21.2</v>
      </c>
      <c r="Q126" s="681">
        <v>1</v>
      </c>
      <c r="R126" s="665">
        <v>1</v>
      </c>
      <c r="S126" s="681">
        <v>1</v>
      </c>
      <c r="T126" s="748">
        <v>0.5</v>
      </c>
      <c r="U126" s="704">
        <v>1</v>
      </c>
    </row>
    <row r="127" spans="1:21" ht="14.4" customHeight="1" x14ac:dyDescent="0.3">
      <c r="A127" s="664">
        <v>50</v>
      </c>
      <c r="B127" s="665" t="s">
        <v>535</v>
      </c>
      <c r="C127" s="665" t="s">
        <v>2123</v>
      </c>
      <c r="D127" s="746" t="s">
        <v>2858</v>
      </c>
      <c r="E127" s="747" t="s">
        <v>2135</v>
      </c>
      <c r="F127" s="665" t="s">
        <v>2121</v>
      </c>
      <c r="G127" s="665" t="s">
        <v>2377</v>
      </c>
      <c r="H127" s="665" t="s">
        <v>1114</v>
      </c>
      <c r="I127" s="665" t="s">
        <v>1129</v>
      </c>
      <c r="J127" s="665" t="s">
        <v>2070</v>
      </c>
      <c r="K127" s="665" t="s">
        <v>2071</v>
      </c>
      <c r="L127" s="666">
        <v>0</v>
      </c>
      <c r="M127" s="666">
        <v>0</v>
      </c>
      <c r="N127" s="665">
        <v>1</v>
      </c>
      <c r="O127" s="748">
        <v>1</v>
      </c>
      <c r="P127" s="666"/>
      <c r="Q127" s="681"/>
      <c r="R127" s="665"/>
      <c r="S127" s="681">
        <v>0</v>
      </c>
      <c r="T127" s="748"/>
      <c r="U127" s="704">
        <v>0</v>
      </c>
    </row>
    <row r="128" spans="1:21" ht="14.4" customHeight="1" x14ac:dyDescent="0.3">
      <c r="A128" s="664">
        <v>50</v>
      </c>
      <c r="B128" s="665" t="s">
        <v>535</v>
      </c>
      <c r="C128" s="665" t="s">
        <v>2123</v>
      </c>
      <c r="D128" s="746" t="s">
        <v>2858</v>
      </c>
      <c r="E128" s="747" t="s">
        <v>2136</v>
      </c>
      <c r="F128" s="665" t="s">
        <v>2121</v>
      </c>
      <c r="G128" s="665" t="s">
        <v>2152</v>
      </c>
      <c r="H128" s="665" t="s">
        <v>536</v>
      </c>
      <c r="I128" s="665" t="s">
        <v>2378</v>
      </c>
      <c r="J128" s="665" t="s">
        <v>2154</v>
      </c>
      <c r="K128" s="665" t="s">
        <v>1308</v>
      </c>
      <c r="L128" s="666">
        <v>154.36000000000001</v>
      </c>
      <c r="M128" s="666">
        <v>154.36000000000001</v>
      </c>
      <c r="N128" s="665">
        <v>1</v>
      </c>
      <c r="O128" s="748">
        <v>0.5</v>
      </c>
      <c r="P128" s="666"/>
      <c r="Q128" s="681">
        <v>0</v>
      </c>
      <c r="R128" s="665"/>
      <c r="S128" s="681">
        <v>0</v>
      </c>
      <c r="T128" s="748"/>
      <c r="U128" s="704">
        <v>0</v>
      </c>
    </row>
    <row r="129" spans="1:21" ht="14.4" customHeight="1" x14ac:dyDescent="0.3">
      <c r="A129" s="664">
        <v>50</v>
      </c>
      <c r="B129" s="665" t="s">
        <v>535</v>
      </c>
      <c r="C129" s="665" t="s">
        <v>2123</v>
      </c>
      <c r="D129" s="746" t="s">
        <v>2858</v>
      </c>
      <c r="E129" s="747" t="s">
        <v>2136</v>
      </c>
      <c r="F129" s="665" t="s">
        <v>2121</v>
      </c>
      <c r="G129" s="665" t="s">
        <v>2156</v>
      </c>
      <c r="H129" s="665" t="s">
        <v>1114</v>
      </c>
      <c r="I129" s="665" t="s">
        <v>1218</v>
      </c>
      <c r="J129" s="665" t="s">
        <v>2032</v>
      </c>
      <c r="K129" s="665" t="s">
        <v>2033</v>
      </c>
      <c r="L129" s="666">
        <v>181.13</v>
      </c>
      <c r="M129" s="666">
        <v>362.26</v>
      </c>
      <c r="N129" s="665">
        <v>2</v>
      </c>
      <c r="O129" s="748">
        <v>1</v>
      </c>
      <c r="P129" s="666"/>
      <c r="Q129" s="681">
        <v>0</v>
      </c>
      <c r="R129" s="665"/>
      <c r="S129" s="681">
        <v>0</v>
      </c>
      <c r="T129" s="748"/>
      <c r="U129" s="704">
        <v>0</v>
      </c>
    </row>
    <row r="130" spans="1:21" ht="14.4" customHeight="1" x14ac:dyDescent="0.3">
      <c r="A130" s="664">
        <v>50</v>
      </c>
      <c r="B130" s="665" t="s">
        <v>535</v>
      </c>
      <c r="C130" s="665" t="s">
        <v>2123</v>
      </c>
      <c r="D130" s="746" t="s">
        <v>2858</v>
      </c>
      <c r="E130" s="747" t="s">
        <v>2136</v>
      </c>
      <c r="F130" s="665" t="s">
        <v>2121</v>
      </c>
      <c r="G130" s="665" t="s">
        <v>2144</v>
      </c>
      <c r="H130" s="665" t="s">
        <v>1114</v>
      </c>
      <c r="I130" s="665" t="s">
        <v>1145</v>
      </c>
      <c r="J130" s="665" t="s">
        <v>1146</v>
      </c>
      <c r="K130" s="665" t="s">
        <v>887</v>
      </c>
      <c r="L130" s="666">
        <v>35.11</v>
      </c>
      <c r="M130" s="666">
        <v>35.11</v>
      </c>
      <c r="N130" s="665">
        <v>1</v>
      </c>
      <c r="O130" s="748">
        <v>0.5</v>
      </c>
      <c r="P130" s="666"/>
      <c r="Q130" s="681">
        <v>0</v>
      </c>
      <c r="R130" s="665"/>
      <c r="S130" s="681">
        <v>0</v>
      </c>
      <c r="T130" s="748"/>
      <c r="U130" s="704">
        <v>0</v>
      </c>
    </row>
    <row r="131" spans="1:21" ht="14.4" customHeight="1" x14ac:dyDescent="0.3">
      <c r="A131" s="664">
        <v>50</v>
      </c>
      <c r="B131" s="665" t="s">
        <v>535</v>
      </c>
      <c r="C131" s="665" t="s">
        <v>2123</v>
      </c>
      <c r="D131" s="746" t="s">
        <v>2858</v>
      </c>
      <c r="E131" s="747" t="s">
        <v>2136</v>
      </c>
      <c r="F131" s="665" t="s">
        <v>2121</v>
      </c>
      <c r="G131" s="665" t="s">
        <v>2250</v>
      </c>
      <c r="H131" s="665" t="s">
        <v>1114</v>
      </c>
      <c r="I131" s="665" t="s">
        <v>2251</v>
      </c>
      <c r="J131" s="665" t="s">
        <v>2252</v>
      </c>
      <c r="K131" s="665" t="s">
        <v>2238</v>
      </c>
      <c r="L131" s="666">
        <v>46.25</v>
      </c>
      <c r="M131" s="666">
        <v>46.25</v>
      </c>
      <c r="N131" s="665">
        <v>1</v>
      </c>
      <c r="O131" s="748">
        <v>0.5</v>
      </c>
      <c r="P131" s="666"/>
      <c r="Q131" s="681">
        <v>0</v>
      </c>
      <c r="R131" s="665"/>
      <c r="S131" s="681">
        <v>0</v>
      </c>
      <c r="T131" s="748"/>
      <c r="U131" s="704">
        <v>0</v>
      </c>
    </row>
    <row r="132" spans="1:21" ht="14.4" customHeight="1" x14ac:dyDescent="0.3">
      <c r="A132" s="664">
        <v>50</v>
      </c>
      <c r="B132" s="665" t="s">
        <v>535</v>
      </c>
      <c r="C132" s="665" t="s">
        <v>2123</v>
      </c>
      <c r="D132" s="746" t="s">
        <v>2858</v>
      </c>
      <c r="E132" s="747" t="s">
        <v>2136</v>
      </c>
      <c r="F132" s="665" t="s">
        <v>2121</v>
      </c>
      <c r="G132" s="665" t="s">
        <v>2145</v>
      </c>
      <c r="H132" s="665" t="s">
        <v>536</v>
      </c>
      <c r="I132" s="665" t="s">
        <v>814</v>
      </c>
      <c r="J132" s="665" t="s">
        <v>2147</v>
      </c>
      <c r="K132" s="665" t="s">
        <v>2379</v>
      </c>
      <c r="L132" s="666">
        <v>31.65</v>
      </c>
      <c r="M132" s="666">
        <v>31.65</v>
      </c>
      <c r="N132" s="665">
        <v>1</v>
      </c>
      <c r="O132" s="748">
        <v>0.5</v>
      </c>
      <c r="P132" s="666"/>
      <c r="Q132" s="681">
        <v>0</v>
      </c>
      <c r="R132" s="665"/>
      <c r="S132" s="681">
        <v>0</v>
      </c>
      <c r="T132" s="748"/>
      <c r="U132" s="704">
        <v>0</v>
      </c>
    </row>
    <row r="133" spans="1:21" ht="14.4" customHeight="1" x14ac:dyDescent="0.3">
      <c r="A133" s="664">
        <v>50</v>
      </c>
      <c r="B133" s="665" t="s">
        <v>535</v>
      </c>
      <c r="C133" s="665" t="s">
        <v>2123</v>
      </c>
      <c r="D133" s="746" t="s">
        <v>2858</v>
      </c>
      <c r="E133" s="747" t="s">
        <v>2136</v>
      </c>
      <c r="F133" s="665" t="s">
        <v>2121</v>
      </c>
      <c r="G133" s="665" t="s">
        <v>2277</v>
      </c>
      <c r="H133" s="665" t="s">
        <v>1114</v>
      </c>
      <c r="I133" s="665" t="s">
        <v>2380</v>
      </c>
      <c r="J133" s="665" t="s">
        <v>2381</v>
      </c>
      <c r="K133" s="665" t="s">
        <v>2282</v>
      </c>
      <c r="L133" s="666">
        <v>86.41</v>
      </c>
      <c r="M133" s="666">
        <v>86.41</v>
      </c>
      <c r="N133" s="665">
        <v>1</v>
      </c>
      <c r="O133" s="748">
        <v>0.5</v>
      </c>
      <c r="P133" s="666"/>
      <c r="Q133" s="681">
        <v>0</v>
      </c>
      <c r="R133" s="665"/>
      <c r="S133" s="681">
        <v>0</v>
      </c>
      <c r="T133" s="748"/>
      <c r="U133" s="704">
        <v>0</v>
      </c>
    </row>
    <row r="134" spans="1:21" ht="14.4" customHeight="1" x14ac:dyDescent="0.3">
      <c r="A134" s="664">
        <v>50</v>
      </c>
      <c r="B134" s="665" t="s">
        <v>535</v>
      </c>
      <c r="C134" s="665" t="s">
        <v>2123</v>
      </c>
      <c r="D134" s="746" t="s">
        <v>2858</v>
      </c>
      <c r="E134" s="747" t="s">
        <v>2136</v>
      </c>
      <c r="F134" s="665" t="s">
        <v>2121</v>
      </c>
      <c r="G134" s="665" t="s">
        <v>2169</v>
      </c>
      <c r="H134" s="665" t="s">
        <v>1114</v>
      </c>
      <c r="I134" s="665" t="s">
        <v>1222</v>
      </c>
      <c r="J134" s="665" t="s">
        <v>1223</v>
      </c>
      <c r="K134" s="665" t="s">
        <v>1224</v>
      </c>
      <c r="L134" s="666">
        <v>31.09</v>
      </c>
      <c r="M134" s="666">
        <v>31.09</v>
      </c>
      <c r="N134" s="665">
        <v>1</v>
      </c>
      <c r="O134" s="748">
        <v>0.5</v>
      </c>
      <c r="P134" s="666"/>
      <c r="Q134" s="681">
        <v>0</v>
      </c>
      <c r="R134" s="665"/>
      <c r="S134" s="681">
        <v>0</v>
      </c>
      <c r="T134" s="748"/>
      <c r="U134" s="704">
        <v>0</v>
      </c>
    </row>
    <row r="135" spans="1:21" ht="14.4" customHeight="1" x14ac:dyDescent="0.3">
      <c r="A135" s="664">
        <v>50</v>
      </c>
      <c r="B135" s="665" t="s">
        <v>535</v>
      </c>
      <c r="C135" s="665" t="s">
        <v>2123</v>
      </c>
      <c r="D135" s="746" t="s">
        <v>2858</v>
      </c>
      <c r="E135" s="747" t="s">
        <v>2136</v>
      </c>
      <c r="F135" s="665" t="s">
        <v>2121</v>
      </c>
      <c r="G135" s="665" t="s">
        <v>2176</v>
      </c>
      <c r="H135" s="665" t="s">
        <v>1114</v>
      </c>
      <c r="I135" s="665" t="s">
        <v>1148</v>
      </c>
      <c r="J135" s="665" t="s">
        <v>562</v>
      </c>
      <c r="K135" s="665" t="s">
        <v>1992</v>
      </c>
      <c r="L135" s="666">
        <v>57.64</v>
      </c>
      <c r="M135" s="666">
        <v>57.64</v>
      </c>
      <c r="N135" s="665">
        <v>1</v>
      </c>
      <c r="O135" s="748">
        <v>0.5</v>
      </c>
      <c r="P135" s="666"/>
      <c r="Q135" s="681">
        <v>0</v>
      </c>
      <c r="R135" s="665"/>
      <c r="S135" s="681">
        <v>0</v>
      </c>
      <c r="T135" s="748"/>
      <c r="U135" s="704">
        <v>0</v>
      </c>
    </row>
    <row r="136" spans="1:21" ht="14.4" customHeight="1" x14ac:dyDescent="0.3">
      <c r="A136" s="664">
        <v>50</v>
      </c>
      <c r="B136" s="665" t="s">
        <v>535</v>
      </c>
      <c r="C136" s="665" t="s">
        <v>2123</v>
      </c>
      <c r="D136" s="746" t="s">
        <v>2858</v>
      </c>
      <c r="E136" s="747" t="s">
        <v>2136</v>
      </c>
      <c r="F136" s="665" t="s">
        <v>2121</v>
      </c>
      <c r="G136" s="665" t="s">
        <v>2183</v>
      </c>
      <c r="H136" s="665" t="s">
        <v>1114</v>
      </c>
      <c r="I136" s="665" t="s">
        <v>1133</v>
      </c>
      <c r="J136" s="665" t="s">
        <v>2026</v>
      </c>
      <c r="K136" s="665" t="s">
        <v>1135</v>
      </c>
      <c r="L136" s="666">
        <v>96.53</v>
      </c>
      <c r="M136" s="666">
        <v>96.53</v>
      </c>
      <c r="N136" s="665">
        <v>1</v>
      </c>
      <c r="O136" s="748">
        <v>0.5</v>
      </c>
      <c r="P136" s="666"/>
      <c r="Q136" s="681">
        <v>0</v>
      </c>
      <c r="R136" s="665"/>
      <c r="S136" s="681">
        <v>0</v>
      </c>
      <c r="T136" s="748"/>
      <c r="U136" s="704">
        <v>0</v>
      </c>
    </row>
    <row r="137" spans="1:21" ht="14.4" customHeight="1" x14ac:dyDescent="0.3">
      <c r="A137" s="664">
        <v>50</v>
      </c>
      <c r="B137" s="665" t="s">
        <v>535</v>
      </c>
      <c r="C137" s="665" t="s">
        <v>2123</v>
      </c>
      <c r="D137" s="746" t="s">
        <v>2858</v>
      </c>
      <c r="E137" s="747" t="s">
        <v>2136</v>
      </c>
      <c r="F137" s="665" t="s">
        <v>2121</v>
      </c>
      <c r="G137" s="665" t="s">
        <v>2189</v>
      </c>
      <c r="H137" s="665" t="s">
        <v>536</v>
      </c>
      <c r="I137" s="665" t="s">
        <v>637</v>
      </c>
      <c r="J137" s="665" t="s">
        <v>638</v>
      </c>
      <c r="K137" s="665" t="s">
        <v>2319</v>
      </c>
      <c r="L137" s="666">
        <v>42.08</v>
      </c>
      <c r="M137" s="666">
        <v>42.08</v>
      </c>
      <c r="N137" s="665">
        <v>1</v>
      </c>
      <c r="O137" s="748">
        <v>1</v>
      </c>
      <c r="P137" s="666"/>
      <c r="Q137" s="681">
        <v>0</v>
      </c>
      <c r="R137" s="665"/>
      <c r="S137" s="681">
        <v>0</v>
      </c>
      <c r="T137" s="748"/>
      <c r="U137" s="704">
        <v>0</v>
      </c>
    </row>
    <row r="138" spans="1:21" ht="14.4" customHeight="1" x14ac:dyDescent="0.3">
      <c r="A138" s="664">
        <v>50</v>
      </c>
      <c r="B138" s="665" t="s">
        <v>535</v>
      </c>
      <c r="C138" s="665" t="s">
        <v>2123</v>
      </c>
      <c r="D138" s="746" t="s">
        <v>2858</v>
      </c>
      <c r="E138" s="747" t="s">
        <v>2136</v>
      </c>
      <c r="F138" s="665" t="s">
        <v>2121</v>
      </c>
      <c r="G138" s="665" t="s">
        <v>2191</v>
      </c>
      <c r="H138" s="665" t="s">
        <v>536</v>
      </c>
      <c r="I138" s="665" t="s">
        <v>2192</v>
      </c>
      <c r="J138" s="665" t="s">
        <v>2193</v>
      </c>
      <c r="K138" s="665" t="s">
        <v>2194</v>
      </c>
      <c r="L138" s="666">
        <v>22.44</v>
      </c>
      <c r="M138" s="666">
        <v>22.44</v>
      </c>
      <c r="N138" s="665">
        <v>1</v>
      </c>
      <c r="O138" s="748">
        <v>1</v>
      </c>
      <c r="P138" s="666"/>
      <c r="Q138" s="681">
        <v>0</v>
      </c>
      <c r="R138" s="665"/>
      <c r="S138" s="681">
        <v>0</v>
      </c>
      <c r="T138" s="748"/>
      <c r="U138" s="704">
        <v>0</v>
      </c>
    </row>
    <row r="139" spans="1:21" ht="14.4" customHeight="1" x14ac:dyDescent="0.3">
      <c r="A139" s="664">
        <v>50</v>
      </c>
      <c r="B139" s="665" t="s">
        <v>535</v>
      </c>
      <c r="C139" s="665" t="s">
        <v>2123</v>
      </c>
      <c r="D139" s="746" t="s">
        <v>2858</v>
      </c>
      <c r="E139" s="747" t="s">
        <v>2137</v>
      </c>
      <c r="F139" s="665" t="s">
        <v>2121</v>
      </c>
      <c r="G139" s="665" t="s">
        <v>2156</v>
      </c>
      <c r="H139" s="665" t="s">
        <v>1114</v>
      </c>
      <c r="I139" s="665" t="s">
        <v>2382</v>
      </c>
      <c r="J139" s="665" t="s">
        <v>2032</v>
      </c>
      <c r="K139" s="665" t="s">
        <v>2383</v>
      </c>
      <c r="L139" s="666">
        <v>603.73</v>
      </c>
      <c r="M139" s="666">
        <v>603.73</v>
      </c>
      <c r="N139" s="665">
        <v>1</v>
      </c>
      <c r="O139" s="748">
        <v>0.5</v>
      </c>
      <c r="P139" s="666"/>
      <c r="Q139" s="681">
        <v>0</v>
      </c>
      <c r="R139" s="665"/>
      <c r="S139" s="681">
        <v>0</v>
      </c>
      <c r="T139" s="748"/>
      <c r="U139" s="704">
        <v>0</v>
      </c>
    </row>
    <row r="140" spans="1:21" ht="14.4" customHeight="1" x14ac:dyDescent="0.3">
      <c r="A140" s="664">
        <v>50</v>
      </c>
      <c r="B140" s="665" t="s">
        <v>535</v>
      </c>
      <c r="C140" s="665" t="s">
        <v>2123</v>
      </c>
      <c r="D140" s="746" t="s">
        <v>2858</v>
      </c>
      <c r="E140" s="747" t="s">
        <v>2137</v>
      </c>
      <c r="F140" s="665" t="s">
        <v>2121</v>
      </c>
      <c r="G140" s="665" t="s">
        <v>2144</v>
      </c>
      <c r="H140" s="665" t="s">
        <v>1114</v>
      </c>
      <c r="I140" s="665" t="s">
        <v>2384</v>
      </c>
      <c r="J140" s="665" t="s">
        <v>1146</v>
      </c>
      <c r="K140" s="665" t="s">
        <v>2385</v>
      </c>
      <c r="L140" s="666">
        <v>105.32</v>
      </c>
      <c r="M140" s="666">
        <v>105.32</v>
      </c>
      <c r="N140" s="665">
        <v>1</v>
      </c>
      <c r="O140" s="748">
        <v>0.5</v>
      </c>
      <c r="P140" s="666"/>
      <c r="Q140" s="681">
        <v>0</v>
      </c>
      <c r="R140" s="665"/>
      <c r="S140" s="681">
        <v>0</v>
      </c>
      <c r="T140" s="748"/>
      <c r="U140" s="704">
        <v>0</v>
      </c>
    </row>
    <row r="141" spans="1:21" ht="14.4" customHeight="1" x14ac:dyDescent="0.3">
      <c r="A141" s="664">
        <v>50</v>
      </c>
      <c r="B141" s="665" t="s">
        <v>535</v>
      </c>
      <c r="C141" s="665" t="s">
        <v>2123</v>
      </c>
      <c r="D141" s="746" t="s">
        <v>2858</v>
      </c>
      <c r="E141" s="747" t="s">
        <v>2137</v>
      </c>
      <c r="F141" s="665" t="s">
        <v>2121</v>
      </c>
      <c r="G141" s="665" t="s">
        <v>2183</v>
      </c>
      <c r="H141" s="665" t="s">
        <v>1114</v>
      </c>
      <c r="I141" s="665" t="s">
        <v>1133</v>
      </c>
      <c r="J141" s="665" t="s">
        <v>2026</v>
      </c>
      <c r="K141" s="665" t="s">
        <v>1135</v>
      </c>
      <c r="L141" s="666">
        <v>96.53</v>
      </c>
      <c r="M141" s="666">
        <v>289.59000000000003</v>
      </c>
      <c r="N141" s="665">
        <v>3</v>
      </c>
      <c r="O141" s="748">
        <v>0.5</v>
      </c>
      <c r="P141" s="666"/>
      <c r="Q141" s="681">
        <v>0</v>
      </c>
      <c r="R141" s="665"/>
      <c r="S141" s="681">
        <v>0</v>
      </c>
      <c r="T141" s="748"/>
      <c r="U141" s="704">
        <v>0</v>
      </c>
    </row>
    <row r="142" spans="1:21" ht="14.4" customHeight="1" x14ac:dyDescent="0.3">
      <c r="A142" s="664">
        <v>50</v>
      </c>
      <c r="B142" s="665" t="s">
        <v>535</v>
      </c>
      <c r="C142" s="665" t="s">
        <v>2123</v>
      </c>
      <c r="D142" s="746" t="s">
        <v>2858</v>
      </c>
      <c r="E142" s="747" t="s">
        <v>2137</v>
      </c>
      <c r="F142" s="665" t="s">
        <v>2121</v>
      </c>
      <c r="G142" s="665" t="s">
        <v>2186</v>
      </c>
      <c r="H142" s="665" t="s">
        <v>536</v>
      </c>
      <c r="I142" s="665" t="s">
        <v>2187</v>
      </c>
      <c r="J142" s="665" t="s">
        <v>1444</v>
      </c>
      <c r="K142" s="665" t="s">
        <v>2188</v>
      </c>
      <c r="L142" s="666">
        <v>128.69999999999999</v>
      </c>
      <c r="M142" s="666">
        <v>128.69999999999999</v>
      </c>
      <c r="N142" s="665">
        <v>1</v>
      </c>
      <c r="O142" s="748">
        <v>0.5</v>
      </c>
      <c r="P142" s="666"/>
      <c r="Q142" s="681">
        <v>0</v>
      </c>
      <c r="R142" s="665"/>
      <c r="S142" s="681">
        <v>0</v>
      </c>
      <c r="T142" s="748"/>
      <c r="U142" s="704">
        <v>0</v>
      </c>
    </row>
    <row r="143" spans="1:21" ht="14.4" customHeight="1" x14ac:dyDescent="0.3">
      <c r="A143" s="664">
        <v>50</v>
      </c>
      <c r="B143" s="665" t="s">
        <v>535</v>
      </c>
      <c r="C143" s="665" t="s">
        <v>2123</v>
      </c>
      <c r="D143" s="746" t="s">
        <v>2858</v>
      </c>
      <c r="E143" s="747" t="s">
        <v>2138</v>
      </c>
      <c r="F143" s="665" t="s">
        <v>2121</v>
      </c>
      <c r="G143" s="665" t="s">
        <v>2209</v>
      </c>
      <c r="H143" s="665" t="s">
        <v>1114</v>
      </c>
      <c r="I143" s="665" t="s">
        <v>1122</v>
      </c>
      <c r="J143" s="665" t="s">
        <v>1123</v>
      </c>
      <c r="K143" s="665" t="s">
        <v>2018</v>
      </c>
      <c r="L143" s="666">
        <v>72</v>
      </c>
      <c r="M143" s="666">
        <v>72</v>
      </c>
      <c r="N143" s="665">
        <v>1</v>
      </c>
      <c r="O143" s="748">
        <v>0.5</v>
      </c>
      <c r="P143" s="666"/>
      <c r="Q143" s="681">
        <v>0</v>
      </c>
      <c r="R143" s="665"/>
      <c r="S143" s="681">
        <v>0</v>
      </c>
      <c r="T143" s="748"/>
      <c r="U143" s="704">
        <v>0</v>
      </c>
    </row>
    <row r="144" spans="1:21" ht="14.4" customHeight="1" x14ac:dyDescent="0.3">
      <c r="A144" s="664">
        <v>50</v>
      </c>
      <c r="B144" s="665" t="s">
        <v>535</v>
      </c>
      <c r="C144" s="665" t="s">
        <v>2123</v>
      </c>
      <c r="D144" s="746" t="s">
        <v>2858</v>
      </c>
      <c r="E144" s="747" t="s">
        <v>2138</v>
      </c>
      <c r="F144" s="665" t="s">
        <v>2121</v>
      </c>
      <c r="G144" s="665" t="s">
        <v>2152</v>
      </c>
      <c r="H144" s="665" t="s">
        <v>1114</v>
      </c>
      <c r="I144" s="665" t="s">
        <v>1340</v>
      </c>
      <c r="J144" s="665" t="s">
        <v>1259</v>
      </c>
      <c r="K144" s="665" t="s">
        <v>1308</v>
      </c>
      <c r="L144" s="666">
        <v>154.36000000000001</v>
      </c>
      <c r="M144" s="666">
        <v>154.36000000000001</v>
      </c>
      <c r="N144" s="665">
        <v>1</v>
      </c>
      <c r="O144" s="748">
        <v>0.5</v>
      </c>
      <c r="P144" s="666">
        <v>154.36000000000001</v>
      </c>
      <c r="Q144" s="681">
        <v>1</v>
      </c>
      <c r="R144" s="665">
        <v>1</v>
      </c>
      <c r="S144" s="681">
        <v>1</v>
      </c>
      <c r="T144" s="748">
        <v>0.5</v>
      </c>
      <c r="U144" s="704">
        <v>1</v>
      </c>
    </row>
    <row r="145" spans="1:21" ht="14.4" customHeight="1" x14ac:dyDescent="0.3">
      <c r="A145" s="664">
        <v>50</v>
      </c>
      <c r="B145" s="665" t="s">
        <v>535</v>
      </c>
      <c r="C145" s="665" t="s">
        <v>2123</v>
      </c>
      <c r="D145" s="746" t="s">
        <v>2858</v>
      </c>
      <c r="E145" s="747" t="s">
        <v>2138</v>
      </c>
      <c r="F145" s="665" t="s">
        <v>2121</v>
      </c>
      <c r="G145" s="665" t="s">
        <v>2144</v>
      </c>
      <c r="H145" s="665" t="s">
        <v>1114</v>
      </c>
      <c r="I145" s="665" t="s">
        <v>1145</v>
      </c>
      <c r="J145" s="665" t="s">
        <v>1146</v>
      </c>
      <c r="K145" s="665" t="s">
        <v>887</v>
      </c>
      <c r="L145" s="666">
        <v>35.11</v>
      </c>
      <c r="M145" s="666">
        <v>70.22</v>
      </c>
      <c r="N145" s="665">
        <v>2</v>
      </c>
      <c r="O145" s="748">
        <v>1.5</v>
      </c>
      <c r="P145" s="666">
        <v>35.11</v>
      </c>
      <c r="Q145" s="681">
        <v>0.5</v>
      </c>
      <c r="R145" s="665">
        <v>1</v>
      </c>
      <c r="S145" s="681">
        <v>0.5</v>
      </c>
      <c r="T145" s="748">
        <v>0.5</v>
      </c>
      <c r="U145" s="704">
        <v>0.33333333333333331</v>
      </c>
    </row>
    <row r="146" spans="1:21" ht="14.4" customHeight="1" x14ac:dyDescent="0.3">
      <c r="A146" s="664">
        <v>50</v>
      </c>
      <c r="B146" s="665" t="s">
        <v>535</v>
      </c>
      <c r="C146" s="665" t="s">
        <v>2123</v>
      </c>
      <c r="D146" s="746" t="s">
        <v>2858</v>
      </c>
      <c r="E146" s="747" t="s">
        <v>2138</v>
      </c>
      <c r="F146" s="665" t="s">
        <v>2121</v>
      </c>
      <c r="G146" s="665" t="s">
        <v>2386</v>
      </c>
      <c r="H146" s="665" t="s">
        <v>1114</v>
      </c>
      <c r="I146" s="665" t="s">
        <v>1196</v>
      </c>
      <c r="J146" s="665" t="s">
        <v>1197</v>
      </c>
      <c r="K146" s="665" t="s">
        <v>2075</v>
      </c>
      <c r="L146" s="666">
        <v>65.989999999999995</v>
      </c>
      <c r="M146" s="666">
        <v>65.989999999999995</v>
      </c>
      <c r="N146" s="665">
        <v>1</v>
      </c>
      <c r="O146" s="748">
        <v>0.5</v>
      </c>
      <c r="P146" s="666"/>
      <c r="Q146" s="681">
        <v>0</v>
      </c>
      <c r="R146" s="665"/>
      <c r="S146" s="681">
        <v>0</v>
      </c>
      <c r="T146" s="748"/>
      <c r="U146" s="704">
        <v>0</v>
      </c>
    </row>
    <row r="147" spans="1:21" ht="14.4" customHeight="1" x14ac:dyDescent="0.3">
      <c r="A147" s="664">
        <v>50</v>
      </c>
      <c r="B147" s="665" t="s">
        <v>535</v>
      </c>
      <c r="C147" s="665" t="s">
        <v>2123</v>
      </c>
      <c r="D147" s="746" t="s">
        <v>2858</v>
      </c>
      <c r="E147" s="747" t="s">
        <v>2138</v>
      </c>
      <c r="F147" s="665" t="s">
        <v>2121</v>
      </c>
      <c r="G147" s="665" t="s">
        <v>2387</v>
      </c>
      <c r="H147" s="665" t="s">
        <v>1114</v>
      </c>
      <c r="I147" s="665" t="s">
        <v>2388</v>
      </c>
      <c r="J147" s="665" t="s">
        <v>2389</v>
      </c>
      <c r="K147" s="665" t="s">
        <v>2390</v>
      </c>
      <c r="L147" s="666">
        <v>0</v>
      </c>
      <c r="M147" s="666">
        <v>0</v>
      </c>
      <c r="N147" s="665">
        <v>1</v>
      </c>
      <c r="O147" s="748">
        <v>0.5</v>
      </c>
      <c r="P147" s="666"/>
      <c r="Q147" s="681"/>
      <c r="R147" s="665"/>
      <c r="S147" s="681">
        <v>0</v>
      </c>
      <c r="T147" s="748"/>
      <c r="U147" s="704">
        <v>0</v>
      </c>
    </row>
    <row r="148" spans="1:21" ht="14.4" customHeight="1" x14ac:dyDescent="0.3">
      <c r="A148" s="664">
        <v>50</v>
      </c>
      <c r="B148" s="665" t="s">
        <v>535</v>
      </c>
      <c r="C148" s="665" t="s">
        <v>2123</v>
      </c>
      <c r="D148" s="746" t="s">
        <v>2858</v>
      </c>
      <c r="E148" s="747" t="s">
        <v>2138</v>
      </c>
      <c r="F148" s="665" t="s">
        <v>2121</v>
      </c>
      <c r="G148" s="665" t="s">
        <v>2145</v>
      </c>
      <c r="H148" s="665" t="s">
        <v>536</v>
      </c>
      <c r="I148" s="665" t="s">
        <v>2391</v>
      </c>
      <c r="J148" s="665" t="s">
        <v>2392</v>
      </c>
      <c r="K148" s="665" t="s">
        <v>2393</v>
      </c>
      <c r="L148" s="666">
        <v>0</v>
      </c>
      <c r="M148" s="666">
        <v>0</v>
      </c>
      <c r="N148" s="665">
        <v>1</v>
      </c>
      <c r="O148" s="748">
        <v>1</v>
      </c>
      <c r="P148" s="666"/>
      <c r="Q148" s="681"/>
      <c r="R148" s="665"/>
      <c r="S148" s="681">
        <v>0</v>
      </c>
      <c r="T148" s="748"/>
      <c r="U148" s="704">
        <v>0</v>
      </c>
    </row>
    <row r="149" spans="1:21" ht="14.4" customHeight="1" x14ac:dyDescent="0.3">
      <c r="A149" s="664">
        <v>50</v>
      </c>
      <c r="B149" s="665" t="s">
        <v>535</v>
      </c>
      <c r="C149" s="665" t="s">
        <v>2123</v>
      </c>
      <c r="D149" s="746" t="s">
        <v>2858</v>
      </c>
      <c r="E149" s="747" t="s">
        <v>2138</v>
      </c>
      <c r="F149" s="665" t="s">
        <v>2121</v>
      </c>
      <c r="G149" s="665" t="s">
        <v>2394</v>
      </c>
      <c r="H149" s="665" t="s">
        <v>536</v>
      </c>
      <c r="I149" s="665" t="s">
        <v>845</v>
      </c>
      <c r="J149" s="665" t="s">
        <v>846</v>
      </c>
      <c r="K149" s="665" t="s">
        <v>847</v>
      </c>
      <c r="L149" s="666">
        <v>32.76</v>
      </c>
      <c r="M149" s="666">
        <v>32.76</v>
      </c>
      <c r="N149" s="665">
        <v>1</v>
      </c>
      <c r="O149" s="748">
        <v>0.5</v>
      </c>
      <c r="P149" s="666"/>
      <c r="Q149" s="681">
        <v>0</v>
      </c>
      <c r="R149" s="665"/>
      <c r="S149" s="681">
        <v>0</v>
      </c>
      <c r="T149" s="748"/>
      <c r="U149" s="704">
        <v>0</v>
      </c>
    </row>
    <row r="150" spans="1:21" ht="14.4" customHeight="1" x14ac:dyDescent="0.3">
      <c r="A150" s="664">
        <v>50</v>
      </c>
      <c r="B150" s="665" t="s">
        <v>535</v>
      </c>
      <c r="C150" s="665" t="s">
        <v>2123</v>
      </c>
      <c r="D150" s="746" t="s">
        <v>2858</v>
      </c>
      <c r="E150" s="747" t="s">
        <v>2138</v>
      </c>
      <c r="F150" s="665" t="s">
        <v>2121</v>
      </c>
      <c r="G150" s="665" t="s">
        <v>2169</v>
      </c>
      <c r="H150" s="665" t="s">
        <v>1114</v>
      </c>
      <c r="I150" s="665" t="s">
        <v>1222</v>
      </c>
      <c r="J150" s="665" t="s">
        <v>1223</v>
      </c>
      <c r="K150" s="665" t="s">
        <v>1224</v>
      </c>
      <c r="L150" s="666">
        <v>31.09</v>
      </c>
      <c r="M150" s="666">
        <v>31.09</v>
      </c>
      <c r="N150" s="665">
        <v>1</v>
      </c>
      <c r="O150" s="748">
        <v>0.5</v>
      </c>
      <c r="P150" s="666"/>
      <c r="Q150" s="681">
        <v>0</v>
      </c>
      <c r="R150" s="665"/>
      <c r="S150" s="681">
        <v>0</v>
      </c>
      <c r="T150" s="748"/>
      <c r="U150" s="704">
        <v>0</v>
      </c>
    </row>
    <row r="151" spans="1:21" ht="14.4" customHeight="1" x14ac:dyDescent="0.3">
      <c r="A151" s="664">
        <v>50</v>
      </c>
      <c r="B151" s="665" t="s">
        <v>535</v>
      </c>
      <c r="C151" s="665" t="s">
        <v>2123</v>
      </c>
      <c r="D151" s="746" t="s">
        <v>2858</v>
      </c>
      <c r="E151" s="747" t="s">
        <v>2138</v>
      </c>
      <c r="F151" s="665" t="s">
        <v>2121</v>
      </c>
      <c r="G151" s="665" t="s">
        <v>2172</v>
      </c>
      <c r="H151" s="665" t="s">
        <v>536</v>
      </c>
      <c r="I151" s="665" t="s">
        <v>2173</v>
      </c>
      <c r="J151" s="665" t="s">
        <v>2174</v>
      </c>
      <c r="K151" s="665" t="s">
        <v>2175</v>
      </c>
      <c r="L151" s="666">
        <v>146.84</v>
      </c>
      <c r="M151" s="666">
        <v>146.84</v>
      </c>
      <c r="N151" s="665">
        <v>1</v>
      </c>
      <c r="O151" s="748">
        <v>0.5</v>
      </c>
      <c r="P151" s="666"/>
      <c r="Q151" s="681">
        <v>0</v>
      </c>
      <c r="R151" s="665"/>
      <c r="S151" s="681">
        <v>0</v>
      </c>
      <c r="T151" s="748"/>
      <c r="U151" s="704">
        <v>0</v>
      </c>
    </row>
    <row r="152" spans="1:21" ht="14.4" customHeight="1" x14ac:dyDescent="0.3">
      <c r="A152" s="664">
        <v>50</v>
      </c>
      <c r="B152" s="665" t="s">
        <v>535</v>
      </c>
      <c r="C152" s="665" t="s">
        <v>2123</v>
      </c>
      <c r="D152" s="746" t="s">
        <v>2858</v>
      </c>
      <c r="E152" s="747" t="s">
        <v>2138</v>
      </c>
      <c r="F152" s="665" t="s">
        <v>2121</v>
      </c>
      <c r="G152" s="665" t="s">
        <v>2302</v>
      </c>
      <c r="H152" s="665" t="s">
        <v>1114</v>
      </c>
      <c r="I152" s="665" t="s">
        <v>2303</v>
      </c>
      <c r="J152" s="665" t="s">
        <v>2304</v>
      </c>
      <c r="K152" s="665" t="s">
        <v>887</v>
      </c>
      <c r="L152" s="666">
        <v>48.27</v>
      </c>
      <c r="M152" s="666">
        <v>96.54</v>
      </c>
      <c r="N152" s="665">
        <v>2</v>
      </c>
      <c r="O152" s="748">
        <v>1</v>
      </c>
      <c r="P152" s="666">
        <v>48.27</v>
      </c>
      <c r="Q152" s="681">
        <v>0.5</v>
      </c>
      <c r="R152" s="665">
        <v>1</v>
      </c>
      <c r="S152" s="681">
        <v>0.5</v>
      </c>
      <c r="T152" s="748">
        <v>0.5</v>
      </c>
      <c r="U152" s="704">
        <v>0.5</v>
      </c>
    </row>
    <row r="153" spans="1:21" ht="14.4" customHeight="1" x14ac:dyDescent="0.3">
      <c r="A153" s="664">
        <v>50</v>
      </c>
      <c r="B153" s="665" t="s">
        <v>535</v>
      </c>
      <c r="C153" s="665" t="s">
        <v>2123</v>
      </c>
      <c r="D153" s="746" t="s">
        <v>2858</v>
      </c>
      <c r="E153" s="747" t="s">
        <v>2138</v>
      </c>
      <c r="F153" s="665" t="s">
        <v>2121</v>
      </c>
      <c r="G153" s="665" t="s">
        <v>2302</v>
      </c>
      <c r="H153" s="665" t="s">
        <v>1114</v>
      </c>
      <c r="I153" s="665" t="s">
        <v>2305</v>
      </c>
      <c r="J153" s="665" t="s">
        <v>2306</v>
      </c>
      <c r="K153" s="665" t="s">
        <v>2075</v>
      </c>
      <c r="L153" s="666">
        <v>96.53</v>
      </c>
      <c r="M153" s="666">
        <v>96.53</v>
      </c>
      <c r="N153" s="665">
        <v>1</v>
      </c>
      <c r="O153" s="748">
        <v>0.5</v>
      </c>
      <c r="P153" s="666"/>
      <c r="Q153" s="681">
        <v>0</v>
      </c>
      <c r="R153" s="665"/>
      <c r="S153" s="681">
        <v>0</v>
      </c>
      <c r="T153" s="748"/>
      <c r="U153" s="704">
        <v>0</v>
      </c>
    </row>
    <row r="154" spans="1:21" ht="14.4" customHeight="1" x14ac:dyDescent="0.3">
      <c r="A154" s="664">
        <v>50</v>
      </c>
      <c r="B154" s="665" t="s">
        <v>535</v>
      </c>
      <c r="C154" s="665" t="s">
        <v>2123</v>
      </c>
      <c r="D154" s="746" t="s">
        <v>2858</v>
      </c>
      <c r="E154" s="747" t="s">
        <v>2138</v>
      </c>
      <c r="F154" s="665" t="s">
        <v>2121</v>
      </c>
      <c r="G154" s="665" t="s">
        <v>2186</v>
      </c>
      <c r="H154" s="665" t="s">
        <v>536</v>
      </c>
      <c r="I154" s="665" t="s">
        <v>1443</v>
      </c>
      <c r="J154" s="665" t="s">
        <v>1444</v>
      </c>
      <c r="K154" s="665" t="s">
        <v>2395</v>
      </c>
      <c r="L154" s="666">
        <v>90.53</v>
      </c>
      <c r="M154" s="666">
        <v>181.06</v>
      </c>
      <c r="N154" s="665">
        <v>2</v>
      </c>
      <c r="O154" s="748">
        <v>1</v>
      </c>
      <c r="P154" s="666"/>
      <c r="Q154" s="681">
        <v>0</v>
      </c>
      <c r="R154" s="665"/>
      <c r="S154" s="681">
        <v>0</v>
      </c>
      <c r="T154" s="748"/>
      <c r="U154" s="704">
        <v>0</v>
      </c>
    </row>
    <row r="155" spans="1:21" ht="14.4" customHeight="1" x14ac:dyDescent="0.3">
      <c r="A155" s="664">
        <v>50</v>
      </c>
      <c r="B155" s="665" t="s">
        <v>535</v>
      </c>
      <c r="C155" s="665" t="s">
        <v>2123</v>
      </c>
      <c r="D155" s="746" t="s">
        <v>2858</v>
      </c>
      <c r="E155" s="747" t="s">
        <v>2138</v>
      </c>
      <c r="F155" s="665" t="s">
        <v>2121</v>
      </c>
      <c r="G155" s="665" t="s">
        <v>2189</v>
      </c>
      <c r="H155" s="665" t="s">
        <v>536</v>
      </c>
      <c r="I155" s="665" t="s">
        <v>637</v>
      </c>
      <c r="J155" s="665" t="s">
        <v>638</v>
      </c>
      <c r="K155" s="665" t="s">
        <v>2319</v>
      </c>
      <c r="L155" s="666">
        <v>42.08</v>
      </c>
      <c r="M155" s="666">
        <v>84.16</v>
      </c>
      <c r="N155" s="665">
        <v>2</v>
      </c>
      <c r="O155" s="748">
        <v>1</v>
      </c>
      <c r="P155" s="666">
        <v>42.08</v>
      </c>
      <c r="Q155" s="681">
        <v>0.5</v>
      </c>
      <c r="R155" s="665">
        <v>1</v>
      </c>
      <c r="S155" s="681">
        <v>0.5</v>
      </c>
      <c r="T155" s="748">
        <v>0.5</v>
      </c>
      <c r="U155" s="704">
        <v>0.5</v>
      </c>
    </row>
    <row r="156" spans="1:21" ht="14.4" customHeight="1" x14ac:dyDescent="0.3">
      <c r="A156" s="664">
        <v>50</v>
      </c>
      <c r="B156" s="665" t="s">
        <v>535</v>
      </c>
      <c r="C156" s="665" t="s">
        <v>2123</v>
      </c>
      <c r="D156" s="746" t="s">
        <v>2858</v>
      </c>
      <c r="E156" s="747" t="s">
        <v>2138</v>
      </c>
      <c r="F156" s="665" t="s">
        <v>2121</v>
      </c>
      <c r="G156" s="665" t="s">
        <v>2396</v>
      </c>
      <c r="H156" s="665" t="s">
        <v>536</v>
      </c>
      <c r="I156" s="665" t="s">
        <v>2397</v>
      </c>
      <c r="J156" s="665" t="s">
        <v>1081</v>
      </c>
      <c r="K156" s="665" t="s">
        <v>2398</v>
      </c>
      <c r="L156" s="666">
        <v>0</v>
      </c>
      <c r="M156" s="666">
        <v>0</v>
      </c>
      <c r="N156" s="665">
        <v>1</v>
      </c>
      <c r="O156" s="748">
        <v>0.5</v>
      </c>
      <c r="P156" s="666"/>
      <c r="Q156" s="681"/>
      <c r="R156" s="665"/>
      <c r="S156" s="681">
        <v>0</v>
      </c>
      <c r="T156" s="748"/>
      <c r="U156" s="704">
        <v>0</v>
      </c>
    </row>
    <row r="157" spans="1:21" ht="14.4" customHeight="1" x14ac:dyDescent="0.3">
      <c r="A157" s="664">
        <v>50</v>
      </c>
      <c r="B157" s="665" t="s">
        <v>535</v>
      </c>
      <c r="C157" s="665" t="s">
        <v>2123</v>
      </c>
      <c r="D157" s="746" t="s">
        <v>2858</v>
      </c>
      <c r="E157" s="747" t="s">
        <v>2138</v>
      </c>
      <c r="F157" s="665" t="s">
        <v>2121</v>
      </c>
      <c r="G157" s="665" t="s">
        <v>2396</v>
      </c>
      <c r="H157" s="665" t="s">
        <v>536</v>
      </c>
      <c r="I157" s="665" t="s">
        <v>2399</v>
      </c>
      <c r="J157" s="665" t="s">
        <v>1081</v>
      </c>
      <c r="K157" s="665" t="s">
        <v>1082</v>
      </c>
      <c r="L157" s="666">
        <v>43.94</v>
      </c>
      <c r="M157" s="666">
        <v>43.94</v>
      </c>
      <c r="N157" s="665">
        <v>1</v>
      </c>
      <c r="O157" s="748">
        <v>0.5</v>
      </c>
      <c r="P157" s="666"/>
      <c r="Q157" s="681">
        <v>0</v>
      </c>
      <c r="R157" s="665"/>
      <c r="S157" s="681">
        <v>0</v>
      </c>
      <c r="T157" s="748"/>
      <c r="U157" s="704">
        <v>0</v>
      </c>
    </row>
    <row r="158" spans="1:21" ht="14.4" customHeight="1" x14ac:dyDescent="0.3">
      <c r="A158" s="664">
        <v>50</v>
      </c>
      <c r="B158" s="665" t="s">
        <v>535</v>
      </c>
      <c r="C158" s="665" t="s">
        <v>2123</v>
      </c>
      <c r="D158" s="746" t="s">
        <v>2858</v>
      </c>
      <c r="E158" s="747" t="s">
        <v>2138</v>
      </c>
      <c r="F158" s="665" t="s">
        <v>2121</v>
      </c>
      <c r="G158" s="665" t="s">
        <v>2218</v>
      </c>
      <c r="H158" s="665" t="s">
        <v>1114</v>
      </c>
      <c r="I158" s="665" t="s">
        <v>1185</v>
      </c>
      <c r="J158" s="665" t="s">
        <v>2004</v>
      </c>
      <c r="K158" s="665" t="s">
        <v>2005</v>
      </c>
      <c r="L158" s="666">
        <v>184.74</v>
      </c>
      <c r="M158" s="666">
        <v>369.48</v>
      </c>
      <c r="N158" s="665">
        <v>2</v>
      </c>
      <c r="O158" s="748">
        <v>1</v>
      </c>
      <c r="P158" s="666"/>
      <c r="Q158" s="681">
        <v>0</v>
      </c>
      <c r="R158" s="665"/>
      <c r="S158" s="681">
        <v>0</v>
      </c>
      <c r="T158" s="748"/>
      <c r="U158" s="704">
        <v>0</v>
      </c>
    </row>
    <row r="159" spans="1:21" ht="14.4" customHeight="1" x14ac:dyDescent="0.3">
      <c r="A159" s="664">
        <v>50</v>
      </c>
      <c r="B159" s="665" t="s">
        <v>535</v>
      </c>
      <c r="C159" s="665" t="s">
        <v>2123</v>
      </c>
      <c r="D159" s="746" t="s">
        <v>2858</v>
      </c>
      <c r="E159" s="747" t="s">
        <v>2138</v>
      </c>
      <c r="F159" s="665" t="s">
        <v>2121</v>
      </c>
      <c r="G159" s="665" t="s">
        <v>2207</v>
      </c>
      <c r="H159" s="665" t="s">
        <v>536</v>
      </c>
      <c r="I159" s="665" t="s">
        <v>1064</v>
      </c>
      <c r="J159" s="665" t="s">
        <v>1065</v>
      </c>
      <c r="K159" s="665" t="s">
        <v>2208</v>
      </c>
      <c r="L159" s="666">
        <v>280.77</v>
      </c>
      <c r="M159" s="666">
        <v>280.77</v>
      </c>
      <c r="N159" s="665">
        <v>1</v>
      </c>
      <c r="O159" s="748">
        <v>0.5</v>
      </c>
      <c r="P159" s="666"/>
      <c r="Q159" s="681">
        <v>0</v>
      </c>
      <c r="R159" s="665"/>
      <c r="S159" s="681">
        <v>0</v>
      </c>
      <c r="T159" s="748"/>
      <c r="U159" s="704">
        <v>0</v>
      </c>
    </row>
    <row r="160" spans="1:21" ht="14.4" customHeight="1" x14ac:dyDescent="0.3">
      <c r="A160" s="664">
        <v>50</v>
      </c>
      <c r="B160" s="665" t="s">
        <v>535</v>
      </c>
      <c r="C160" s="665" t="s">
        <v>2123</v>
      </c>
      <c r="D160" s="746" t="s">
        <v>2858</v>
      </c>
      <c r="E160" s="747" t="s">
        <v>2139</v>
      </c>
      <c r="F160" s="665" t="s">
        <v>2121</v>
      </c>
      <c r="G160" s="665" t="s">
        <v>2156</v>
      </c>
      <c r="H160" s="665" t="s">
        <v>1114</v>
      </c>
      <c r="I160" s="665" t="s">
        <v>1218</v>
      </c>
      <c r="J160" s="665" t="s">
        <v>2032</v>
      </c>
      <c r="K160" s="665" t="s">
        <v>2033</v>
      </c>
      <c r="L160" s="666">
        <v>181.13</v>
      </c>
      <c r="M160" s="666">
        <v>181.13</v>
      </c>
      <c r="N160" s="665">
        <v>1</v>
      </c>
      <c r="O160" s="748">
        <v>0.5</v>
      </c>
      <c r="P160" s="666">
        <v>181.13</v>
      </c>
      <c r="Q160" s="681">
        <v>1</v>
      </c>
      <c r="R160" s="665">
        <v>1</v>
      </c>
      <c r="S160" s="681">
        <v>1</v>
      </c>
      <c r="T160" s="748">
        <v>0.5</v>
      </c>
      <c r="U160" s="704">
        <v>1</v>
      </c>
    </row>
    <row r="161" spans="1:21" ht="14.4" customHeight="1" x14ac:dyDescent="0.3">
      <c r="A161" s="664">
        <v>50</v>
      </c>
      <c r="B161" s="665" t="s">
        <v>535</v>
      </c>
      <c r="C161" s="665" t="s">
        <v>2123</v>
      </c>
      <c r="D161" s="746" t="s">
        <v>2858</v>
      </c>
      <c r="E161" s="747" t="s">
        <v>2139</v>
      </c>
      <c r="F161" s="665" t="s">
        <v>2121</v>
      </c>
      <c r="G161" s="665" t="s">
        <v>2158</v>
      </c>
      <c r="H161" s="665" t="s">
        <v>536</v>
      </c>
      <c r="I161" s="665" t="s">
        <v>2248</v>
      </c>
      <c r="J161" s="665" t="s">
        <v>2159</v>
      </c>
      <c r="K161" s="665" t="s">
        <v>2249</v>
      </c>
      <c r="L161" s="666">
        <v>0</v>
      </c>
      <c r="M161" s="666">
        <v>0</v>
      </c>
      <c r="N161" s="665">
        <v>1</v>
      </c>
      <c r="O161" s="748">
        <v>1</v>
      </c>
      <c r="P161" s="666"/>
      <c r="Q161" s="681"/>
      <c r="R161" s="665"/>
      <c r="S161" s="681">
        <v>0</v>
      </c>
      <c r="T161" s="748"/>
      <c r="U161" s="704">
        <v>0</v>
      </c>
    </row>
    <row r="162" spans="1:21" ht="14.4" customHeight="1" x14ac:dyDescent="0.3">
      <c r="A162" s="664">
        <v>50</v>
      </c>
      <c r="B162" s="665" t="s">
        <v>535</v>
      </c>
      <c r="C162" s="665" t="s">
        <v>2123</v>
      </c>
      <c r="D162" s="746" t="s">
        <v>2858</v>
      </c>
      <c r="E162" s="747" t="s">
        <v>2139</v>
      </c>
      <c r="F162" s="665" t="s">
        <v>2121</v>
      </c>
      <c r="G162" s="665" t="s">
        <v>2161</v>
      </c>
      <c r="H162" s="665" t="s">
        <v>1114</v>
      </c>
      <c r="I162" s="665" t="s">
        <v>1251</v>
      </c>
      <c r="J162" s="665" t="s">
        <v>1252</v>
      </c>
      <c r="K162" s="665" t="s">
        <v>1253</v>
      </c>
      <c r="L162" s="666">
        <v>93.43</v>
      </c>
      <c r="M162" s="666">
        <v>93.43</v>
      </c>
      <c r="N162" s="665">
        <v>1</v>
      </c>
      <c r="O162" s="748">
        <v>0.5</v>
      </c>
      <c r="P162" s="666">
        <v>93.43</v>
      </c>
      <c r="Q162" s="681">
        <v>1</v>
      </c>
      <c r="R162" s="665">
        <v>1</v>
      </c>
      <c r="S162" s="681">
        <v>1</v>
      </c>
      <c r="T162" s="748">
        <v>0.5</v>
      </c>
      <c r="U162" s="704">
        <v>1</v>
      </c>
    </row>
    <row r="163" spans="1:21" ht="14.4" customHeight="1" x14ac:dyDescent="0.3">
      <c r="A163" s="664">
        <v>50</v>
      </c>
      <c r="B163" s="665" t="s">
        <v>535</v>
      </c>
      <c r="C163" s="665" t="s">
        <v>2123</v>
      </c>
      <c r="D163" s="746" t="s">
        <v>2858</v>
      </c>
      <c r="E163" s="747" t="s">
        <v>2139</v>
      </c>
      <c r="F163" s="665" t="s">
        <v>2121</v>
      </c>
      <c r="G163" s="665" t="s">
        <v>2145</v>
      </c>
      <c r="H163" s="665" t="s">
        <v>536</v>
      </c>
      <c r="I163" s="665" t="s">
        <v>2360</v>
      </c>
      <c r="J163" s="665" t="s">
        <v>2147</v>
      </c>
      <c r="K163" s="665" t="s">
        <v>2361</v>
      </c>
      <c r="L163" s="666">
        <v>0</v>
      </c>
      <c r="M163" s="666">
        <v>0</v>
      </c>
      <c r="N163" s="665">
        <v>1</v>
      </c>
      <c r="O163" s="748">
        <v>0.5</v>
      </c>
      <c r="P163" s="666">
        <v>0</v>
      </c>
      <c r="Q163" s="681"/>
      <c r="R163" s="665">
        <v>1</v>
      </c>
      <c r="S163" s="681">
        <v>1</v>
      </c>
      <c r="T163" s="748">
        <v>0.5</v>
      </c>
      <c r="U163" s="704">
        <v>1</v>
      </c>
    </row>
    <row r="164" spans="1:21" ht="14.4" customHeight="1" x14ac:dyDescent="0.3">
      <c r="A164" s="664">
        <v>50</v>
      </c>
      <c r="B164" s="665" t="s">
        <v>535</v>
      </c>
      <c r="C164" s="665" t="s">
        <v>2123</v>
      </c>
      <c r="D164" s="746" t="s">
        <v>2858</v>
      </c>
      <c r="E164" s="747" t="s">
        <v>2139</v>
      </c>
      <c r="F164" s="665" t="s">
        <v>2121</v>
      </c>
      <c r="G164" s="665" t="s">
        <v>2394</v>
      </c>
      <c r="H164" s="665" t="s">
        <v>536</v>
      </c>
      <c r="I164" s="665" t="s">
        <v>2400</v>
      </c>
      <c r="J164" s="665" t="s">
        <v>846</v>
      </c>
      <c r="K164" s="665" t="s">
        <v>2401</v>
      </c>
      <c r="L164" s="666">
        <v>0</v>
      </c>
      <c r="M164" s="666">
        <v>0</v>
      </c>
      <c r="N164" s="665">
        <v>1</v>
      </c>
      <c r="O164" s="748">
        <v>0.5</v>
      </c>
      <c r="P164" s="666">
        <v>0</v>
      </c>
      <c r="Q164" s="681"/>
      <c r="R164" s="665">
        <v>1</v>
      </c>
      <c r="S164" s="681">
        <v>1</v>
      </c>
      <c r="T164" s="748">
        <v>0.5</v>
      </c>
      <c r="U164" s="704">
        <v>1</v>
      </c>
    </row>
    <row r="165" spans="1:21" ht="14.4" customHeight="1" x14ac:dyDescent="0.3">
      <c r="A165" s="664">
        <v>50</v>
      </c>
      <c r="B165" s="665" t="s">
        <v>535</v>
      </c>
      <c r="C165" s="665" t="s">
        <v>2123</v>
      </c>
      <c r="D165" s="746" t="s">
        <v>2858</v>
      </c>
      <c r="E165" s="747" t="s">
        <v>2139</v>
      </c>
      <c r="F165" s="665" t="s">
        <v>2121</v>
      </c>
      <c r="G165" s="665" t="s">
        <v>2183</v>
      </c>
      <c r="H165" s="665" t="s">
        <v>536</v>
      </c>
      <c r="I165" s="665" t="s">
        <v>2402</v>
      </c>
      <c r="J165" s="665" t="s">
        <v>2403</v>
      </c>
      <c r="K165" s="665" t="s">
        <v>1135</v>
      </c>
      <c r="L165" s="666">
        <v>96.53</v>
      </c>
      <c r="M165" s="666">
        <v>96.53</v>
      </c>
      <c r="N165" s="665">
        <v>1</v>
      </c>
      <c r="O165" s="748">
        <v>0.5</v>
      </c>
      <c r="P165" s="666">
        <v>96.53</v>
      </c>
      <c r="Q165" s="681">
        <v>1</v>
      </c>
      <c r="R165" s="665">
        <v>1</v>
      </c>
      <c r="S165" s="681">
        <v>1</v>
      </c>
      <c r="T165" s="748">
        <v>0.5</v>
      </c>
      <c r="U165" s="704">
        <v>1</v>
      </c>
    </row>
    <row r="166" spans="1:21" ht="14.4" customHeight="1" x14ac:dyDescent="0.3">
      <c r="A166" s="664">
        <v>50</v>
      </c>
      <c r="B166" s="665" t="s">
        <v>535</v>
      </c>
      <c r="C166" s="665" t="s">
        <v>2123</v>
      </c>
      <c r="D166" s="746" t="s">
        <v>2858</v>
      </c>
      <c r="E166" s="747" t="s">
        <v>2139</v>
      </c>
      <c r="F166" s="665" t="s">
        <v>2121</v>
      </c>
      <c r="G166" s="665" t="s">
        <v>2404</v>
      </c>
      <c r="H166" s="665" t="s">
        <v>536</v>
      </c>
      <c r="I166" s="665" t="s">
        <v>2405</v>
      </c>
      <c r="J166" s="665" t="s">
        <v>1106</v>
      </c>
      <c r="K166" s="665" t="s">
        <v>771</v>
      </c>
      <c r="L166" s="666">
        <v>0</v>
      </c>
      <c r="M166" s="666">
        <v>0</v>
      </c>
      <c r="N166" s="665">
        <v>1</v>
      </c>
      <c r="O166" s="748">
        <v>0.5</v>
      </c>
      <c r="P166" s="666">
        <v>0</v>
      </c>
      <c r="Q166" s="681"/>
      <c r="R166" s="665">
        <v>1</v>
      </c>
      <c r="S166" s="681">
        <v>1</v>
      </c>
      <c r="T166" s="748">
        <v>0.5</v>
      </c>
      <c r="U166" s="704">
        <v>1</v>
      </c>
    </row>
    <row r="167" spans="1:21" ht="14.4" customHeight="1" x14ac:dyDescent="0.3">
      <c r="A167" s="664">
        <v>50</v>
      </c>
      <c r="B167" s="665" t="s">
        <v>535</v>
      </c>
      <c r="C167" s="665" t="s">
        <v>2123</v>
      </c>
      <c r="D167" s="746" t="s">
        <v>2858</v>
      </c>
      <c r="E167" s="747" t="s">
        <v>2140</v>
      </c>
      <c r="F167" s="665" t="s">
        <v>2121</v>
      </c>
      <c r="G167" s="665" t="s">
        <v>2156</v>
      </c>
      <c r="H167" s="665" t="s">
        <v>1114</v>
      </c>
      <c r="I167" s="665" t="s">
        <v>2406</v>
      </c>
      <c r="J167" s="665" t="s">
        <v>2407</v>
      </c>
      <c r="K167" s="665" t="s">
        <v>2408</v>
      </c>
      <c r="L167" s="666">
        <v>278.64</v>
      </c>
      <c r="M167" s="666">
        <v>278.64</v>
      </c>
      <c r="N167" s="665">
        <v>1</v>
      </c>
      <c r="O167" s="748">
        <v>0.5</v>
      </c>
      <c r="P167" s="666"/>
      <c r="Q167" s="681">
        <v>0</v>
      </c>
      <c r="R167" s="665"/>
      <c r="S167" s="681">
        <v>0</v>
      </c>
      <c r="T167" s="748"/>
      <c r="U167" s="704">
        <v>0</v>
      </c>
    </row>
    <row r="168" spans="1:21" ht="14.4" customHeight="1" x14ac:dyDescent="0.3">
      <c r="A168" s="664">
        <v>50</v>
      </c>
      <c r="B168" s="665" t="s">
        <v>535</v>
      </c>
      <c r="C168" s="665" t="s">
        <v>2123</v>
      </c>
      <c r="D168" s="746" t="s">
        <v>2858</v>
      </c>
      <c r="E168" s="747" t="s">
        <v>2140</v>
      </c>
      <c r="F168" s="665" t="s">
        <v>2121</v>
      </c>
      <c r="G168" s="665" t="s">
        <v>2144</v>
      </c>
      <c r="H168" s="665" t="s">
        <v>1114</v>
      </c>
      <c r="I168" s="665" t="s">
        <v>2409</v>
      </c>
      <c r="J168" s="665" t="s">
        <v>2211</v>
      </c>
      <c r="K168" s="665" t="s">
        <v>2075</v>
      </c>
      <c r="L168" s="666">
        <v>70.23</v>
      </c>
      <c r="M168" s="666">
        <v>70.23</v>
      </c>
      <c r="N168" s="665">
        <v>1</v>
      </c>
      <c r="O168" s="748">
        <v>0.5</v>
      </c>
      <c r="P168" s="666"/>
      <c r="Q168" s="681">
        <v>0</v>
      </c>
      <c r="R168" s="665"/>
      <c r="S168" s="681">
        <v>0</v>
      </c>
      <c r="T168" s="748"/>
      <c r="U168" s="704">
        <v>0</v>
      </c>
    </row>
    <row r="169" spans="1:21" ht="14.4" customHeight="1" x14ac:dyDescent="0.3">
      <c r="A169" s="664">
        <v>50</v>
      </c>
      <c r="B169" s="665" t="s">
        <v>535</v>
      </c>
      <c r="C169" s="665" t="s">
        <v>2123</v>
      </c>
      <c r="D169" s="746" t="s">
        <v>2858</v>
      </c>
      <c r="E169" s="747" t="s">
        <v>2140</v>
      </c>
      <c r="F169" s="665" t="s">
        <v>2121</v>
      </c>
      <c r="G169" s="665" t="s">
        <v>2161</v>
      </c>
      <c r="H169" s="665" t="s">
        <v>1114</v>
      </c>
      <c r="I169" s="665" t="s">
        <v>1754</v>
      </c>
      <c r="J169" s="665" t="s">
        <v>1252</v>
      </c>
      <c r="K169" s="665" t="s">
        <v>1755</v>
      </c>
      <c r="L169" s="666">
        <v>186.87</v>
      </c>
      <c r="M169" s="666">
        <v>186.87</v>
      </c>
      <c r="N169" s="665">
        <v>1</v>
      </c>
      <c r="O169" s="748">
        <v>1</v>
      </c>
      <c r="P169" s="666"/>
      <c r="Q169" s="681">
        <v>0</v>
      </c>
      <c r="R169" s="665"/>
      <c r="S169" s="681">
        <v>0</v>
      </c>
      <c r="T169" s="748"/>
      <c r="U169" s="704">
        <v>0</v>
      </c>
    </row>
    <row r="170" spans="1:21" ht="14.4" customHeight="1" x14ac:dyDescent="0.3">
      <c r="A170" s="664">
        <v>50</v>
      </c>
      <c r="B170" s="665" t="s">
        <v>535</v>
      </c>
      <c r="C170" s="665" t="s">
        <v>2123</v>
      </c>
      <c r="D170" s="746" t="s">
        <v>2858</v>
      </c>
      <c r="E170" s="747" t="s">
        <v>2140</v>
      </c>
      <c r="F170" s="665" t="s">
        <v>2121</v>
      </c>
      <c r="G170" s="665" t="s">
        <v>2145</v>
      </c>
      <c r="H170" s="665" t="s">
        <v>536</v>
      </c>
      <c r="I170" s="665" t="s">
        <v>2146</v>
      </c>
      <c r="J170" s="665" t="s">
        <v>2147</v>
      </c>
      <c r="K170" s="665" t="s">
        <v>2148</v>
      </c>
      <c r="L170" s="666">
        <v>0</v>
      </c>
      <c r="M170" s="666">
        <v>0</v>
      </c>
      <c r="N170" s="665">
        <v>1</v>
      </c>
      <c r="O170" s="748">
        <v>0.5</v>
      </c>
      <c r="P170" s="666"/>
      <c r="Q170" s="681"/>
      <c r="R170" s="665"/>
      <c r="S170" s="681">
        <v>0</v>
      </c>
      <c r="T170" s="748"/>
      <c r="U170" s="704">
        <v>0</v>
      </c>
    </row>
    <row r="171" spans="1:21" ht="14.4" customHeight="1" x14ac:dyDescent="0.3">
      <c r="A171" s="664">
        <v>50</v>
      </c>
      <c r="B171" s="665" t="s">
        <v>535</v>
      </c>
      <c r="C171" s="665" t="s">
        <v>2123</v>
      </c>
      <c r="D171" s="746" t="s">
        <v>2858</v>
      </c>
      <c r="E171" s="747" t="s">
        <v>2140</v>
      </c>
      <c r="F171" s="665" t="s">
        <v>2121</v>
      </c>
      <c r="G171" s="665" t="s">
        <v>2183</v>
      </c>
      <c r="H171" s="665" t="s">
        <v>1114</v>
      </c>
      <c r="I171" s="665" t="s">
        <v>2184</v>
      </c>
      <c r="J171" s="665" t="s">
        <v>1119</v>
      </c>
      <c r="K171" s="665" t="s">
        <v>2185</v>
      </c>
      <c r="L171" s="666">
        <v>0</v>
      </c>
      <c r="M171" s="666">
        <v>0</v>
      </c>
      <c r="N171" s="665">
        <v>1</v>
      </c>
      <c r="O171" s="748">
        <v>0.5</v>
      </c>
      <c r="P171" s="666"/>
      <c r="Q171" s="681"/>
      <c r="R171" s="665"/>
      <c r="S171" s="681">
        <v>0</v>
      </c>
      <c r="T171" s="748"/>
      <c r="U171" s="704">
        <v>0</v>
      </c>
    </row>
    <row r="172" spans="1:21" ht="14.4" customHeight="1" x14ac:dyDescent="0.3">
      <c r="A172" s="664">
        <v>50</v>
      </c>
      <c r="B172" s="665" t="s">
        <v>535</v>
      </c>
      <c r="C172" s="665" t="s">
        <v>2123</v>
      </c>
      <c r="D172" s="746" t="s">
        <v>2858</v>
      </c>
      <c r="E172" s="747" t="s">
        <v>2141</v>
      </c>
      <c r="F172" s="665" t="s">
        <v>2121</v>
      </c>
      <c r="G172" s="665" t="s">
        <v>2209</v>
      </c>
      <c r="H172" s="665" t="s">
        <v>1114</v>
      </c>
      <c r="I172" s="665" t="s">
        <v>1122</v>
      </c>
      <c r="J172" s="665" t="s">
        <v>1123</v>
      </c>
      <c r="K172" s="665" t="s">
        <v>2018</v>
      </c>
      <c r="L172" s="666">
        <v>72</v>
      </c>
      <c r="M172" s="666">
        <v>144</v>
      </c>
      <c r="N172" s="665">
        <v>2</v>
      </c>
      <c r="O172" s="748">
        <v>1</v>
      </c>
      <c r="P172" s="666"/>
      <c r="Q172" s="681">
        <v>0</v>
      </c>
      <c r="R172" s="665"/>
      <c r="S172" s="681">
        <v>0</v>
      </c>
      <c r="T172" s="748"/>
      <c r="U172" s="704">
        <v>0</v>
      </c>
    </row>
    <row r="173" spans="1:21" ht="14.4" customHeight="1" x14ac:dyDescent="0.3">
      <c r="A173" s="664">
        <v>50</v>
      </c>
      <c r="B173" s="665" t="s">
        <v>535</v>
      </c>
      <c r="C173" s="665" t="s">
        <v>2123</v>
      </c>
      <c r="D173" s="746" t="s">
        <v>2858</v>
      </c>
      <c r="E173" s="747" t="s">
        <v>2141</v>
      </c>
      <c r="F173" s="665" t="s">
        <v>2121</v>
      </c>
      <c r="G173" s="665" t="s">
        <v>2152</v>
      </c>
      <c r="H173" s="665" t="s">
        <v>536</v>
      </c>
      <c r="I173" s="665" t="s">
        <v>2410</v>
      </c>
      <c r="J173" s="665" t="s">
        <v>1259</v>
      </c>
      <c r="K173" s="665" t="s">
        <v>2411</v>
      </c>
      <c r="L173" s="666">
        <v>0</v>
      </c>
      <c r="M173" s="666">
        <v>0</v>
      </c>
      <c r="N173" s="665">
        <v>1</v>
      </c>
      <c r="O173" s="748">
        <v>1</v>
      </c>
      <c r="P173" s="666"/>
      <c r="Q173" s="681"/>
      <c r="R173" s="665"/>
      <c r="S173" s="681">
        <v>0</v>
      </c>
      <c r="T173" s="748"/>
      <c r="U173" s="704">
        <v>0</v>
      </c>
    </row>
    <row r="174" spans="1:21" ht="14.4" customHeight="1" x14ac:dyDescent="0.3">
      <c r="A174" s="664">
        <v>50</v>
      </c>
      <c r="B174" s="665" t="s">
        <v>535</v>
      </c>
      <c r="C174" s="665" t="s">
        <v>2123</v>
      </c>
      <c r="D174" s="746" t="s">
        <v>2858</v>
      </c>
      <c r="E174" s="747" t="s">
        <v>2141</v>
      </c>
      <c r="F174" s="665" t="s">
        <v>2121</v>
      </c>
      <c r="G174" s="665" t="s">
        <v>2156</v>
      </c>
      <c r="H174" s="665" t="s">
        <v>1114</v>
      </c>
      <c r="I174" s="665" t="s">
        <v>2406</v>
      </c>
      <c r="J174" s="665" t="s">
        <v>2407</v>
      </c>
      <c r="K174" s="665" t="s">
        <v>2408</v>
      </c>
      <c r="L174" s="666">
        <v>278.64</v>
      </c>
      <c r="M174" s="666">
        <v>278.64</v>
      </c>
      <c r="N174" s="665">
        <v>1</v>
      </c>
      <c r="O174" s="748">
        <v>1</v>
      </c>
      <c r="P174" s="666"/>
      <c r="Q174" s="681">
        <v>0</v>
      </c>
      <c r="R174" s="665"/>
      <c r="S174" s="681">
        <v>0</v>
      </c>
      <c r="T174" s="748"/>
      <c r="U174" s="704">
        <v>0</v>
      </c>
    </row>
    <row r="175" spans="1:21" ht="14.4" customHeight="1" x14ac:dyDescent="0.3">
      <c r="A175" s="664">
        <v>50</v>
      </c>
      <c r="B175" s="665" t="s">
        <v>535</v>
      </c>
      <c r="C175" s="665" t="s">
        <v>2123</v>
      </c>
      <c r="D175" s="746" t="s">
        <v>2858</v>
      </c>
      <c r="E175" s="747" t="s">
        <v>2141</v>
      </c>
      <c r="F175" s="665" t="s">
        <v>2121</v>
      </c>
      <c r="G175" s="665" t="s">
        <v>2144</v>
      </c>
      <c r="H175" s="665" t="s">
        <v>536</v>
      </c>
      <c r="I175" s="665" t="s">
        <v>2412</v>
      </c>
      <c r="J175" s="665" t="s">
        <v>2413</v>
      </c>
      <c r="K175" s="665" t="s">
        <v>2414</v>
      </c>
      <c r="L175" s="666">
        <v>16.38</v>
      </c>
      <c r="M175" s="666">
        <v>16.38</v>
      </c>
      <c r="N175" s="665">
        <v>1</v>
      </c>
      <c r="O175" s="748">
        <v>0.5</v>
      </c>
      <c r="P175" s="666"/>
      <c r="Q175" s="681">
        <v>0</v>
      </c>
      <c r="R175" s="665"/>
      <c r="S175" s="681">
        <v>0</v>
      </c>
      <c r="T175" s="748"/>
      <c r="U175" s="704">
        <v>0</v>
      </c>
    </row>
    <row r="176" spans="1:21" ht="14.4" customHeight="1" x14ac:dyDescent="0.3">
      <c r="A176" s="664">
        <v>50</v>
      </c>
      <c r="B176" s="665" t="s">
        <v>535</v>
      </c>
      <c r="C176" s="665" t="s">
        <v>2123</v>
      </c>
      <c r="D176" s="746" t="s">
        <v>2858</v>
      </c>
      <c r="E176" s="747" t="s">
        <v>2141</v>
      </c>
      <c r="F176" s="665" t="s">
        <v>2121</v>
      </c>
      <c r="G176" s="665" t="s">
        <v>2144</v>
      </c>
      <c r="H176" s="665" t="s">
        <v>1114</v>
      </c>
      <c r="I176" s="665" t="s">
        <v>1145</v>
      </c>
      <c r="J176" s="665" t="s">
        <v>1146</v>
      </c>
      <c r="K176" s="665" t="s">
        <v>887</v>
      </c>
      <c r="L176" s="666">
        <v>35.11</v>
      </c>
      <c r="M176" s="666">
        <v>35.11</v>
      </c>
      <c r="N176" s="665">
        <v>1</v>
      </c>
      <c r="O176" s="748">
        <v>0.5</v>
      </c>
      <c r="P176" s="666"/>
      <c r="Q176" s="681">
        <v>0</v>
      </c>
      <c r="R176" s="665"/>
      <c r="S176" s="681">
        <v>0</v>
      </c>
      <c r="T176" s="748"/>
      <c r="U176" s="704">
        <v>0</v>
      </c>
    </row>
    <row r="177" spans="1:21" ht="14.4" customHeight="1" x14ac:dyDescent="0.3">
      <c r="A177" s="664">
        <v>50</v>
      </c>
      <c r="B177" s="665" t="s">
        <v>535</v>
      </c>
      <c r="C177" s="665" t="s">
        <v>2123</v>
      </c>
      <c r="D177" s="746" t="s">
        <v>2858</v>
      </c>
      <c r="E177" s="747" t="s">
        <v>2141</v>
      </c>
      <c r="F177" s="665" t="s">
        <v>2121</v>
      </c>
      <c r="G177" s="665" t="s">
        <v>2158</v>
      </c>
      <c r="H177" s="665" t="s">
        <v>536</v>
      </c>
      <c r="I177" s="665" t="s">
        <v>785</v>
      </c>
      <c r="J177" s="665" t="s">
        <v>2159</v>
      </c>
      <c r="K177" s="665" t="s">
        <v>2160</v>
      </c>
      <c r="L177" s="666">
        <v>63.7</v>
      </c>
      <c r="M177" s="666">
        <v>63.7</v>
      </c>
      <c r="N177" s="665">
        <v>1</v>
      </c>
      <c r="O177" s="748">
        <v>1</v>
      </c>
      <c r="P177" s="666"/>
      <c r="Q177" s="681">
        <v>0</v>
      </c>
      <c r="R177" s="665"/>
      <c r="S177" s="681">
        <v>0</v>
      </c>
      <c r="T177" s="748"/>
      <c r="U177" s="704">
        <v>0</v>
      </c>
    </row>
    <row r="178" spans="1:21" ht="14.4" customHeight="1" x14ac:dyDescent="0.3">
      <c r="A178" s="664">
        <v>50</v>
      </c>
      <c r="B178" s="665" t="s">
        <v>535</v>
      </c>
      <c r="C178" s="665" t="s">
        <v>2123</v>
      </c>
      <c r="D178" s="746" t="s">
        <v>2858</v>
      </c>
      <c r="E178" s="747" t="s">
        <v>2141</v>
      </c>
      <c r="F178" s="665" t="s">
        <v>2121</v>
      </c>
      <c r="G178" s="665" t="s">
        <v>2161</v>
      </c>
      <c r="H178" s="665" t="s">
        <v>536</v>
      </c>
      <c r="I178" s="665" t="s">
        <v>2415</v>
      </c>
      <c r="J178" s="665" t="s">
        <v>2416</v>
      </c>
      <c r="K178" s="665" t="s">
        <v>2417</v>
      </c>
      <c r="L178" s="666">
        <v>300.33</v>
      </c>
      <c r="M178" s="666">
        <v>300.33</v>
      </c>
      <c r="N178" s="665">
        <v>1</v>
      </c>
      <c r="O178" s="748">
        <v>0.5</v>
      </c>
      <c r="P178" s="666"/>
      <c r="Q178" s="681">
        <v>0</v>
      </c>
      <c r="R178" s="665"/>
      <c r="S178" s="681">
        <v>0</v>
      </c>
      <c r="T178" s="748"/>
      <c r="U178" s="704">
        <v>0</v>
      </c>
    </row>
    <row r="179" spans="1:21" ht="14.4" customHeight="1" x14ac:dyDescent="0.3">
      <c r="A179" s="664">
        <v>50</v>
      </c>
      <c r="B179" s="665" t="s">
        <v>535</v>
      </c>
      <c r="C179" s="665" t="s">
        <v>2123</v>
      </c>
      <c r="D179" s="746" t="s">
        <v>2858</v>
      </c>
      <c r="E179" s="747" t="s">
        <v>2141</v>
      </c>
      <c r="F179" s="665" t="s">
        <v>2121</v>
      </c>
      <c r="G179" s="665" t="s">
        <v>2161</v>
      </c>
      <c r="H179" s="665" t="s">
        <v>1114</v>
      </c>
      <c r="I179" s="665" t="s">
        <v>1251</v>
      </c>
      <c r="J179" s="665" t="s">
        <v>1252</v>
      </c>
      <c r="K179" s="665" t="s">
        <v>1253</v>
      </c>
      <c r="L179" s="666">
        <v>93.43</v>
      </c>
      <c r="M179" s="666">
        <v>93.43</v>
      </c>
      <c r="N179" s="665">
        <v>1</v>
      </c>
      <c r="O179" s="748">
        <v>0.5</v>
      </c>
      <c r="P179" s="666"/>
      <c r="Q179" s="681">
        <v>0</v>
      </c>
      <c r="R179" s="665"/>
      <c r="S179" s="681">
        <v>0</v>
      </c>
      <c r="T179" s="748"/>
      <c r="U179" s="704">
        <v>0</v>
      </c>
    </row>
    <row r="180" spans="1:21" ht="14.4" customHeight="1" x14ac:dyDescent="0.3">
      <c r="A180" s="664">
        <v>50</v>
      </c>
      <c r="B180" s="665" t="s">
        <v>535</v>
      </c>
      <c r="C180" s="665" t="s">
        <v>2123</v>
      </c>
      <c r="D180" s="746" t="s">
        <v>2858</v>
      </c>
      <c r="E180" s="747" t="s">
        <v>2141</v>
      </c>
      <c r="F180" s="665" t="s">
        <v>2121</v>
      </c>
      <c r="G180" s="665" t="s">
        <v>2145</v>
      </c>
      <c r="H180" s="665" t="s">
        <v>536</v>
      </c>
      <c r="I180" s="665" t="s">
        <v>814</v>
      </c>
      <c r="J180" s="665" t="s">
        <v>2147</v>
      </c>
      <c r="K180" s="665" t="s">
        <v>2379</v>
      </c>
      <c r="L180" s="666">
        <v>31.65</v>
      </c>
      <c r="M180" s="666">
        <v>31.65</v>
      </c>
      <c r="N180" s="665">
        <v>1</v>
      </c>
      <c r="O180" s="748">
        <v>0.5</v>
      </c>
      <c r="P180" s="666"/>
      <c r="Q180" s="681">
        <v>0</v>
      </c>
      <c r="R180" s="665"/>
      <c r="S180" s="681">
        <v>0</v>
      </c>
      <c r="T180" s="748"/>
      <c r="U180" s="704">
        <v>0</v>
      </c>
    </row>
    <row r="181" spans="1:21" ht="14.4" customHeight="1" x14ac:dyDescent="0.3">
      <c r="A181" s="664">
        <v>50</v>
      </c>
      <c r="B181" s="665" t="s">
        <v>535</v>
      </c>
      <c r="C181" s="665" t="s">
        <v>2123</v>
      </c>
      <c r="D181" s="746" t="s">
        <v>2858</v>
      </c>
      <c r="E181" s="747" t="s">
        <v>2141</v>
      </c>
      <c r="F181" s="665" t="s">
        <v>2121</v>
      </c>
      <c r="G181" s="665" t="s">
        <v>2145</v>
      </c>
      <c r="H181" s="665" t="s">
        <v>536</v>
      </c>
      <c r="I181" s="665" t="s">
        <v>2418</v>
      </c>
      <c r="J181" s="665" t="s">
        <v>829</v>
      </c>
      <c r="K181" s="665" t="s">
        <v>2419</v>
      </c>
      <c r="L181" s="666">
        <v>52.75</v>
      </c>
      <c r="M181" s="666">
        <v>52.75</v>
      </c>
      <c r="N181" s="665">
        <v>1</v>
      </c>
      <c r="O181" s="748">
        <v>0.5</v>
      </c>
      <c r="P181" s="666">
        <v>52.75</v>
      </c>
      <c r="Q181" s="681">
        <v>1</v>
      </c>
      <c r="R181" s="665">
        <v>1</v>
      </c>
      <c r="S181" s="681">
        <v>1</v>
      </c>
      <c r="T181" s="748">
        <v>0.5</v>
      </c>
      <c r="U181" s="704">
        <v>1</v>
      </c>
    </row>
    <row r="182" spans="1:21" ht="14.4" customHeight="1" x14ac:dyDescent="0.3">
      <c r="A182" s="664">
        <v>50</v>
      </c>
      <c r="B182" s="665" t="s">
        <v>535</v>
      </c>
      <c r="C182" s="665" t="s">
        <v>2123</v>
      </c>
      <c r="D182" s="746" t="s">
        <v>2858</v>
      </c>
      <c r="E182" s="747" t="s">
        <v>2141</v>
      </c>
      <c r="F182" s="665" t="s">
        <v>2121</v>
      </c>
      <c r="G182" s="665" t="s">
        <v>2145</v>
      </c>
      <c r="H182" s="665" t="s">
        <v>536</v>
      </c>
      <c r="I182" s="665" t="s">
        <v>2420</v>
      </c>
      <c r="J182" s="665" t="s">
        <v>2147</v>
      </c>
      <c r="K182" s="665" t="s">
        <v>2421</v>
      </c>
      <c r="L182" s="666">
        <v>58.62</v>
      </c>
      <c r="M182" s="666">
        <v>58.62</v>
      </c>
      <c r="N182" s="665">
        <v>1</v>
      </c>
      <c r="O182" s="748">
        <v>0.5</v>
      </c>
      <c r="P182" s="666"/>
      <c r="Q182" s="681">
        <v>0</v>
      </c>
      <c r="R182" s="665"/>
      <c r="S182" s="681">
        <v>0</v>
      </c>
      <c r="T182" s="748"/>
      <c r="U182" s="704">
        <v>0</v>
      </c>
    </row>
    <row r="183" spans="1:21" ht="14.4" customHeight="1" x14ac:dyDescent="0.3">
      <c r="A183" s="664">
        <v>50</v>
      </c>
      <c r="B183" s="665" t="s">
        <v>535</v>
      </c>
      <c r="C183" s="665" t="s">
        <v>2123</v>
      </c>
      <c r="D183" s="746" t="s">
        <v>2858</v>
      </c>
      <c r="E183" s="747" t="s">
        <v>2141</v>
      </c>
      <c r="F183" s="665" t="s">
        <v>2121</v>
      </c>
      <c r="G183" s="665" t="s">
        <v>2302</v>
      </c>
      <c r="H183" s="665" t="s">
        <v>1114</v>
      </c>
      <c r="I183" s="665" t="s">
        <v>2303</v>
      </c>
      <c r="J183" s="665" t="s">
        <v>2304</v>
      </c>
      <c r="K183" s="665" t="s">
        <v>887</v>
      </c>
      <c r="L183" s="666">
        <v>48.27</v>
      </c>
      <c r="M183" s="666">
        <v>96.54</v>
      </c>
      <c r="N183" s="665">
        <v>2</v>
      </c>
      <c r="O183" s="748">
        <v>1</v>
      </c>
      <c r="P183" s="666">
        <v>48.27</v>
      </c>
      <c r="Q183" s="681">
        <v>0.5</v>
      </c>
      <c r="R183" s="665">
        <v>1</v>
      </c>
      <c r="S183" s="681">
        <v>0.5</v>
      </c>
      <c r="T183" s="748">
        <v>0.5</v>
      </c>
      <c r="U183" s="704">
        <v>0.5</v>
      </c>
    </row>
    <row r="184" spans="1:21" ht="14.4" customHeight="1" x14ac:dyDescent="0.3">
      <c r="A184" s="664">
        <v>50</v>
      </c>
      <c r="B184" s="665" t="s">
        <v>535</v>
      </c>
      <c r="C184" s="665" t="s">
        <v>2123</v>
      </c>
      <c r="D184" s="746" t="s">
        <v>2858</v>
      </c>
      <c r="E184" s="747" t="s">
        <v>2141</v>
      </c>
      <c r="F184" s="665" t="s">
        <v>2121</v>
      </c>
      <c r="G184" s="665" t="s">
        <v>2189</v>
      </c>
      <c r="H184" s="665" t="s">
        <v>536</v>
      </c>
      <c r="I184" s="665" t="s">
        <v>683</v>
      </c>
      <c r="J184" s="665" t="s">
        <v>638</v>
      </c>
      <c r="K184" s="665" t="s">
        <v>2190</v>
      </c>
      <c r="L184" s="666">
        <v>210.38</v>
      </c>
      <c r="M184" s="666">
        <v>210.38</v>
      </c>
      <c r="N184" s="665">
        <v>1</v>
      </c>
      <c r="O184" s="748">
        <v>0.5</v>
      </c>
      <c r="P184" s="666"/>
      <c r="Q184" s="681">
        <v>0</v>
      </c>
      <c r="R184" s="665"/>
      <c r="S184" s="681">
        <v>0</v>
      </c>
      <c r="T184" s="748"/>
      <c r="U184" s="704">
        <v>0</v>
      </c>
    </row>
    <row r="185" spans="1:21" ht="14.4" customHeight="1" x14ac:dyDescent="0.3">
      <c r="A185" s="664">
        <v>50</v>
      </c>
      <c r="B185" s="665" t="s">
        <v>535</v>
      </c>
      <c r="C185" s="665" t="s">
        <v>2123</v>
      </c>
      <c r="D185" s="746" t="s">
        <v>2858</v>
      </c>
      <c r="E185" s="747" t="s">
        <v>2141</v>
      </c>
      <c r="F185" s="665" t="s">
        <v>2121</v>
      </c>
      <c r="G185" s="665" t="s">
        <v>2320</v>
      </c>
      <c r="H185" s="665" t="s">
        <v>536</v>
      </c>
      <c r="I185" s="665" t="s">
        <v>2321</v>
      </c>
      <c r="J185" s="665" t="s">
        <v>2322</v>
      </c>
      <c r="K185" s="665" t="s">
        <v>1212</v>
      </c>
      <c r="L185" s="666">
        <v>0</v>
      </c>
      <c r="M185" s="666">
        <v>0</v>
      </c>
      <c r="N185" s="665">
        <v>1</v>
      </c>
      <c r="O185" s="748">
        <v>0.5</v>
      </c>
      <c r="P185" s="666"/>
      <c r="Q185" s="681"/>
      <c r="R185" s="665"/>
      <c r="S185" s="681">
        <v>0</v>
      </c>
      <c r="T185" s="748"/>
      <c r="U185" s="704">
        <v>0</v>
      </c>
    </row>
    <row r="186" spans="1:21" ht="14.4" customHeight="1" x14ac:dyDescent="0.3">
      <c r="A186" s="664">
        <v>50</v>
      </c>
      <c r="B186" s="665" t="s">
        <v>535</v>
      </c>
      <c r="C186" s="665" t="s">
        <v>2123</v>
      </c>
      <c r="D186" s="746" t="s">
        <v>2858</v>
      </c>
      <c r="E186" s="747" t="s">
        <v>2141</v>
      </c>
      <c r="F186" s="665" t="s">
        <v>2121</v>
      </c>
      <c r="G186" s="665" t="s">
        <v>2218</v>
      </c>
      <c r="H186" s="665" t="s">
        <v>1114</v>
      </c>
      <c r="I186" s="665" t="s">
        <v>2338</v>
      </c>
      <c r="J186" s="665" t="s">
        <v>2339</v>
      </c>
      <c r="K186" s="665" t="s">
        <v>2340</v>
      </c>
      <c r="L186" s="666">
        <v>0</v>
      </c>
      <c r="M186" s="666">
        <v>0</v>
      </c>
      <c r="N186" s="665">
        <v>1</v>
      </c>
      <c r="O186" s="748">
        <v>1</v>
      </c>
      <c r="P186" s="666"/>
      <c r="Q186" s="681"/>
      <c r="R186" s="665"/>
      <c r="S186" s="681">
        <v>0</v>
      </c>
      <c r="T186" s="748"/>
      <c r="U186" s="704">
        <v>0</v>
      </c>
    </row>
    <row r="187" spans="1:21" ht="14.4" customHeight="1" x14ac:dyDescent="0.3">
      <c r="A187" s="664">
        <v>50</v>
      </c>
      <c r="B187" s="665" t="s">
        <v>535</v>
      </c>
      <c r="C187" s="665" t="s">
        <v>2123</v>
      </c>
      <c r="D187" s="746" t="s">
        <v>2858</v>
      </c>
      <c r="E187" s="747" t="s">
        <v>2141</v>
      </c>
      <c r="F187" s="665" t="s">
        <v>2121</v>
      </c>
      <c r="G187" s="665" t="s">
        <v>2218</v>
      </c>
      <c r="H187" s="665" t="s">
        <v>1114</v>
      </c>
      <c r="I187" s="665" t="s">
        <v>2422</v>
      </c>
      <c r="J187" s="665" t="s">
        <v>2339</v>
      </c>
      <c r="K187" s="665" t="s">
        <v>2423</v>
      </c>
      <c r="L187" s="666">
        <v>184.74</v>
      </c>
      <c r="M187" s="666">
        <v>184.74</v>
      </c>
      <c r="N187" s="665">
        <v>1</v>
      </c>
      <c r="O187" s="748">
        <v>0.5</v>
      </c>
      <c r="P187" s="666"/>
      <c r="Q187" s="681">
        <v>0</v>
      </c>
      <c r="R187" s="665"/>
      <c r="S187" s="681">
        <v>0</v>
      </c>
      <c r="T187" s="748"/>
      <c r="U187" s="704">
        <v>0</v>
      </c>
    </row>
    <row r="188" spans="1:21" ht="14.4" customHeight="1" x14ac:dyDescent="0.3">
      <c r="A188" s="664">
        <v>50</v>
      </c>
      <c r="B188" s="665" t="s">
        <v>535</v>
      </c>
      <c r="C188" s="665" t="s">
        <v>2123</v>
      </c>
      <c r="D188" s="746" t="s">
        <v>2858</v>
      </c>
      <c r="E188" s="747" t="s">
        <v>2143</v>
      </c>
      <c r="F188" s="665" t="s">
        <v>2121</v>
      </c>
      <c r="G188" s="665" t="s">
        <v>2156</v>
      </c>
      <c r="H188" s="665" t="s">
        <v>1114</v>
      </c>
      <c r="I188" s="665" t="s">
        <v>1218</v>
      </c>
      <c r="J188" s="665" t="s">
        <v>2032</v>
      </c>
      <c r="K188" s="665" t="s">
        <v>2033</v>
      </c>
      <c r="L188" s="666">
        <v>181.13</v>
      </c>
      <c r="M188" s="666">
        <v>181.13</v>
      </c>
      <c r="N188" s="665">
        <v>1</v>
      </c>
      <c r="O188" s="748">
        <v>1</v>
      </c>
      <c r="P188" s="666"/>
      <c r="Q188" s="681">
        <v>0</v>
      </c>
      <c r="R188" s="665"/>
      <c r="S188" s="681">
        <v>0</v>
      </c>
      <c r="T188" s="748"/>
      <c r="U188" s="704">
        <v>0</v>
      </c>
    </row>
    <row r="189" spans="1:21" ht="14.4" customHeight="1" x14ac:dyDescent="0.3">
      <c r="A189" s="664">
        <v>50</v>
      </c>
      <c r="B189" s="665" t="s">
        <v>535</v>
      </c>
      <c r="C189" s="665" t="s">
        <v>2123</v>
      </c>
      <c r="D189" s="746" t="s">
        <v>2858</v>
      </c>
      <c r="E189" s="747" t="s">
        <v>2143</v>
      </c>
      <c r="F189" s="665" t="s">
        <v>2121</v>
      </c>
      <c r="G189" s="665" t="s">
        <v>2156</v>
      </c>
      <c r="H189" s="665" t="s">
        <v>536</v>
      </c>
      <c r="I189" s="665" t="s">
        <v>2424</v>
      </c>
      <c r="J189" s="665" t="s">
        <v>2425</v>
      </c>
      <c r="K189" s="665" t="s">
        <v>2426</v>
      </c>
      <c r="L189" s="666">
        <v>0</v>
      </c>
      <c r="M189" s="666">
        <v>0</v>
      </c>
      <c r="N189" s="665">
        <v>1</v>
      </c>
      <c r="O189" s="748">
        <v>1</v>
      </c>
      <c r="P189" s="666"/>
      <c r="Q189" s="681"/>
      <c r="R189" s="665"/>
      <c r="S189" s="681">
        <v>0</v>
      </c>
      <c r="T189" s="748"/>
      <c r="U189" s="704">
        <v>0</v>
      </c>
    </row>
    <row r="190" spans="1:21" ht="14.4" customHeight="1" x14ac:dyDescent="0.3">
      <c r="A190" s="664">
        <v>50</v>
      </c>
      <c r="B190" s="665" t="s">
        <v>535</v>
      </c>
      <c r="C190" s="665" t="s">
        <v>2123</v>
      </c>
      <c r="D190" s="746" t="s">
        <v>2858</v>
      </c>
      <c r="E190" s="747" t="s">
        <v>2143</v>
      </c>
      <c r="F190" s="665" t="s">
        <v>2121</v>
      </c>
      <c r="G190" s="665" t="s">
        <v>2156</v>
      </c>
      <c r="H190" s="665" t="s">
        <v>536</v>
      </c>
      <c r="I190" s="665" t="s">
        <v>2427</v>
      </c>
      <c r="J190" s="665" t="s">
        <v>2428</v>
      </c>
      <c r="K190" s="665" t="s">
        <v>2429</v>
      </c>
      <c r="L190" s="666">
        <v>0</v>
      </c>
      <c r="M190" s="666">
        <v>0</v>
      </c>
      <c r="N190" s="665">
        <v>1</v>
      </c>
      <c r="O190" s="748">
        <v>0.5</v>
      </c>
      <c r="P190" s="666"/>
      <c r="Q190" s="681"/>
      <c r="R190" s="665"/>
      <c r="S190" s="681">
        <v>0</v>
      </c>
      <c r="T190" s="748"/>
      <c r="U190" s="704">
        <v>0</v>
      </c>
    </row>
    <row r="191" spans="1:21" ht="14.4" customHeight="1" x14ac:dyDescent="0.3">
      <c r="A191" s="664">
        <v>50</v>
      </c>
      <c r="B191" s="665" t="s">
        <v>535</v>
      </c>
      <c r="C191" s="665" t="s">
        <v>2123</v>
      </c>
      <c r="D191" s="746" t="s">
        <v>2858</v>
      </c>
      <c r="E191" s="747" t="s">
        <v>2143</v>
      </c>
      <c r="F191" s="665" t="s">
        <v>2121</v>
      </c>
      <c r="G191" s="665" t="s">
        <v>2144</v>
      </c>
      <c r="H191" s="665" t="s">
        <v>1114</v>
      </c>
      <c r="I191" s="665" t="s">
        <v>1145</v>
      </c>
      <c r="J191" s="665" t="s">
        <v>1146</v>
      </c>
      <c r="K191" s="665" t="s">
        <v>887</v>
      </c>
      <c r="L191" s="666">
        <v>35.11</v>
      </c>
      <c r="M191" s="666">
        <v>105.33</v>
      </c>
      <c r="N191" s="665">
        <v>3</v>
      </c>
      <c r="O191" s="748">
        <v>2</v>
      </c>
      <c r="P191" s="666"/>
      <c r="Q191" s="681">
        <v>0</v>
      </c>
      <c r="R191" s="665"/>
      <c r="S191" s="681">
        <v>0</v>
      </c>
      <c r="T191" s="748"/>
      <c r="U191" s="704">
        <v>0</v>
      </c>
    </row>
    <row r="192" spans="1:21" ht="14.4" customHeight="1" x14ac:dyDescent="0.3">
      <c r="A192" s="664">
        <v>50</v>
      </c>
      <c r="B192" s="665" t="s">
        <v>535</v>
      </c>
      <c r="C192" s="665" t="s">
        <v>2123</v>
      </c>
      <c r="D192" s="746" t="s">
        <v>2858</v>
      </c>
      <c r="E192" s="747" t="s">
        <v>2143</v>
      </c>
      <c r="F192" s="665" t="s">
        <v>2121</v>
      </c>
      <c r="G192" s="665" t="s">
        <v>2144</v>
      </c>
      <c r="H192" s="665" t="s">
        <v>1114</v>
      </c>
      <c r="I192" s="665" t="s">
        <v>2409</v>
      </c>
      <c r="J192" s="665" t="s">
        <v>2211</v>
      </c>
      <c r="K192" s="665" t="s">
        <v>2075</v>
      </c>
      <c r="L192" s="666">
        <v>70.23</v>
      </c>
      <c r="M192" s="666">
        <v>70.23</v>
      </c>
      <c r="N192" s="665">
        <v>1</v>
      </c>
      <c r="O192" s="748">
        <v>1</v>
      </c>
      <c r="P192" s="666"/>
      <c r="Q192" s="681">
        <v>0</v>
      </c>
      <c r="R192" s="665"/>
      <c r="S192" s="681">
        <v>0</v>
      </c>
      <c r="T192" s="748"/>
      <c r="U192" s="704">
        <v>0</v>
      </c>
    </row>
    <row r="193" spans="1:21" ht="14.4" customHeight="1" x14ac:dyDescent="0.3">
      <c r="A193" s="664">
        <v>50</v>
      </c>
      <c r="B193" s="665" t="s">
        <v>535</v>
      </c>
      <c r="C193" s="665" t="s">
        <v>2123</v>
      </c>
      <c r="D193" s="746" t="s">
        <v>2858</v>
      </c>
      <c r="E193" s="747" t="s">
        <v>2143</v>
      </c>
      <c r="F193" s="665" t="s">
        <v>2121</v>
      </c>
      <c r="G193" s="665" t="s">
        <v>2236</v>
      </c>
      <c r="H193" s="665" t="s">
        <v>536</v>
      </c>
      <c r="I193" s="665" t="s">
        <v>2430</v>
      </c>
      <c r="J193" s="665" t="s">
        <v>2431</v>
      </c>
      <c r="K193" s="665" t="s">
        <v>2432</v>
      </c>
      <c r="L193" s="666">
        <v>0</v>
      </c>
      <c r="M193" s="666">
        <v>0</v>
      </c>
      <c r="N193" s="665">
        <v>1</v>
      </c>
      <c r="O193" s="748">
        <v>0.5</v>
      </c>
      <c r="P193" s="666"/>
      <c r="Q193" s="681"/>
      <c r="R193" s="665"/>
      <c r="S193" s="681">
        <v>0</v>
      </c>
      <c r="T193" s="748"/>
      <c r="U193" s="704">
        <v>0</v>
      </c>
    </row>
    <row r="194" spans="1:21" ht="14.4" customHeight="1" x14ac:dyDescent="0.3">
      <c r="A194" s="664">
        <v>50</v>
      </c>
      <c r="B194" s="665" t="s">
        <v>535</v>
      </c>
      <c r="C194" s="665" t="s">
        <v>2123</v>
      </c>
      <c r="D194" s="746" t="s">
        <v>2858</v>
      </c>
      <c r="E194" s="747" t="s">
        <v>2143</v>
      </c>
      <c r="F194" s="665" t="s">
        <v>2121</v>
      </c>
      <c r="G194" s="665" t="s">
        <v>2433</v>
      </c>
      <c r="H194" s="665" t="s">
        <v>536</v>
      </c>
      <c r="I194" s="665" t="s">
        <v>751</v>
      </c>
      <c r="J194" s="665" t="s">
        <v>2434</v>
      </c>
      <c r="K194" s="665" t="s">
        <v>2435</v>
      </c>
      <c r="L194" s="666">
        <v>23.72</v>
      </c>
      <c r="M194" s="666">
        <v>23.72</v>
      </c>
      <c r="N194" s="665">
        <v>1</v>
      </c>
      <c r="O194" s="748">
        <v>0.5</v>
      </c>
      <c r="P194" s="666"/>
      <c r="Q194" s="681">
        <v>0</v>
      </c>
      <c r="R194" s="665"/>
      <c r="S194" s="681">
        <v>0</v>
      </c>
      <c r="T194" s="748"/>
      <c r="U194" s="704">
        <v>0</v>
      </c>
    </row>
    <row r="195" spans="1:21" ht="14.4" customHeight="1" x14ac:dyDescent="0.3">
      <c r="A195" s="664">
        <v>50</v>
      </c>
      <c r="B195" s="665" t="s">
        <v>535</v>
      </c>
      <c r="C195" s="665" t="s">
        <v>2123</v>
      </c>
      <c r="D195" s="746" t="s">
        <v>2858</v>
      </c>
      <c r="E195" s="747" t="s">
        <v>2143</v>
      </c>
      <c r="F195" s="665" t="s">
        <v>2121</v>
      </c>
      <c r="G195" s="665" t="s">
        <v>2436</v>
      </c>
      <c r="H195" s="665" t="s">
        <v>536</v>
      </c>
      <c r="I195" s="665" t="s">
        <v>2437</v>
      </c>
      <c r="J195" s="665" t="s">
        <v>578</v>
      </c>
      <c r="K195" s="665" t="s">
        <v>2438</v>
      </c>
      <c r="L195" s="666">
        <v>0</v>
      </c>
      <c r="M195" s="666">
        <v>0</v>
      </c>
      <c r="N195" s="665">
        <v>1</v>
      </c>
      <c r="O195" s="748">
        <v>1</v>
      </c>
      <c r="P195" s="666"/>
      <c r="Q195" s="681"/>
      <c r="R195" s="665"/>
      <c r="S195" s="681">
        <v>0</v>
      </c>
      <c r="T195" s="748"/>
      <c r="U195" s="704">
        <v>0</v>
      </c>
    </row>
    <row r="196" spans="1:21" ht="14.4" customHeight="1" x14ac:dyDescent="0.3">
      <c r="A196" s="664">
        <v>50</v>
      </c>
      <c r="B196" s="665" t="s">
        <v>535</v>
      </c>
      <c r="C196" s="665" t="s">
        <v>2123</v>
      </c>
      <c r="D196" s="746" t="s">
        <v>2858</v>
      </c>
      <c r="E196" s="747" t="s">
        <v>2143</v>
      </c>
      <c r="F196" s="665" t="s">
        <v>2121</v>
      </c>
      <c r="G196" s="665" t="s">
        <v>2158</v>
      </c>
      <c r="H196" s="665" t="s">
        <v>536</v>
      </c>
      <c r="I196" s="665" t="s">
        <v>2248</v>
      </c>
      <c r="J196" s="665" t="s">
        <v>2159</v>
      </c>
      <c r="K196" s="665" t="s">
        <v>2249</v>
      </c>
      <c r="L196" s="666">
        <v>0</v>
      </c>
      <c r="M196" s="666">
        <v>0</v>
      </c>
      <c r="N196" s="665">
        <v>1</v>
      </c>
      <c r="O196" s="748">
        <v>0.5</v>
      </c>
      <c r="P196" s="666"/>
      <c r="Q196" s="681"/>
      <c r="R196" s="665"/>
      <c r="S196" s="681">
        <v>0</v>
      </c>
      <c r="T196" s="748"/>
      <c r="U196" s="704">
        <v>0</v>
      </c>
    </row>
    <row r="197" spans="1:21" ht="14.4" customHeight="1" x14ac:dyDescent="0.3">
      <c r="A197" s="664">
        <v>50</v>
      </c>
      <c r="B197" s="665" t="s">
        <v>535</v>
      </c>
      <c r="C197" s="665" t="s">
        <v>2123</v>
      </c>
      <c r="D197" s="746" t="s">
        <v>2858</v>
      </c>
      <c r="E197" s="747" t="s">
        <v>2143</v>
      </c>
      <c r="F197" s="665" t="s">
        <v>2121</v>
      </c>
      <c r="G197" s="665" t="s">
        <v>2158</v>
      </c>
      <c r="H197" s="665" t="s">
        <v>536</v>
      </c>
      <c r="I197" s="665" t="s">
        <v>785</v>
      </c>
      <c r="J197" s="665" t="s">
        <v>2159</v>
      </c>
      <c r="K197" s="665" t="s">
        <v>2160</v>
      </c>
      <c r="L197" s="666">
        <v>63.7</v>
      </c>
      <c r="M197" s="666">
        <v>127.4</v>
      </c>
      <c r="N197" s="665">
        <v>2</v>
      </c>
      <c r="O197" s="748">
        <v>1</v>
      </c>
      <c r="P197" s="666"/>
      <c r="Q197" s="681">
        <v>0</v>
      </c>
      <c r="R197" s="665"/>
      <c r="S197" s="681">
        <v>0</v>
      </c>
      <c r="T197" s="748"/>
      <c r="U197" s="704">
        <v>0</v>
      </c>
    </row>
    <row r="198" spans="1:21" ht="14.4" customHeight="1" x14ac:dyDescent="0.3">
      <c r="A198" s="664">
        <v>50</v>
      </c>
      <c r="B198" s="665" t="s">
        <v>535</v>
      </c>
      <c r="C198" s="665" t="s">
        <v>2123</v>
      </c>
      <c r="D198" s="746" t="s">
        <v>2858</v>
      </c>
      <c r="E198" s="747" t="s">
        <v>2143</v>
      </c>
      <c r="F198" s="665" t="s">
        <v>2121</v>
      </c>
      <c r="G198" s="665" t="s">
        <v>2439</v>
      </c>
      <c r="H198" s="665" t="s">
        <v>536</v>
      </c>
      <c r="I198" s="665" t="s">
        <v>2440</v>
      </c>
      <c r="J198" s="665" t="s">
        <v>2441</v>
      </c>
      <c r="K198" s="665" t="s">
        <v>2442</v>
      </c>
      <c r="L198" s="666">
        <v>848.35</v>
      </c>
      <c r="M198" s="666">
        <v>848.35</v>
      </c>
      <c r="N198" s="665">
        <v>1</v>
      </c>
      <c r="O198" s="748">
        <v>0.5</v>
      </c>
      <c r="P198" s="666"/>
      <c r="Q198" s="681">
        <v>0</v>
      </c>
      <c r="R198" s="665"/>
      <c r="S198" s="681">
        <v>0</v>
      </c>
      <c r="T198" s="748"/>
      <c r="U198" s="704">
        <v>0</v>
      </c>
    </row>
    <row r="199" spans="1:21" ht="14.4" customHeight="1" x14ac:dyDescent="0.3">
      <c r="A199" s="664">
        <v>50</v>
      </c>
      <c r="B199" s="665" t="s">
        <v>535</v>
      </c>
      <c r="C199" s="665" t="s">
        <v>2123</v>
      </c>
      <c r="D199" s="746" t="s">
        <v>2858</v>
      </c>
      <c r="E199" s="747" t="s">
        <v>2143</v>
      </c>
      <c r="F199" s="665" t="s">
        <v>2121</v>
      </c>
      <c r="G199" s="665" t="s">
        <v>2161</v>
      </c>
      <c r="H199" s="665" t="s">
        <v>1114</v>
      </c>
      <c r="I199" s="665" t="s">
        <v>1251</v>
      </c>
      <c r="J199" s="665" t="s">
        <v>1252</v>
      </c>
      <c r="K199" s="665" t="s">
        <v>1253</v>
      </c>
      <c r="L199" s="666">
        <v>93.43</v>
      </c>
      <c r="M199" s="666">
        <v>93.43</v>
      </c>
      <c r="N199" s="665">
        <v>1</v>
      </c>
      <c r="O199" s="748">
        <v>0.5</v>
      </c>
      <c r="P199" s="666"/>
      <c r="Q199" s="681">
        <v>0</v>
      </c>
      <c r="R199" s="665"/>
      <c r="S199" s="681">
        <v>0</v>
      </c>
      <c r="T199" s="748"/>
      <c r="U199" s="704">
        <v>0</v>
      </c>
    </row>
    <row r="200" spans="1:21" ht="14.4" customHeight="1" x14ac:dyDescent="0.3">
      <c r="A200" s="664">
        <v>50</v>
      </c>
      <c r="B200" s="665" t="s">
        <v>535</v>
      </c>
      <c r="C200" s="665" t="s">
        <v>2123</v>
      </c>
      <c r="D200" s="746" t="s">
        <v>2858</v>
      </c>
      <c r="E200" s="747" t="s">
        <v>2143</v>
      </c>
      <c r="F200" s="665" t="s">
        <v>2121</v>
      </c>
      <c r="G200" s="665" t="s">
        <v>2161</v>
      </c>
      <c r="H200" s="665" t="s">
        <v>536</v>
      </c>
      <c r="I200" s="665" t="s">
        <v>2443</v>
      </c>
      <c r="J200" s="665" t="s">
        <v>2416</v>
      </c>
      <c r="K200" s="665" t="s">
        <v>2444</v>
      </c>
      <c r="L200" s="666">
        <v>0</v>
      </c>
      <c r="M200" s="666">
        <v>0</v>
      </c>
      <c r="N200" s="665">
        <v>1</v>
      </c>
      <c r="O200" s="748">
        <v>0.5</v>
      </c>
      <c r="P200" s="666"/>
      <c r="Q200" s="681"/>
      <c r="R200" s="665"/>
      <c r="S200" s="681">
        <v>0</v>
      </c>
      <c r="T200" s="748"/>
      <c r="U200" s="704">
        <v>0</v>
      </c>
    </row>
    <row r="201" spans="1:21" ht="14.4" customHeight="1" x14ac:dyDescent="0.3">
      <c r="A201" s="664">
        <v>50</v>
      </c>
      <c r="B201" s="665" t="s">
        <v>535</v>
      </c>
      <c r="C201" s="665" t="s">
        <v>2123</v>
      </c>
      <c r="D201" s="746" t="s">
        <v>2858</v>
      </c>
      <c r="E201" s="747" t="s">
        <v>2143</v>
      </c>
      <c r="F201" s="665" t="s">
        <v>2121</v>
      </c>
      <c r="G201" s="665" t="s">
        <v>2161</v>
      </c>
      <c r="H201" s="665" t="s">
        <v>536</v>
      </c>
      <c r="I201" s="665" t="s">
        <v>2445</v>
      </c>
      <c r="J201" s="665" t="s">
        <v>2446</v>
      </c>
      <c r="K201" s="665" t="s">
        <v>1253</v>
      </c>
      <c r="L201" s="666">
        <v>0</v>
      </c>
      <c r="M201" s="666">
        <v>0</v>
      </c>
      <c r="N201" s="665">
        <v>1</v>
      </c>
      <c r="O201" s="748">
        <v>0.5</v>
      </c>
      <c r="P201" s="666"/>
      <c r="Q201" s="681"/>
      <c r="R201" s="665"/>
      <c r="S201" s="681">
        <v>0</v>
      </c>
      <c r="T201" s="748"/>
      <c r="U201" s="704">
        <v>0</v>
      </c>
    </row>
    <row r="202" spans="1:21" ht="14.4" customHeight="1" x14ac:dyDescent="0.3">
      <c r="A202" s="664">
        <v>50</v>
      </c>
      <c r="B202" s="665" t="s">
        <v>535</v>
      </c>
      <c r="C202" s="665" t="s">
        <v>2123</v>
      </c>
      <c r="D202" s="746" t="s">
        <v>2858</v>
      </c>
      <c r="E202" s="747" t="s">
        <v>2143</v>
      </c>
      <c r="F202" s="665" t="s">
        <v>2121</v>
      </c>
      <c r="G202" s="665" t="s">
        <v>2145</v>
      </c>
      <c r="H202" s="665" t="s">
        <v>536</v>
      </c>
      <c r="I202" s="665" t="s">
        <v>2146</v>
      </c>
      <c r="J202" s="665" t="s">
        <v>2147</v>
      </c>
      <c r="K202" s="665" t="s">
        <v>2148</v>
      </c>
      <c r="L202" s="666">
        <v>0</v>
      </c>
      <c r="M202" s="666">
        <v>0</v>
      </c>
      <c r="N202" s="665">
        <v>1</v>
      </c>
      <c r="O202" s="748">
        <v>0.5</v>
      </c>
      <c r="P202" s="666"/>
      <c r="Q202" s="681"/>
      <c r="R202" s="665"/>
      <c r="S202" s="681">
        <v>0</v>
      </c>
      <c r="T202" s="748"/>
      <c r="U202" s="704">
        <v>0</v>
      </c>
    </row>
    <row r="203" spans="1:21" ht="14.4" customHeight="1" x14ac:dyDescent="0.3">
      <c r="A203" s="664">
        <v>50</v>
      </c>
      <c r="B203" s="665" t="s">
        <v>535</v>
      </c>
      <c r="C203" s="665" t="s">
        <v>2123</v>
      </c>
      <c r="D203" s="746" t="s">
        <v>2858</v>
      </c>
      <c r="E203" s="747" t="s">
        <v>2143</v>
      </c>
      <c r="F203" s="665" t="s">
        <v>2121</v>
      </c>
      <c r="G203" s="665" t="s">
        <v>2277</v>
      </c>
      <c r="H203" s="665" t="s">
        <v>536</v>
      </c>
      <c r="I203" s="665" t="s">
        <v>2447</v>
      </c>
      <c r="J203" s="665" t="s">
        <v>2448</v>
      </c>
      <c r="K203" s="665" t="s">
        <v>2449</v>
      </c>
      <c r="L203" s="666">
        <v>0</v>
      </c>
      <c r="M203" s="666">
        <v>0</v>
      </c>
      <c r="N203" s="665">
        <v>1</v>
      </c>
      <c r="O203" s="748">
        <v>0.5</v>
      </c>
      <c r="P203" s="666"/>
      <c r="Q203" s="681"/>
      <c r="R203" s="665"/>
      <c r="S203" s="681">
        <v>0</v>
      </c>
      <c r="T203" s="748"/>
      <c r="U203" s="704">
        <v>0</v>
      </c>
    </row>
    <row r="204" spans="1:21" ht="14.4" customHeight="1" x14ac:dyDescent="0.3">
      <c r="A204" s="664">
        <v>50</v>
      </c>
      <c r="B204" s="665" t="s">
        <v>535</v>
      </c>
      <c r="C204" s="665" t="s">
        <v>2123</v>
      </c>
      <c r="D204" s="746" t="s">
        <v>2858</v>
      </c>
      <c r="E204" s="747" t="s">
        <v>2143</v>
      </c>
      <c r="F204" s="665" t="s">
        <v>2121</v>
      </c>
      <c r="G204" s="665" t="s">
        <v>2162</v>
      </c>
      <c r="H204" s="665" t="s">
        <v>536</v>
      </c>
      <c r="I204" s="665" t="s">
        <v>2450</v>
      </c>
      <c r="J204" s="665" t="s">
        <v>2297</v>
      </c>
      <c r="K204" s="665" t="s">
        <v>2451</v>
      </c>
      <c r="L204" s="666">
        <v>17.559999999999999</v>
      </c>
      <c r="M204" s="666">
        <v>17.559999999999999</v>
      </c>
      <c r="N204" s="665">
        <v>1</v>
      </c>
      <c r="O204" s="748">
        <v>0.5</v>
      </c>
      <c r="P204" s="666">
        <v>17.559999999999999</v>
      </c>
      <c r="Q204" s="681">
        <v>1</v>
      </c>
      <c r="R204" s="665">
        <v>1</v>
      </c>
      <c r="S204" s="681">
        <v>1</v>
      </c>
      <c r="T204" s="748">
        <v>0.5</v>
      </c>
      <c r="U204" s="704">
        <v>1</v>
      </c>
    </row>
    <row r="205" spans="1:21" ht="14.4" customHeight="1" x14ac:dyDescent="0.3">
      <c r="A205" s="664">
        <v>50</v>
      </c>
      <c r="B205" s="665" t="s">
        <v>535</v>
      </c>
      <c r="C205" s="665" t="s">
        <v>2123</v>
      </c>
      <c r="D205" s="746" t="s">
        <v>2858</v>
      </c>
      <c r="E205" s="747" t="s">
        <v>2143</v>
      </c>
      <c r="F205" s="665" t="s">
        <v>2121</v>
      </c>
      <c r="G205" s="665" t="s">
        <v>2168</v>
      </c>
      <c r="H205" s="665" t="s">
        <v>1114</v>
      </c>
      <c r="I205" s="665" t="s">
        <v>1166</v>
      </c>
      <c r="J205" s="665" t="s">
        <v>1167</v>
      </c>
      <c r="K205" s="665" t="s">
        <v>2014</v>
      </c>
      <c r="L205" s="666">
        <v>1847.49</v>
      </c>
      <c r="M205" s="666">
        <v>3694.98</v>
      </c>
      <c r="N205" s="665">
        <v>2</v>
      </c>
      <c r="O205" s="748">
        <v>1.5</v>
      </c>
      <c r="P205" s="666"/>
      <c r="Q205" s="681">
        <v>0</v>
      </c>
      <c r="R205" s="665"/>
      <c r="S205" s="681">
        <v>0</v>
      </c>
      <c r="T205" s="748"/>
      <c r="U205" s="704">
        <v>0</v>
      </c>
    </row>
    <row r="206" spans="1:21" ht="14.4" customHeight="1" x14ac:dyDescent="0.3">
      <c r="A206" s="664">
        <v>50</v>
      </c>
      <c r="B206" s="665" t="s">
        <v>535</v>
      </c>
      <c r="C206" s="665" t="s">
        <v>2123</v>
      </c>
      <c r="D206" s="746" t="s">
        <v>2858</v>
      </c>
      <c r="E206" s="747" t="s">
        <v>2143</v>
      </c>
      <c r="F206" s="665" t="s">
        <v>2121</v>
      </c>
      <c r="G206" s="665" t="s">
        <v>2394</v>
      </c>
      <c r="H206" s="665" t="s">
        <v>536</v>
      </c>
      <c r="I206" s="665" t="s">
        <v>845</v>
      </c>
      <c r="J206" s="665" t="s">
        <v>846</v>
      </c>
      <c r="K206" s="665" t="s">
        <v>847</v>
      </c>
      <c r="L206" s="666">
        <v>32.76</v>
      </c>
      <c r="M206" s="666">
        <v>32.76</v>
      </c>
      <c r="N206" s="665">
        <v>1</v>
      </c>
      <c r="O206" s="748">
        <v>1</v>
      </c>
      <c r="P206" s="666"/>
      <c r="Q206" s="681">
        <v>0</v>
      </c>
      <c r="R206" s="665"/>
      <c r="S206" s="681">
        <v>0</v>
      </c>
      <c r="T206" s="748"/>
      <c r="U206" s="704">
        <v>0</v>
      </c>
    </row>
    <row r="207" spans="1:21" ht="14.4" customHeight="1" x14ac:dyDescent="0.3">
      <c r="A207" s="664">
        <v>50</v>
      </c>
      <c r="B207" s="665" t="s">
        <v>535</v>
      </c>
      <c r="C207" s="665" t="s">
        <v>2123</v>
      </c>
      <c r="D207" s="746" t="s">
        <v>2858</v>
      </c>
      <c r="E207" s="747" t="s">
        <v>2143</v>
      </c>
      <c r="F207" s="665" t="s">
        <v>2121</v>
      </c>
      <c r="G207" s="665" t="s">
        <v>2176</v>
      </c>
      <c r="H207" s="665" t="s">
        <v>1114</v>
      </c>
      <c r="I207" s="665" t="s">
        <v>2452</v>
      </c>
      <c r="J207" s="665" t="s">
        <v>1278</v>
      </c>
      <c r="K207" s="665" t="s">
        <v>2453</v>
      </c>
      <c r="L207" s="666">
        <v>28.81</v>
      </c>
      <c r="M207" s="666">
        <v>28.81</v>
      </c>
      <c r="N207" s="665">
        <v>1</v>
      </c>
      <c r="O207" s="748">
        <v>0.5</v>
      </c>
      <c r="P207" s="666"/>
      <c r="Q207" s="681">
        <v>0</v>
      </c>
      <c r="R207" s="665"/>
      <c r="S207" s="681">
        <v>0</v>
      </c>
      <c r="T207" s="748"/>
      <c r="U207" s="704">
        <v>0</v>
      </c>
    </row>
    <row r="208" spans="1:21" ht="14.4" customHeight="1" x14ac:dyDescent="0.3">
      <c r="A208" s="664">
        <v>50</v>
      </c>
      <c r="B208" s="665" t="s">
        <v>535</v>
      </c>
      <c r="C208" s="665" t="s">
        <v>2123</v>
      </c>
      <c r="D208" s="746" t="s">
        <v>2858</v>
      </c>
      <c r="E208" s="747" t="s">
        <v>2143</v>
      </c>
      <c r="F208" s="665" t="s">
        <v>2121</v>
      </c>
      <c r="G208" s="665" t="s">
        <v>2176</v>
      </c>
      <c r="H208" s="665" t="s">
        <v>1114</v>
      </c>
      <c r="I208" s="665" t="s">
        <v>2177</v>
      </c>
      <c r="J208" s="665" t="s">
        <v>562</v>
      </c>
      <c r="K208" s="665" t="s">
        <v>1149</v>
      </c>
      <c r="L208" s="666">
        <v>0</v>
      </c>
      <c r="M208" s="666">
        <v>0</v>
      </c>
      <c r="N208" s="665">
        <v>1</v>
      </c>
      <c r="O208" s="748">
        <v>1</v>
      </c>
      <c r="P208" s="666"/>
      <c r="Q208" s="681"/>
      <c r="R208" s="665"/>
      <c r="S208" s="681">
        <v>0</v>
      </c>
      <c r="T208" s="748"/>
      <c r="U208" s="704">
        <v>0</v>
      </c>
    </row>
    <row r="209" spans="1:21" ht="14.4" customHeight="1" x14ac:dyDescent="0.3">
      <c r="A209" s="664">
        <v>50</v>
      </c>
      <c r="B209" s="665" t="s">
        <v>535</v>
      </c>
      <c r="C209" s="665" t="s">
        <v>2123</v>
      </c>
      <c r="D209" s="746" t="s">
        <v>2858</v>
      </c>
      <c r="E209" s="747" t="s">
        <v>2143</v>
      </c>
      <c r="F209" s="665" t="s">
        <v>2121</v>
      </c>
      <c r="G209" s="665" t="s">
        <v>2181</v>
      </c>
      <c r="H209" s="665" t="s">
        <v>536</v>
      </c>
      <c r="I209" s="665" t="s">
        <v>587</v>
      </c>
      <c r="J209" s="665" t="s">
        <v>2454</v>
      </c>
      <c r="K209" s="665" t="s">
        <v>2455</v>
      </c>
      <c r="L209" s="666">
        <v>24.78</v>
      </c>
      <c r="M209" s="666">
        <v>24.78</v>
      </c>
      <c r="N209" s="665">
        <v>1</v>
      </c>
      <c r="O209" s="748">
        <v>0.5</v>
      </c>
      <c r="P209" s="666"/>
      <c r="Q209" s="681">
        <v>0</v>
      </c>
      <c r="R209" s="665"/>
      <c r="S209" s="681">
        <v>0</v>
      </c>
      <c r="T209" s="748"/>
      <c r="U209" s="704">
        <v>0</v>
      </c>
    </row>
    <row r="210" spans="1:21" ht="14.4" customHeight="1" x14ac:dyDescent="0.3">
      <c r="A210" s="664">
        <v>50</v>
      </c>
      <c r="B210" s="665" t="s">
        <v>535</v>
      </c>
      <c r="C210" s="665" t="s">
        <v>2123</v>
      </c>
      <c r="D210" s="746" t="s">
        <v>2858</v>
      </c>
      <c r="E210" s="747" t="s">
        <v>2143</v>
      </c>
      <c r="F210" s="665" t="s">
        <v>2121</v>
      </c>
      <c r="G210" s="665" t="s">
        <v>2183</v>
      </c>
      <c r="H210" s="665" t="s">
        <v>1114</v>
      </c>
      <c r="I210" s="665" t="s">
        <v>1133</v>
      </c>
      <c r="J210" s="665" t="s">
        <v>2026</v>
      </c>
      <c r="K210" s="665" t="s">
        <v>1135</v>
      </c>
      <c r="L210" s="666">
        <v>96.53</v>
      </c>
      <c r="M210" s="666">
        <v>96.53</v>
      </c>
      <c r="N210" s="665">
        <v>1</v>
      </c>
      <c r="O210" s="748">
        <v>0.5</v>
      </c>
      <c r="P210" s="666"/>
      <c r="Q210" s="681">
        <v>0</v>
      </c>
      <c r="R210" s="665"/>
      <c r="S210" s="681">
        <v>0</v>
      </c>
      <c r="T210" s="748"/>
      <c r="U210" s="704">
        <v>0</v>
      </c>
    </row>
    <row r="211" spans="1:21" ht="14.4" customHeight="1" x14ac:dyDescent="0.3">
      <c r="A211" s="664">
        <v>50</v>
      </c>
      <c r="B211" s="665" t="s">
        <v>535</v>
      </c>
      <c r="C211" s="665" t="s">
        <v>2123</v>
      </c>
      <c r="D211" s="746" t="s">
        <v>2858</v>
      </c>
      <c r="E211" s="747" t="s">
        <v>2143</v>
      </c>
      <c r="F211" s="665" t="s">
        <v>2121</v>
      </c>
      <c r="G211" s="665" t="s">
        <v>2183</v>
      </c>
      <c r="H211" s="665" t="s">
        <v>1114</v>
      </c>
      <c r="I211" s="665" t="s">
        <v>2367</v>
      </c>
      <c r="J211" s="665" t="s">
        <v>1116</v>
      </c>
      <c r="K211" s="665" t="s">
        <v>2368</v>
      </c>
      <c r="L211" s="666">
        <v>0</v>
      </c>
      <c r="M211" s="666">
        <v>0</v>
      </c>
      <c r="N211" s="665">
        <v>1</v>
      </c>
      <c r="O211" s="748">
        <v>0.5</v>
      </c>
      <c r="P211" s="666">
        <v>0</v>
      </c>
      <c r="Q211" s="681"/>
      <c r="R211" s="665">
        <v>1</v>
      </c>
      <c r="S211" s="681">
        <v>1</v>
      </c>
      <c r="T211" s="748">
        <v>0.5</v>
      </c>
      <c r="U211" s="704">
        <v>1</v>
      </c>
    </row>
    <row r="212" spans="1:21" ht="14.4" customHeight="1" x14ac:dyDescent="0.3">
      <c r="A212" s="664">
        <v>50</v>
      </c>
      <c r="B212" s="665" t="s">
        <v>535</v>
      </c>
      <c r="C212" s="665" t="s">
        <v>2123</v>
      </c>
      <c r="D212" s="746" t="s">
        <v>2858</v>
      </c>
      <c r="E212" s="747" t="s">
        <v>2143</v>
      </c>
      <c r="F212" s="665" t="s">
        <v>2121</v>
      </c>
      <c r="G212" s="665" t="s">
        <v>2183</v>
      </c>
      <c r="H212" s="665" t="s">
        <v>1114</v>
      </c>
      <c r="I212" s="665" t="s">
        <v>2184</v>
      </c>
      <c r="J212" s="665" t="s">
        <v>1119</v>
      </c>
      <c r="K212" s="665" t="s">
        <v>2185</v>
      </c>
      <c r="L212" s="666">
        <v>0</v>
      </c>
      <c r="M212" s="666">
        <v>0</v>
      </c>
      <c r="N212" s="665">
        <v>1</v>
      </c>
      <c r="O212" s="748">
        <v>1</v>
      </c>
      <c r="P212" s="666"/>
      <c r="Q212" s="681"/>
      <c r="R212" s="665"/>
      <c r="S212" s="681">
        <v>0</v>
      </c>
      <c r="T212" s="748"/>
      <c r="U212" s="704">
        <v>0</v>
      </c>
    </row>
    <row r="213" spans="1:21" ht="14.4" customHeight="1" x14ac:dyDescent="0.3">
      <c r="A213" s="664">
        <v>50</v>
      </c>
      <c r="B213" s="665" t="s">
        <v>535</v>
      </c>
      <c r="C213" s="665" t="s">
        <v>2123</v>
      </c>
      <c r="D213" s="746" t="s">
        <v>2858</v>
      </c>
      <c r="E213" s="747" t="s">
        <v>2143</v>
      </c>
      <c r="F213" s="665" t="s">
        <v>2121</v>
      </c>
      <c r="G213" s="665" t="s">
        <v>2183</v>
      </c>
      <c r="H213" s="665" t="s">
        <v>1114</v>
      </c>
      <c r="I213" s="665" t="s">
        <v>1158</v>
      </c>
      <c r="J213" s="665" t="s">
        <v>2027</v>
      </c>
      <c r="K213" s="665" t="s">
        <v>834</v>
      </c>
      <c r="L213" s="666">
        <v>48.27</v>
      </c>
      <c r="M213" s="666">
        <v>96.54</v>
      </c>
      <c r="N213" s="665">
        <v>2</v>
      </c>
      <c r="O213" s="748">
        <v>1</v>
      </c>
      <c r="P213" s="666"/>
      <c r="Q213" s="681">
        <v>0</v>
      </c>
      <c r="R213" s="665"/>
      <c r="S213" s="681">
        <v>0</v>
      </c>
      <c r="T213" s="748"/>
      <c r="U213" s="704">
        <v>0</v>
      </c>
    </row>
    <row r="214" spans="1:21" ht="14.4" customHeight="1" x14ac:dyDescent="0.3">
      <c r="A214" s="664">
        <v>50</v>
      </c>
      <c r="B214" s="665" t="s">
        <v>535</v>
      </c>
      <c r="C214" s="665" t="s">
        <v>2123</v>
      </c>
      <c r="D214" s="746" t="s">
        <v>2858</v>
      </c>
      <c r="E214" s="747" t="s">
        <v>2143</v>
      </c>
      <c r="F214" s="665" t="s">
        <v>2121</v>
      </c>
      <c r="G214" s="665" t="s">
        <v>2186</v>
      </c>
      <c r="H214" s="665" t="s">
        <v>536</v>
      </c>
      <c r="I214" s="665" t="s">
        <v>1443</v>
      </c>
      <c r="J214" s="665" t="s">
        <v>1444</v>
      </c>
      <c r="K214" s="665" t="s">
        <v>2395</v>
      </c>
      <c r="L214" s="666">
        <v>90.53</v>
      </c>
      <c r="M214" s="666">
        <v>181.06</v>
      </c>
      <c r="N214" s="665">
        <v>2</v>
      </c>
      <c r="O214" s="748">
        <v>1</v>
      </c>
      <c r="P214" s="666"/>
      <c r="Q214" s="681">
        <v>0</v>
      </c>
      <c r="R214" s="665"/>
      <c r="S214" s="681">
        <v>0</v>
      </c>
      <c r="T214" s="748"/>
      <c r="U214" s="704">
        <v>0</v>
      </c>
    </row>
    <row r="215" spans="1:21" ht="14.4" customHeight="1" x14ac:dyDescent="0.3">
      <c r="A215" s="664">
        <v>50</v>
      </c>
      <c r="B215" s="665" t="s">
        <v>535</v>
      </c>
      <c r="C215" s="665" t="s">
        <v>2123</v>
      </c>
      <c r="D215" s="746" t="s">
        <v>2858</v>
      </c>
      <c r="E215" s="747" t="s">
        <v>2143</v>
      </c>
      <c r="F215" s="665" t="s">
        <v>2121</v>
      </c>
      <c r="G215" s="665" t="s">
        <v>2456</v>
      </c>
      <c r="H215" s="665" t="s">
        <v>536</v>
      </c>
      <c r="I215" s="665" t="s">
        <v>721</v>
      </c>
      <c r="J215" s="665" t="s">
        <v>2457</v>
      </c>
      <c r="K215" s="665" t="s">
        <v>2458</v>
      </c>
      <c r="L215" s="666">
        <v>0</v>
      </c>
      <c r="M215" s="666">
        <v>0</v>
      </c>
      <c r="N215" s="665">
        <v>1</v>
      </c>
      <c r="O215" s="748">
        <v>1</v>
      </c>
      <c r="P215" s="666"/>
      <c r="Q215" s="681"/>
      <c r="R215" s="665"/>
      <c r="S215" s="681">
        <v>0</v>
      </c>
      <c r="T215" s="748"/>
      <c r="U215" s="704">
        <v>0</v>
      </c>
    </row>
    <row r="216" spans="1:21" ht="14.4" customHeight="1" x14ac:dyDescent="0.3">
      <c r="A216" s="664">
        <v>50</v>
      </c>
      <c r="B216" s="665" t="s">
        <v>535</v>
      </c>
      <c r="C216" s="665" t="s">
        <v>2123</v>
      </c>
      <c r="D216" s="746" t="s">
        <v>2858</v>
      </c>
      <c r="E216" s="747" t="s">
        <v>2143</v>
      </c>
      <c r="F216" s="665" t="s">
        <v>2121</v>
      </c>
      <c r="G216" s="665" t="s">
        <v>2189</v>
      </c>
      <c r="H216" s="665" t="s">
        <v>536</v>
      </c>
      <c r="I216" s="665" t="s">
        <v>637</v>
      </c>
      <c r="J216" s="665" t="s">
        <v>638</v>
      </c>
      <c r="K216" s="665" t="s">
        <v>2319</v>
      </c>
      <c r="L216" s="666">
        <v>42.08</v>
      </c>
      <c r="M216" s="666">
        <v>126.24</v>
      </c>
      <c r="N216" s="665">
        <v>3</v>
      </c>
      <c r="O216" s="748">
        <v>2</v>
      </c>
      <c r="P216" s="666">
        <v>42.08</v>
      </c>
      <c r="Q216" s="681">
        <v>0.33333333333333331</v>
      </c>
      <c r="R216" s="665">
        <v>1</v>
      </c>
      <c r="S216" s="681">
        <v>0.33333333333333331</v>
      </c>
      <c r="T216" s="748">
        <v>1</v>
      </c>
      <c r="U216" s="704">
        <v>0.5</v>
      </c>
    </row>
    <row r="217" spans="1:21" ht="14.4" customHeight="1" x14ac:dyDescent="0.3">
      <c r="A217" s="664">
        <v>50</v>
      </c>
      <c r="B217" s="665" t="s">
        <v>535</v>
      </c>
      <c r="C217" s="665" t="s">
        <v>2123</v>
      </c>
      <c r="D217" s="746" t="s">
        <v>2858</v>
      </c>
      <c r="E217" s="747" t="s">
        <v>2143</v>
      </c>
      <c r="F217" s="665" t="s">
        <v>2121</v>
      </c>
      <c r="G217" s="665" t="s">
        <v>2218</v>
      </c>
      <c r="H217" s="665" t="s">
        <v>1114</v>
      </c>
      <c r="I217" s="665" t="s">
        <v>2338</v>
      </c>
      <c r="J217" s="665" t="s">
        <v>2339</v>
      </c>
      <c r="K217" s="665" t="s">
        <v>2340</v>
      </c>
      <c r="L217" s="666">
        <v>0</v>
      </c>
      <c r="M217" s="666">
        <v>0</v>
      </c>
      <c r="N217" s="665">
        <v>1</v>
      </c>
      <c r="O217" s="748">
        <v>0.5</v>
      </c>
      <c r="P217" s="666"/>
      <c r="Q217" s="681"/>
      <c r="R217" s="665"/>
      <c r="S217" s="681">
        <v>0</v>
      </c>
      <c r="T217" s="748"/>
      <c r="U217" s="704">
        <v>0</v>
      </c>
    </row>
    <row r="218" spans="1:21" ht="14.4" customHeight="1" x14ac:dyDescent="0.3">
      <c r="A218" s="664">
        <v>50</v>
      </c>
      <c r="B218" s="665" t="s">
        <v>535</v>
      </c>
      <c r="C218" s="665" t="s">
        <v>2123</v>
      </c>
      <c r="D218" s="746" t="s">
        <v>2858</v>
      </c>
      <c r="E218" s="747" t="s">
        <v>2143</v>
      </c>
      <c r="F218" s="665" t="s">
        <v>2121</v>
      </c>
      <c r="G218" s="665" t="s">
        <v>2218</v>
      </c>
      <c r="H218" s="665" t="s">
        <v>1114</v>
      </c>
      <c r="I218" s="665" t="s">
        <v>1185</v>
      </c>
      <c r="J218" s="665" t="s">
        <v>2004</v>
      </c>
      <c r="K218" s="665" t="s">
        <v>2005</v>
      </c>
      <c r="L218" s="666">
        <v>184.74</v>
      </c>
      <c r="M218" s="666">
        <v>184.74</v>
      </c>
      <c r="N218" s="665">
        <v>1</v>
      </c>
      <c r="O218" s="748">
        <v>0.5</v>
      </c>
      <c r="P218" s="666"/>
      <c r="Q218" s="681">
        <v>0</v>
      </c>
      <c r="R218" s="665"/>
      <c r="S218" s="681">
        <v>0</v>
      </c>
      <c r="T218" s="748"/>
      <c r="U218" s="704">
        <v>0</v>
      </c>
    </row>
    <row r="219" spans="1:21" ht="14.4" customHeight="1" x14ac:dyDescent="0.3">
      <c r="A219" s="664">
        <v>50</v>
      </c>
      <c r="B219" s="665" t="s">
        <v>535</v>
      </c>
      <c r="C219" s="665" t="s">
        <v>2125</v>
      </c>
      <c r="D219" s="746" t="s">
        <v>2859</v>
      </c>
      <c r="E219" s="747" t="s">
        <v>2131</v>
      </c>
      <c r="F219" s="665" t="s">
        <v>2121</v>
      </c>
      <c r="G219" s="665" t="s">
        <v>2222</v>
      </c>
      <c r="H219" s="665" t="s">
        <v>536</v>
      </c>
      <c r="I219" s="665" t="s">
        <v>2459</v>
      </c>
      <c r="J219" s="665" t="s">
        <v>2460</v>
      </c>
      <c r="K219" s="665" t="s">
        <v>2421</v>
      </c>
      <c r="L219" s="666">
        <v>72.55</v>
      </c>
      <c r="M219" s="666">
        <v>72.55</v>
      </c>
      <c r="N219" s="665">
        <v>1</v>
      </c>
      <c r="O219" s="748">
        <v>0.5</v>
      </c>
      <c r="P219" s="666"/>
      <c r="Q219" s="681">
        <v>0</v>
      </c>
      <c r="R219" s="665"/>
      <c r="S219" s="681">
        <v>0</v>
      </c>
      <c r="T219" s="748"/>
      <c r="U219" s="704">
        <v>0</v>
      </c>
    </row>
    <row r="220" spans="1:21" ht="14.4" customHeight="1" x14ac:dyDescent="0.3">
      <c r="A220" s="664">
        <v>50</v>
      </c>
      <c r="B220" s="665" t="s">
        <v>535</v>
      </c>
      <c r="C220" s="665" t="s">
        <v>2125</v>
      </c>
      <c r="D220" s="746" t="s">
        <v>2859</v>
      </c>
      <c r="E220" s="747" t="s">
        <v>2131</v>
      </c>
      <c r="F220" s="665" t="s">
        <v>2121</v>
      </c>
      <c r="G220" s="665" t="s">
        <v>2461</v>
      </c>
      <c r="H220" s="665" t="s">
        <v>536</v>
      </c>
      <c r="I220" s="665" t="s">
        <v>2462</v>
      </c>
      <c r="J220" s="665" t="s">
        <v>2463</v>
      </c>
      <c r="K220" s="665" t="s">
        <v>2068</v>
      </c>
      <c r="L220" s="666">
        <v>4.7</v>
      </c>
      <c r="M220" s="666">
        <v>28.200000000000003</v>
      </c>
      <c r="N220" s="665">
        <v>6</v>
      </c>
      <c r="O220" s="748">
        <v>1</v>
      </c>
      <c r="P220" s="666"/>
      <c r="Q220" s="681">
        <v>0</v>
      </c>
      <c r="R220" s="665"/>
      <c r="S220" s="681">
        <v>0</v>
      </c>
      <c r="T220" s="748"/>
      <c r="U220" s="704">
        <v>0</v>
      </c>
    </row>
    <row r="221" spans="1:21" ht="14.4" customHeight="1" x14ac:dyDescent="0.3">
      <c r="A221" s="664">
        <v>50</v>
      </c>
      <c r="B221" s="665" t="s">
        <v>535</v>
      </c>
      <c r="C221" s="665" t="s">
        <v>2125</v>
      </c>
      <c r="D221" s="746" t="s">
        <v>2859</v>
      </c>
      <c r="E221" s="747" t="s">
        <v>2131</v>
      </c>
      <c r="F221" s="665" t="s">
        <v>2121</v>
      </c>
      <c r="G221" s="665" t="s">
        <v>2209</v>
      </c>
      <c r="H221" s="665" t="s">
        <v>1114</v>
      </c>
      <c r="I221" s="665" t="s">
        <v>1122</v>
      </c>
      <c r="J221" s="665" t="s">
        <v>1123</v>
      </c>
      <c r="K221" s="665" t="s">
        <v>2018</v>
      </c>
      <c r="L221" s="666">
        <v>72</v>
      </c>
      <c r="M221" s="666">
        <v>216</v>
      </c>
      <c r="N221" s="665">
        <v>3</v>
      </c>
      <c r="O221" s="748">
        <v>0.5</v>
      </c>
      <c r="P221" s="666"/>
      <c r="Q221" s="681">
        <v>0</v>
      </c>
      <c r="R221" s="665"/>
      <c r="S221" s="681">
        <v>0</v>
      </c>
      <c r="T221" s="748"/>
      <c r="U221" s="704">
        <v>0</v>
      </c>
    </row>
    <row r="222" spans="1:21" ht="14.4" customHeight="1" x14ac:dyDescent="0.3">
      <c r="A222" s="664">
        <v>50</v>
      </c>
      <c r="B222" s="665" t="s">
        <v>535</v>
      </c>
      <c r="C222" s="665" t="s">
        <v>2125</v>
      </c>
      <c r="D222" s="746" t="s">
        <v>2859</v>
      </c>
      <c r="E222" s="747" t="s">
        <v>2131</v>
      </c>
      <c r="F222" s="665" t="s">
        <v>2121</v>
      </c>
      <c r="G222" s="665" t="s">
        <v>2149</v>
      </c>
      <c r="H222" s="665" t="s">
        <v>536</v>
      </c>
      <c r="I222" s="665" t="s">
        <v>2150</v>
      </c>
      <c r="J222" s="665" t="s">
        <v>2151</v>
      </c>
      <c r="K222" s="665" t="s">
        <v>1135</v>
      </c>
      <c r="L222" s="666">
        <v>62.18</v>
      </c>
      <c r="M222" s="666">
        <v>124.36</v>
      </c>
      <c r="N222" s="665">
        <v>2</v>
      </c>
      <c r="O222" s="748">
        <v>0.5</v>
      </c>
      <c r="P222" s="666"/>
      <c r="Q222" s="681">
        <v>0</v>
      </c>
      <c r="R222" s="665"/>
      <c r="S222" s="681">
        <v>0</v>
      </c>
      <c r="T222" s="748"/>
      <c r="U222" s="704">
        <v>0</v>
      </c>
    </row>
    <row r="223" spans="1:21" ht="14.4" customHeight="1" x14ac:dyDescent="0.3">
      <c r="A223" s="664">
        <v>50</v>
      </c>
      <c r="B223" s="665" t="s">
        <v>535</v>
      </c>
      <c r="C223" s="665" t="s">
        <v>2125</v>
      </c>
      <c r="D223" s="746" t="s">
        <v>2859</v>
      </c>
      <c r="E223" s="747" t="s">
        <v>2131</v>
      </c>
      <c r="F223" s="665" t="s">
        <v>2121</v>
      </c>
      <c r="G223" s="665" t="s">
        <v>2464</v>
      </c>
      <c r="H223" s="665" t="s">
        <v>536</v>
      </c>
      <c r="I223" s="665" t="s">
        <v>2465</v>
      </c>
      <c r="J223" s="665" t="s">
        <v>2466</v>
      </c>
      <c r="K223" s="665" t="s">
        <v>2467</v>
      </c>
      <c r="L223" s="666">
        <v>590.26</v>
      </c>
      <c r="M223" s="666">
        <v>1180.52</v>
      </c>
      <c r="N223" s="665">
        <v>2</v>
      </c>
      <c r="O223" s="748">
        <v>0.5</v>
      </c>
      <c r="P223" s="666"/>
      <c r="Q223" s="681">
        <v>0</v>
      </c>
      <c r="R223" s="665"/>
      <c r="S223" s="681">
        <v>0</v>
      </c>
      <c r="T223" s="748"/>
      <c r="U223" s="704">
        <v>0</v>
      </c>
    </row>
    <row r="224" spans="1:21" ht="14.4" customHeight="1" x14ac:dyDescent="0.3">
      <c r="A224" s="664">
        <v>50</v>
      </c>
      <c r="B224" s="665" t="s">
        <v>535</v>
      </c>
      <c r="C224" s="665" t="s">
        <v>2125</v>
      </c>
      <c r="D224" s="746" t="s">
        <v>2859</v>
      </c>
      <c r="E224" s="747" t="s">
        <v>2131</v>
      </c>
      <c r="F224" s="665" t="s">
        <v>2121</v>
      </c>
      <c r="G224" s="665" t="s">
        <v>2156</v>
      </c>
      <c r="H224" s="665" t="s">
        <v>1114</v>
      </c>
      <c r="I224" s="665" t="s">
        <v>2406</v>
      </c>
      <c r="J224" s="665" t="s">
        <v>2407</v>
      </c>
      <c r="K224" s="665" t="s">
        <v>2408</v>
      </c>
      <c r="L224" s="666">
        <v>278.64</v>
      </c>
      <c r="M224" s="666">
        <v>278.64</v>
      </c>
      <c r="N224" s="665">
        <v>1</v>
      </c>
      <c r="O224" s="748">
        <v>0.5</v>
      </c>
      <c r="P224" s="666"/>
      <c r="Q224" s="681">
        <v>0</v>
      </c>
      <c r="R224" s="665"/>
      <c r="S224" s="681">
        <v>0</v>
      </c>
      <c r="T224" s="748"/>
      <c r="U224" s="704">
        <v>0</v>
      </c>
    </row>
    <row r="225" spans="1:21" ht="14.4" customHeight="1" x14ac:dyDescent="0.3">
      <c r="A225" s="664">
        <v>50</v>
      </c>
      <c r="B225" s="665" t="s">
        <v>535</v>
      </c>
      <c r="C225" s="665" t="s">
        <v>2125</v>
      </c>
      <c r="D225" s="746" t="s">
        <v>2859</v>
      </c>
      <c r="E225" s="747" t="s">
        <v>2131</v>
      </c>
      <c r="F225" s="665" t="s">
        <v>2121</v>
      </c>
      <c r="G225" s="665" t="s">
        <v>2156</v>
      </c>
      <c r="H225" s="665" t="s">
        <v>1114</v>
      </c>
      <c r="I225" s="665" t="s">
        <v>2468</v>
      </c>
      <c r="J225" s="665" t="s">
        <v>2157</v>
      </c>
      <c r="K225" s="665" t="s">
        <v>2469</v>
      </c>
      <c r="L225" s="666">
        <v>392.42</v>
      </c>
      <c r="M225" s="666">
        <v>1177.26</v>
      </c>
      <c r="N225" s="665">
        <v>3</v>
      </c>
      <c r="O225" s="748">
        <v>2</v>
      </c>
      <c r="P225" s="666">
        <v>392.42</v>
      </c>
      <c r="Q225" s="681">
        <v>0.33333333333333337</v>
      </c>
      <c r="R225" s="665">
        <v>1</v>
      </c>
      <c r="S225" s="681">
        <v>0.33333333333333331</v>
      </c>
      <c r="T225" s="748">
        <v>0.5</v>
      </c>
      <c r="U225" s="704">
        <v>0.25</v>
      </c>
    </row>
    <row r="226" spans="1:21" ht="14.4" customHeight="1" x14ac:dyDescent="0.3">
      <c r="A226" s="664">
        <v>50</v>
      </c>
      <c r="B226" s="665" t="s">
        <v>535</v>
      </c>
      <c r="C226" s="665" t="s">
        <v>2125</v>
      </c>
      <c r="D226" s="746" t="s">
        <v>2859</v>
      </c>
      <c r="E226" s="747" t="s">
        <v>2131</v>
      </c>
      <c r="F226" s="665" t="s">
        <v>2121</v>
      </c>
      <c r="G226" s="665" t="s">
        <v>2156</v>
      </c>
      <c r="H226" s="665" t="s">
        <v>1114</v>
      </c>
      <c r="I226" s="665" t="s">
        <v>2382</v>
      </c>
      <c r="J226" s="665" t="s">
        <v>2032</v>
      </c>
      <c r="K226" s="665" t="s">
        <v>2383</v>
      </c>
      <c r="L226" s="666">
        <v>603.73</v>
      </c>
      <c r="M226" s="666">
        <v>603.73</v>
      </c>
      <c r="N226" s="665">
        <v>1</v>
      </c>
      <c r="O226" s="748">
        <v>0.5</v>
      </c>
      <c r="P226" s="666">
        <v>603.73</v>
      </c>
      <c r="Q226" s="681">
        <v>1</v>
      </c>
      <c r="R226" s="665">
        <v>1</v>
      </c>
      <c r="S226" s="681">
        <v>1</v>
      </c>
      <c r="T226" s="748">
        <v>0.5</v>
      </c>
      <c r="U226" s="704">
        <v>1</v>
      </c>
    </row>
    <row r="227" spans="1:21" ht="14.4" customHeight="1" x14ac:dyDescent="0.3">
      <c r="A227" s="664">
        <v>50</v>
      </c>
      <c r="B227" s="665" t="s">
        <v>535</v>
      </c>
      <c r="C227" s="665" t="s">
        <v>2125</v>
      </c>
      <c r="D227" s="746" t="s">
        <v>2859</v>
      </c>
      <c r="E227" s="747" t="s">
        <v>2131</v>
      </c>
      <c r="F227" s="665" t="s">
        <v>2121</v>
      </c>
      <c r="G227" s="665" t="s">
        <v>2356</v>
      </c>
      <c r="H227" s="665" t="s">
        <v>1114</v>
      </c>
      <c r="I227" s="665" t="s">
        <v>2470</v>
      </c>
      <c r="J227" s="665" t="s">
        <v>2471</v>
      </c>
      <c r="K227" s="665" t="s">
        <v>2472</v>
      </c>
      <c r="L227" s="666">
        <v>0</v>
      </c>
      <c r="M227" s="666">
        <v>0</v>
      </c>
      <c r="N227" s="665">
        <v>1</v>
      </c>
      <c r="O227" s="748">
        <v>0.5</v>
      </c>
      <c r="P227" s="666"/>
      <c r="Q227" s="681"/>
      <c r="R227" s="665"/>
      <c r="S227" s="681">
        <v>0</v>
      </c>
      <c r="T227" s="748"/>
      <c r="U227" s="704">
        <v>0</v>
      </c>
    </row>
    <row r="228" spans="1:21" ht="14.4" customHeight="1" x14ac:dyDescent="0.3">
      <c r="A228" s="664">
        <v>50</v>
      </c>
      <c r="B228" s="665" t="s">
        <v>535</v>
      </c>
      <c r="C228" s="665" t="s">
        <v>2125</v>
      </c>
      <c r="D228" s="746" t="s">
        <v>2859</v>
      </c>
      <c r="E228" s="747" t="s">
        <v>2131</v>
      </c>
      <c r="F228" s="665" t="s">
        <v>2121</v>
      </c>
      <c r="G228" s="665" t="s">
        <v>2231</v>
      </c>
      <c r="H228" s="665" t="s">
        <v>1114</v>
      </c>
      <c r="I228" s="665" t="s">
        <v>1151</v>
      </c>
      <c r="J228" s="665" t="s">
        <v>1152</v>
      </c>
      <c r="K228" s="665" t="s">
        <v>1038</v>
      </c>
      <c r="L228" s="666">
        <v>65.540000000000006</v>
      </c>
      <c r="M228" s="666">
        <v>131.08000000000001</v>
      </c>
      <c r="N228" s="665">
        <v>2</v>
      </c>
      <c r="O228" s="748">
        <v>0.5</v>
      </c>
      <c r="P228" s="666"/>
      <c r="Q228" s="681">
        <v>0</v>
      </c>
      <c r="R228" s="665"/>
      <c r="S228" s="681">
        <v>0</v>
      </c>
      <c r="T228" s="748"/>
      <c r="U228" s="704">
        <v>0</v>
      </c>
    </row>
    <row r="229" spans="1:21" ht="14.4" customHeight="1" x14ac:dyDescent="0.3">
      <c r="A229" s="664">
        <v>50</v>
      </c>
      <c r="B229" s="665" t="s">
        <v>535</v>
      </c>
      <c r="C229" s="665" t="s">
        <v>2125</v>
      </c>
      <c r="D229" s="746" t="s">
        <v>2859</v>
      </c>
      <c r="E229" s="747" t="s">
        <v>2131</v>
      </c>
      <c r="F229" s="665" t="s">
        <v>2121</v>
      </c>
      <c r="G229" s="665" t="s">
        <v>2144</v>
      </c>
      <c r="H229" s="665" t="s">
        <v>536</v>
      </c>
      <c r="I229" s="665" t="s">
        <v>2473</v>
      </c>
      <c r="J229" s="665" t="s">
        <v>2474</v>
      </c>
      <c r="K229" s="665" t="s">
        <v>2475</v>
      </c>
      <c r="L229" s="666">
        <v>32.76</v>
      </c>
      <c r="M229" s="666">
        <v>131.04</v>
      </c>
      <c r="N229" s="665">
        <v>4</v>
      </c>
      <c r="O229" s="748">
        <v>0.5</v>
      </c>
      <c r="P229" s="666"/>
      <c r="Q229" s="681">
        <v>0</v>
      </c>
      <c r="R229" s="665"/>
      <c r="S229" s="681">
        <v>0</v>
      </c>
      <c r="T229" s="748"/>
      <c r="U229" s="704">
        <v>0</v>
      </c>
    </row>
    <row r="230" spans="1:21" ht="14.4" customHeight="1" x14ac:dyDescent="0.3">
      <c r="A230" s="664">
        <v>50</v>
      </c>
      <c r="B230" s="665" t="s">
        <v>535</v>
      </c>
      <c r="C230" s="665" t="s">
        <v>2125</v>
      </c>
      <c r="D230" s="746" t="s">
        <v>2859</v>
      </c>
      <c r="E230" s="747" t="s">
        <v>2131</v>
      </c>
      <c r="F230" s="665" t="s">
        <v>2121</v>
      </c>
      <c r="G230" s="665" t="s">
        <v>2144</v>
      </c>
      <c r="H230" s="665" t="s">
        <v>1114</v>
      </c>
      <c r="I230" s="665" t="s">
        <v>1145</v>
      </c>
      <c r="J230" s="665" t="s">
        <v>1146</v>
      </c>
      <c r="K230" s="665" t="s">
        <v>887</v>
      </c>
      <c r="L230" s="666">
        <v>35.11</v>
      </c>
      <c r="M230" s="666">
        <v>105.33</v>
      </c>
      <c r="N230" s="665">
        <v>3</v>
      </c>
      <c r="O230" s="748">
        <v>0.5</v>
      </c>
      <c r="P230" s="666">
        <v>105.33</v>
      </c>
      <c r="Q230" s="681">
        <v>1</v>
      </c>
      <c r="R230" s="665">
        <v>3</v>
      </c>
      <c r="S230" s="681">
        <v>1</v>
      </c>
      <c r="T230" s="748">
        <v>0.5</v>
      </c>
      <c r="U230" s="704">
        <v>1</v>
      </c>
    </row>
    <row r="231" spans="1:21" ht="14.4" customHeight="1" x14ac:dyDescent="0.3">
      <c r="A231" s="664">
        <v>50</v>
      </c>
      <c r="B231" s="665" t="s">
        <v>535</v>
      </c>
      <c r="C231" s="665" t="s">
        <v>2125</v>
      </c>
      <c r="D231" s="746" t="s">
        <v>2859</v>
      </c>
      <c r="E231" s="747" t="s">
        <v>2131</v>
      </c>
      <c r="F231" s="665" t="s">
        <v>2121</v>
      </c>
      <c r="G231" s="665" t="s">
        <v>2144</v>
      </c>
      <c r="H231" s="665" t="s">
        <v>1114</v>
      </c>
      <c r="I231" s="665" t="s">
        <v>2409</v>
      </c>
      <c r="J231" s="665" t="s">
        <v>2211</v>
      </c>
      <c r="K231" s="665" t="s">
        <v>2075</v>
      </c>
      <c r="L231" s="666">
        <v>70.23</v>
      </c>
      <c r="M231" s="666">
        <v>210.69</v>
      </c>
      <c r="N231" s="665">
        <v>3</v>
      </c>
      <c r="O231" s="748">
        <v>0.5</v>
      </c>
      <c r="P231" s="666">
        <v>210.69</v>
      </c>
      <c r="Q231" s="681">
        <v>1</v>
      </c>
      <c r="R231" s="665">
        <v>3</v>
      </c>
      <c r="S231" s="681">
        <v>1</v>
      </c>
      <c r="T231" s="748">
        <v>0.5</v>
      </c>
      <c r="U231" s="704">
        <v>1</v>
      </c>
    </row>
    <row r="232" spans="1:21" ht="14.4" customHeight="1" x14ac:dyDescent="0.3">
      <c r="A232" s="664">
        <v>50</v>
      </c>
      <c r="B232" s="665" t="s">
        <v>535</v>
      </c>
      <c r="C232" s="665" t="s">
        <v>2125</v>
      </c>
      <c r="D232" s="746" t="s">
        <v>2859</v>
      </c>
      <c r="E232" s="747" t="s">
        <v>2131</v>
      </c>
      <c r="F232" s="665" t="s">
        <v>2121</v>
      </c>
      <c r="G232" s="665" t="s">
        <v>2476</v>
      </c>
      <c r="H232" s="665" t="s">
        <v>536</v>
      </c>
      <c r="I232" s="665" t="s">
        <v>2477</v>
      </c>
      <c r="J232" s="665" t="s">
        <v>2478</v>
      </c>
      <c r="K232" s="665" t="s">
        <v>2479</v>
      </c>
      <c r="L232" s="666">
        <v>35.11</v>
      </c>
      <c r="M232" s="666">
        <v>70.22</v>
      </c>
      <c r="N232" s="665">
        <v>2</v>
      </c>
      <c r="O232" s="748">
        <v>0.5</v>
      </c>
      <c r="P232" s="666"/>
      <c r="Q232" s="681">
        <v>0</v>
      </c>
      <c r="R232" s="665"/>
      <c r="S232" s="681">
        <v>0</v>
      </c>
      <c r="T232" s="748"/>
      <c r="U232" s="704">
        <v>0</v>
      </c>
    </row>
    <row r="233" spans="1:21" ht="14.4" customHeight="1" x14ac:dyDescent="0.3">
      <c r="A233" s="664">
        <v>50</v>
      </c>
      <c r="B233" s="665" t="s">
        <v>535</v>
      </c>
      <c r="C233" s="665" t="s">
        <v>2125</v>
      </c>
      <c r="D233" s="746" t="s">
        <v>2859</v>
      </c>
      <c r="E233" s="747" t="s">
        <v>2131</v>
      </c>
      <c r="F233" s="665" t="s">
        <v>2121</v>
      </c>
      <c r="G233" s="665" t="s">
        <v>2239</v>
      </c>
      <c r="H233" s="665" t="s">
        <v>536</v>
      </c>
      <c r="I233" s="665" t="s">
        <v>2480</v>
      </c>
      <c r="J233" s="665" t="s">
        <v>2481</v>
      </c>
      <c r="K233" s="665" t="s">
        <v>2240</v>
      </c>
      <c r="L233" s="666">
        <v>78.33</v>
      </c>
      <c r="M233" s="666">
        <v>156.66</v>
      </c>
      <c r="N233" s="665">
        <v>2</v>
      </c>
      <c r="O233" s="748">
        <v>1</v>
      </c>
      <c r="P233" s="666"/>
      <c r="Q233" s="681">
        <v>0</v>
      </c>
      <c r="R233" s="665"/>
      <c r="S233" s="681">
        <v>0</v>
      </c>
      <c r="T233" s="748"/>
      <c r="U233" s="704">
        <v>0</v>
      </c>
    </row>
    <row r="234" spans="1:21" ht="14.4" customHeight="1" x14ac:dyDescent="0.3">
      <c r="A234" s="664">
        <v>50</v>
      </c>
      <c r="B234" s="665" t="s">
        <v>535</v>
      </c>
      <c r="C234" s="665" t="s">
        <v>2125</v>
      </c>
      <c r="D234" s="746" t="s">
        <v>2859</v>
      </c>
      <c r="E234" s="747" t="s">
        <v>2131</v>
      </c>
      <c r="F234" s="665" t="s">
        <v>2121</v>
      </c>
      <c r="G234" s="665" t="s">
        <v>2482</v>
      </c>
      <c r="H234" s="665" t="s">
        <v>536</v>
      </c>
      <c r="I234" s="665" t="s">
        <v>2483</v>
      </c>
      <c r="J234" s="665" t="s">
        <v>2484</v>
      </c>
      <c r="K234" s="665" t="s">
        <v>2485</v>
      </c>
      <c r="L234" s="666">
        <v>2026.32</v>
      </c>
      <c r="M234" s="666">
        <v>6078.96</v>
      </c>
      <c r="N234" s="665">
        <v>3</v>
      </c>
      <c r="O234" s="748">
        <v>0.5</v>
      </c>
      <c r="P234" s="666"/>
      <c r="Q234" s="681">
        <v>0</v>
      </c>
      <c r="R234" s="665"/>
      <c r="S234" s="681">
        <v>0</v>
      </c>
      <c r="T234" s="748"/>
      <c r="U234" s="704">
        <v>0</v>
      </c>
    </row>
    <row r="235" spans="1:21" ht="14.4" customHeight="1" x14ac:dyDescent="0.3">
      <c r="A235" s="664">
        <v>50</v>
      </c>
      <c r="B235" s="665" t="s">
        <v>535</v>
      </c>
      <c r="C235" s="665" t="s">
        <v>2125</v>
      </c>
      <c r="D235" s="746" t="s">
        <v>2859</v>
      </c>
      <c r="E235" s="747" t="s">
        <v>2131</v>
      </c>
      <c r="F235" s="665" t="s">
        <v>2121</v>
      </c>
      <c r="G235" s="665" t="s">
        <v>2433</v>
      </c>
      <c r="H235" s="665" t="s">
        <v>536</v>
      </c>
      <c r="I235" s="665" t="s">
        <v>751</v>
      </c>
      <c r="J235" s="665" t="s">
        <v>2434</v>
      </c>
      <c r="K235" s="665" t="s">
        <v>2435</v>
      </c>
      <c r="L235" s="666">
        <v>23.72</v>
      </c>
      <c r="M235" s="666">
        <v>71.16</v>
      </c>
      <c r="N235" s="665">
        <v>3</v>
      </c>
      <c r="O235" s="748">
        <v>1</v>
      </c>
      <c r="P235" s="666"/>
      <c r="Q235" s="681">
        <v>0</v>
      </c>
      <c r="R235" s="665"/>
      <c r="S235" s="681">
        <v>0</v>
      </c>
      <c r="T235" s="748"/>
      <c r="U235" s="704">
        <v>0</v>
      </c>
    </row>
    <row r="236" spans="1:21" ht="14.4" customHeight="1" x14ac:dyDescent="0.3">
      <c r="A236" s="664">
        <v>50</v>
      </c>
      <c r="B236" s="665" t="s">
        <v>535</v>
      </c>
      <c r="C236" s="665" t="s">
        <v>2125</v>
      </c>
      <c r="D236" s="746" t="s">
        <v>2859</v>
      </c>
      <c r="E236" s="747" t="s">
        <v>2131</v>
      </c>
      <c r="F236" s="665" t="s">
        <v>2121</v>
      </c>
      <c r="G236" s="665" t="s">
        <v>2486</v>
      </c>
      <c r="H236" s="665" t="s">
        <v>536</v>
      </c>
      <c r="I236" s="665" t="s">
        <v>2487</v>
      </c>
      <c r="J236" s="665" t="s">
        <v>2488</v>
      </c>
      <c r="K236" s="665" t="s">
        <v>1683</v>
      </c>
      <c r="L236" s="666">
        <v>243.59</v>
      </c>
      <c r="M236" s="666">
        <v>243.59</v>
      </c>
      <c r="N236" s="665">
        <v>1</v>
      </c>
      <c r="O236" s="748">
        <v>0.5</v>
      </c>
      <c r="P236" s="666"/>
      <c r="Q236" s="681">
        <v>0</v>
      </c>
      <c r="R236" s="665"/>
      <c r="S236" s="681">
        <v>0</v>
      </c>
      <c r="T236" s="748"/>
      <c r="U236" s="704">
        <v>0</v>
      </c>
    </row>
    <row r="237" spans="1:21" ht="14.4" customHeight="1" x14ac:dyDescent="0.3">
      <c r="A237" s="664">
        <v>50</v>
      </c>
      <c r="B237" s="665" t="s">
        <v>535</v>
      </c>
      <c r="C237" s="665" t="s">
        <v>2125</v>
      </c>
      <c r="D237" s="746" t="s">
        <v>2859</v>
      </c>
      <c r="E237" s="747" t="s">
        <v>2131</v>
      </c>
      <c r="F237" s="665" t="s">
        <v>2121</v>
      </c>
      <c r="G237" s="665" t="s">
        <v>2489</v>
      </c>
      <c r="H237" s="665" t="s">
        <v>536</v>
      </c>
      <c r="I237" s="665" t="s">
        <v>2490</v>
      </c>
      <c r="J237" s="665" t="s">
        <v>1603</v>
      </c>
      <c r="K237" s="665" t="s">
        <v>2491</v>
      </c>
      <c r="L237" s="666">
        <v>0</v>
      </c>
      <c r="M237" s="666">
        <v>0</v>
      </c>
      <c r="N237" s="665">
        <v>1</v>
      </c>
      <c r="O237" s="748">
        <v>0.5</v>
      </c>
      <c r="P237" s="666"/>
      <c r="Q237" s="681"/>
      <c r="R237" s="665"/>
      <c r="S237" s="681">
        <v>0</v>
      </c>
      <c r="T237" s="748"/>
      <c r="U237" s="704">
        <v>0</v>
      </c>
    </row>
    <row r="238" spans="1:21" ht="14.4" customHeight="1" x14ac:dyDescent="0.3">
      <c r="A238" s="664">
        <v>50</v>
      </c>
      <c r="B238" s="665" t="s">
        <v>535</v>
      </c>
      <c r="C238" s="665" t="s">
        <v>2125</v>
      </c>
      <c r="D238" s="746" t="s">
        <v>2859</v>
      </c>
      <c r="E238" s="747" t="s">
        <v>2131</v>
      </c>
      <c r="F238" s="665" t="s">
        <v>2121</v>
      </c>
      <c r="G238" s="665" t="s">
        <v>2158</v>
      </c>
      <c r="H238" s="665" t="s">
        <v>536</v>
      </c>
      <c r="I238" s="665" t="s">
        <v>2492</v>
      </c>
      <c r="J238" s="665" t="s">
        <v>2493</v>
      </c>
      <c r="K238" s="665" t="s">
        <v>2160</v>
      </c>
      <c r="L238" s="666">
        <v>63.7</v>
      </c>
      <c r="M238" s="666">
        <v>127.4</v>
      </c>
      <c r="N238" s="665">
        <v>2</v>
      </c>
      <c r="O238" s="748">
        <v>0.5</v>
      </c>
      <c r="P238" s="666"/>
      <c r="Q238" s="681">
        <v>0</v>
      </c>
      <c r="R238" s="665"/>
      <c r="S238" s="681">
        <v>0</v>
      </c>
      <c r="T238" s="748"/>
      <c r="U238" s="704">
        <v>0</v>
      </c>
    </row>
    <row r="239" spans="1:21" ht="14.4" customHeight="1" x14ac:dyDescent="0.3">
      <c r="A239" s="664">
        <v>50</v>
      </c>
      <c r="B239" s="665" t="s">
        <v>535</v>
      </c>
      <c r="C239" s="665" t="s">
        <v>2125</v>
      </c>
      <c r="D239" s="746" t="s">
        <v>2859</v>
      </c>
      <c r="E239" s="747" t="s">
        <v>2131</v>
      </c>
      <c r="F239" s="665" t="s">
        <v>2121</v>
      </c>
      <c r="G239" s="665" t="s">
        <v>2158</v>
      </c>
      <c r="H239" s="665" t="s">
        <v>536</v>
      </c>
      <c r="I239" s="665" t="s">
        <v>785</v>
      </c>
      <c r="J239" s="665" t="s">
        <v>2159</v>
      </c>
      <c r="K239" s="665" t="s">
        <v>2160</v>
      </c>
      <c r="L239" s="666">
        <v>63.7</v>
      </c>
      <c r="M239" s="666">
        <v>63.7</v>
      </c>
      <c r="N239" s="665">
        <v>1</v>
      </c>
      <c r="O239" s="748">
        <v>0.5</v>
      </c>
      <c r="P239" s="666"/>
      <c r="Q239" s="681">
        <v>0</v>
      </c>
      <c r="R239" s="665"/>
      <c r="S239" s="681">
        <v>0</v>
      </c>
      <c r="T239" s="748"/>
      <c r="U239" s="704">
        <v>0</v>
      </c>
    </row>
    <row r="240" spans="1:21" ht="14.4" customHeight="1" x14ac:dyDescent="0.3">
      <c r="A240" s="664">
        <v>50</v>
      </c>
      <c r="B240" s="665" t="s">
        <v>535</v>
      </c>
      <c r="C240" s="665" t="s">
        <v>2125</v>
      </c>
      <c r="D240" s="746" t="s">
        <v>2859</v>
      </c>
      <c r="E240" s="747" t="s">
        <v>2131</v>
      </c>
      <c r="F240" s="665" t="s">
        <v>2121</v>
      </c>
      <c r="G240" s="665" t="s">
        <v>2494</v>
      </c>
      <c r="H240" s="665" t="s">
        <v>536</v>
      </c>
      <c r="I240" s="665" t="s">
        <v>739</v>
      </c>
      <c r="J240" s="665" t="s">
        <v>740</v>
      </c>
      <c r="K240" s="665" t="s">
        <v>2495</v>
      </c>
      <c r="L240" s="666">
        <v>107.27</v>
      </c>
      <c r="M240" s="666">
        <v>643.62</v>
      </c>
      <c r="N240" s="665">
        <v>6</v>
      </c>
      <c r="O240" s="748">
        <v>1.5</v>
      </c>
      <c r="P240" s="666"/>
      <c r="Q240" s="681">
        <v>0</v>
      </c>
      <c r="R240" s="665"/>
      <c r="S240" s="681">
        <v>0</v>
      </c>
      <c r="T240" s="748"/>
      <c r="U240" s="704">
        <v>0</v>
      </c>
    </row>
    <row r="241" spans="1:21" ht="14.4" customHeight="1" x14ac:dyDescent="0.3">
      <c r="A241" s="664">
        <v>50</v>
      </c>
      <c r="B241" s="665" t="s">
        <v>535</v>
      </c>
      <c r="C241" s="665" t="s">
        <v>2125</v>
      </c>
      <c r="D241" s="746" t="s">
        <v>2859</v>
      </c>
      <c r="E241" s="747" t="s">
        <v>2131</v>
      </c>
      <c r="F241" s="665" t="s">
        <v>2121</v>
      </c>
      <c r="G241" s="665" t="s">
        <v>2496</v>
      </c>
      <c r="H241" s="665" t="s">
        <v>536</v>
      </c>
      <c r="I241" s="665" t="s">
        <v>2497</v>
      </c>
      <c r="J241" s="665" t="s">
        <v>2498</v>
      </c>
      <c r="K241" s="665" t="s">
        <v>2499</v>
      </c>
      <c r="L241" s="666">
        <v>168.78</v>
      </c>
      <c r="M241" s="666">
        <v>168.78</v>
      </c>
      <c r="N241" s="665">
        <v>1</v>
      </c>
      <c r="O241" s="748">
        <v>0.5</v>
      </c>
      <c r="P241" s="666"/>
      <c r="Q241" s="681">
        <v>0</v>
      </c>
      <c r="R241" s="665"/>
      <c r="S241" s="681">
        <v>0</v>
      </c>
      <c r="T241" s="748"/>
      <c r="U241" s="704">
        <v>0</v>
      </c>
    </row>
    <row r="242" spans="1:21" ht="14.4" customHeight="1" x14ac:dyDescent="0.3">
      <c r="A242" s="664">
        <v>50</v>
      </c>
      <c r="B242" s="665" t="s">
        <v>535</v>
      </c>
      <c r="C242" s="665" t="s">
        <v>2125</v>
      </c>
      <c r="D242" s="746" t="s">
        <v>2859</v>
      </c>
      <c r="E242" s="747" t="s">
        <v>2131</v>
      </c>
      <c r="F242" s="665" t="s">
        <v>2121</v>
      </c>
      <c r="G242" s="665" t="s">
        <v>2359</v>
      </c>
      <c r="H242" s="665" t="s">
        <v>536</v>
      </c>
      <c r="I242" s="665" t="s">
        <v>817</v>
      </c>
      <c r="J242" s="665" t="s">
        <v>818</v>
      </c>
      <c r="K242" s="665" t="s">
        <v>819</v>
      </c>
      <c r="L242" s="666">
        <v>33</v>
      </c>
      <c r="M242" s="666">
        <v>66</v>
      </c>
      <c r="N242" s="665">
        <v>2</v>
      </c>
      <c r="O242" s="748">
        <v>0.5</v>
      </c>
      <c r="P242" s="666">
        <v>66</v>
      </c>
      <c r="Q242" s="681">
        <v>1</v>
      </c>
      <c r="R242" s="665">
        <v>2</v>
      </c>
      <c r="S242" s="681">
        <v>1</v>
      </c>
      <c r="T242" s="748">
        <v>0.5</v>
      </c>
      <c r="U242" s="704">
        <v>1</v>
      </c>
    </row>
    <row r="243" spans="1:21" ht="14.4" customHeight="1" x14ac:dyDescent="0.3">
      <c r="A243" s="664">
        <v>50</v>
      </c>
      <c r="B243" s="665" t="s">
        <v>535</v>
      </c>
      <c r="C243" s="665" t="s">
        <v>2125</v>
      </c>
      <c r="D243" s="746" t="s">
        <v>2859</v>
      </c>
      <c r="E243" s="747" t="s">
        <v>2131</v>
      </c>
      <c r="F243" s="665" t="s">
        <v>2121</v>
      </c>
      <c r="G243" s="665" t="s">
        <v>2500</v>
      </c>
      <c r="H243" s="665" t="s">
        <v>536</v>
      </c>
      <c r="I243" s="665" t="s">
        <v>2501</v>
      </c>
      <c r="J243" s="665" t="s">
        <v>2502</v>
      </c>
      <c r="K243" s="665" t="s">
        <v>2503</v>
      </c>
      <c r="L243" s="666">
        <v>152.84</v>
      </c>
      <c r="M243" s="666">
        <v>152.84</v>
      </c>
      <c r="N243" s="665">
        <v>1</v>
      </c>
      <c r="O243" s="748">
        <v>0.5</v>
      </c>
      <c r="P243" s="666">
        <v>152.84</v>
      </c>
      <c r="Q243" s="681">
        <v>1</v>
      </c>
      <c r="R243" s="665">
        <v>1</v>
      </c>
      <c r="S243" s="681">
        <v>1</v>
      </c>
      <c r="T243" s="748">
        <v>0.5</v>
      </c>
      <c r="U243" s="704">
        <v>1</v>
      </c>
    </row>
    <row r="244" spans="1:21" ht="14.4" customHeight="1" x14ac:dyDescent="0.3">
      <c r="A244" s="664">
        <v>50</v>
      </c>
      <c r="B244" s="665" t="s">
        <v>535</v>
      </c>
      <c r="C244" s="665" t="s">
        <v>2125</v>
      </c>
      <c r="D244" s="746" t="s">
        <v>2859</v>
      </c>
      <c r="E244" s="747" t="s">
        <v>2131</v>
      </c>
      <c r="F244" s="665" t="s">
        <v>2121</v>
      </c>
      <c r="G244" s="665" t="s">
        <v>2253</v>
      </c>
      <c r="H244" s="665" t="s">
        <v>536</v>
      </c>
      <c r="I244" s="665" t="s">
        <v>2504</v>
      </c>
      <c r="J244" s="665" t="s">
        <v>2255</v>
      </c>
      <c r="K244" s="665" t="s">
        <v>2256</v>
      </c>
      <c r="L244" s="666">
        <v>166.1</v>
      </c>
      <c r="M244" s="666">
        <v>498.29999999999995</v>
      </c>
      <c r="N244" s="665">
        <v>3</v>
      </c>
      <c r="O244" s="748">
        <v>1</v>
      </c>
      <c r="P244" s="666"/>
      <c r="Q244" s="681">
        <v>0</v>
      </c>
      <c r="R244" s="665"/>
      <c r="S244" s="681">
        <v>0</v>
      </c>
      <c r="T244" s="748"/>
      <c r="U244" s="704">
        <v>0</v>
      </c>
    </row>
    <row r="245" spans="1:21" ht="14.4" customHeight="1" x14ac:dyDescent="0.3">
      <c r="A245" s="664">
        <v>50</v>
      </c>
      <c r="B245" s="665" t="s">
        <v>535</v>
      </c>
      <c r="C245" s="665" t="s">
        <v>2125</v>
      </c>
      <c r="D245" s="746" t="s">
        <v>2859</v>
      </c>
      <c r="E245" s="747" t="s">
        <v>2131</v>
      </c>
      <c r="F245" s="665" t="s">
        <v>2121</v>
      </c>
      <c r="G245" s="665" t="s">
        <v>2145</v>
      </c>
      <c r="H245" s="665" t="s">
        <v>536</v>
      </c>
      <c r="I245" s="665" t="s">
        <v>2146</v>
      </c>
      <c r="J245" s="665" t="s">
        <v>2147</v>
      </c>
      <c r="K245" s="665" t="s">
        <v>2148</v>
      </c>
      <c r="L245" s="666">
        <v>0</v>
      </c>
      <c r="M245" s="666">
        <v>0</v>
      </c>
      <c r="N245" s="665">
        <v>3</v>
      </c>
      <c r="O245" s="748">
        <v>0.5</v>
      </c>
      <c r="P245" s="666">
        <v>0</v>
      </c>
      <c r="Q245" s="681"/>
      <c r="R245" s="665">
        <v>3</v>
      </c>
      <c r="S245" s="681">
        <v>1</v>
      </c>
      <c r="T245" s="748">
        <v>0.5</v>
      </c>
      <c r="U245" s="704">
        <v>1</v>
      </c>
    </row>
    <row r="246" spans="1:21" ht="14.4" customHeight="1" x14ac:dyDescent="0.3">
      <c r="A246" s="664">
        <v>50</v>
      </c>
      <c r="B246" s="665" t="s">
        <v>535</v>
      </c>
      <c r="C246" s="665" t="s">
        <v>2125</v>
      </c>
      <c r="D246" s="746" t="s">
        <v>2859</v>
      </c>
      <c r="E246" s="747" t="s">
        <v>2131</v>
      </c>
      <c r="F246" s="665" t="s">
        <v>2121</v>
      </c>
      <c r="G246" s="665" t="s">
        <v>2145</v>
      </c>
      <c r="H246" s="665" t="s">
        <v>536</v>
      </c>
      <c r="I246" s="665" t="s">
        <v>2418</v>
      </c>
      <c r="J246" s="665" t="s">
        <v>829</v>
      </c>
      <c r="K246" s="665" t="s">
        <v>2419</v>
      </c>
      <c r="L246" s="666">
        <v>52.75</v>
      </c>
      <c r="M246" s="666">
        <v>52.75</v>
      </c>
      <c r="N246" s="665">
        <v>1</v>
      </c>
      <c r="O246" s="748">
        <v>0.5</v>
      </c>
      <c r="P246" s="666">
        <v>52.75</v>
      </c>
      <c r="Q246" s="681">
        <v>1</v>
      </c>
      <c r="R246" s="665">
        <v>1</v>
      </c>
      <c r="S246" s="681">
        <v>1</v>
      </c>
      <c r="T246" s="748">
        <v>0.5</v>
      </c>
      <c r="U246" s="704">
        <v>1</v>
      </c>
    </row>
    <row r="247" spans="1:21" ht="14.4" customHeight="1" x14ac:dyDescent="0.3">
      <c r="A247" s="664">
        <v>50</v>
      </c>
      <c r="B247" s="665" t="s">
        <v>535</v>
      </c>
      <c r="C247" s="665" t="s">
        <v>2125</v>
      </c>
      <c r="D247" s="746" t="s">
        <v>2859</v>
      </c>
      <c r="E247" s="747" t="s">
        <v>2131</v>
      </c>
      <c r="F247" s="665" t="s">
        <v>2121</v>
      </c>
      <c r="G247" s="665" t="s">
        <v>2263</v>
      </c>
      <c r="H247" s="665" t="s">
        <v>1114</v>
      </c>
      <c r="I247" s="665" t="s">
        <v>2264</v>
      </c>
      <c r="J247" s="665" t="s">
        <v>2265</v>
      </c>
      <c r="K247" s="665" t="s">
        <v>2266</v>
      </c>
      <c r="L247" s="666">
        <v>59.27</v>
      </c>
      <c r="M247" s="666">
        <v>59.27</v>
      </c>
      <c r="N247" s="665">
        <v>1</v>
      </c>
      <c r="O247" s="748">
        <v>1</v>
      </c>
      <c r="P247" s="666"/>
      <c r="Q247" s="681">
        <v>0</v>
      </c>
      <c r="R247" s="665"/>
      <c r="S247" s="681">
        <v>0</v>
      </c>
      <c r="T247" s="748"/>
      <c r="U247" s="704">
        <v>0</v>
      </c>
    </row>
    <row r="248" spans="1:21" ht="14.4" customHeight="1" x14ac:dyDescent="0.3">
      <c r="A248" s="664">
        <v>50</v>
      </c>
      <c r="B248" s="665" t="s">
        <v>535</v>
      </c>
      <c r="C248" s="665" t="s">
        <v>2125</v>
      </c>
      <c r="D248" s="746" t="s">
        <v>2859</v>
      </c>
      <c r="E248" s="747" t="s">
        <v>2131</v>
      </c>
      <c r="F248" s="665" t="s">
        <v>2121</v>
      </c>
      <c r="G248" s="665" t="s">
        <v>2263</v>
      </c>
      <c r="H248" s="665" t="s">
        <v>1114</v>
      </c>
      <c r="I248" s="665" t="s">
        <v>1756</v>
      </c>
      <c r="J248" s="665" t="s">
        <v>1757</v>
      </c>
      <c r="K248" s="665" t="s">
        <v>1758</v>
      </c>
      <c r="L248" s="666">
        <v>79.03</v>
      </c>
      <c r="M248" s="666">
        <v>79.03</v>
      </c>
      <c r="N248" s="665">
        <v>1</v>
      </c>
      <c r="O248" s="748">
        <v>0.5</v>
      </c>
      <c r="P248" s="666"/>
      <c r="Q248" s="681">
        <v>0</v>
      </c>
      <c r="R248" s="665"/>
      <c r="S248" s="681">
        <v>0</v>
      </c>
      <c r="T248" s="748"/>
      <c r="U248" s="704">
        <v>0</v>
      </c>
    </row>
    <row r="249" spans="1:21" ht="14.4" customHeight="1" x14ac:dyDescent="0.3">
      <c r="A249" s="664">
        <v>50</v>
      </c>
      <c r="B249" s="665" t="s">
        <v>535</v>
      </c>
      <c r="C249" s="665" t="s">
        <v>2125</v>
      </c>
      <c r="D249" s="746" t="s">
        <v>2859</v>
      </c>
      <c r="E249" s="747" t="s">
        <v>2131</v>
      </c>
      <c r="F249" s="665" t="s">
        <v>2121</v>
      </c>
      <c r="G249" s="665" t="s">
        <v>2274</v>
      </c>
      <c r="H249" s="665" t="s">
        <v>1114</v>
      </c>
      <c r="I249" s="665" t="s">
        <v>2505</v>
      </c>
      <c r="J249" s="665" t="s">
        <v>1248</v>
      </c>
      <c r="K249" s="665" t="s">
        <v>2506</v>
      </c>
      <c r="L249" s="666">
        <v>0</v>
      </c>
      <c r="M249" s="666">
        <v>0</v>
      </c>
      <c r="N249" s="665">
        <v>1</v>
      </c>
      <c r="O249" s="748">
        <v>0.5</v>
      </c>
      <c r="P249" s="666"/>
      <c r="Q249" s="681"/>
      <c r="R249" s="665"/>
      <c r="S249" s="681">
        <v>0</v>
      </c>
      <c r="T249" s="748"/>
      <c r="U249" s="704">
        <v>0</v>
      </c>
    </row>
    <row r="250" spans="1:21" ht="14.4" customHeight="1" x14ac:dyDescent="0.3">
      <c r="A250" s="664">
        <v>50</v>
      </c>
      <c r="B250" s="665" t="s">
        <v>535</v>
      </c>
      <c r="C250" s="665" t="s">
        <v>2125</v>
      </c>
      <c r="D250" s="746" t="s">
        <v>2859</v>
      </c>
      <c r="E250" s="747" t="s">
        <v>2131</v>
      </c>
      <c r="F250" s="665" t="s">
        <v>2121</v>
      </c>
      <c r="G250" s="665" t="s">
        <v>2162</v>
      </c>
      <c r="H250" s="665" t="s">
        <v>536</v>
      </c>
      <c r="I250" s="665" t="s">
        <v>686</v>
      </c>
      <c r="J250" s="665" t="s">
        <v>687</v>
      </c>
      <c r="K250" s="665" t="s">
        <v>2290</v>
      </c>
      <c r="L250" s="666">
        <v>38.04</v>
      </c>
      <c r="M250" s="666">
        <v>114.12</v>
      </c>
      <c r="N250" s="665">
        <v>3</v>
      </c>
      <c r="O250" s="748">
        <v>2</v>
      </c>
      <c r="P250" s="666">
        <v>76.08</v>
      </c>
      <c r="Q250" s="681">
        <v>0.66666666666666663</v>
      </c>
      <c r="R250" s="665">
        <v>2</v>
      </c>
      <c r="S250" s="681">
        <v>0.66666666666666663</v>
      </c>
      <c r="T250" s="748">
        <v>1.5</v>
      </c>
      <c r="U250" s="704">
        <v>0.75</v>
      </c>
    </row>
    <row r="251" spans="1:21" ht="14.4" customHeight="1" x14ac:dyDescent="0.3">
      <c r="A251" s="664">
        <v>50</v>
      </c>
      <c r="B251" s="665" t="s">
        <v>535</v>
      </c>
      <c r="C251" s="665" t="s">
        <v>2125</v>
      </c>
      <c r="D251" s="746" t="s">
        <v>2859</v>
      </c>
      <c r="E251" s="747" t="s">
        <v>2131</v>
      </c>
      <c r="F251" s="665" t="s">
        <v>2121</v>
      </c>
      <c r="G251" s="665" t="s">
        <v>2162</v>
      </c>
      <c r="H251" s="665" t="s">
        <v>536</v>
      </c>
      <c r="I251" s="665" t="s">
        <v>2362</v>
      </c>
      <c r="J251" s="665" t="s">
        <v>687</v>
      </c>
      <c r="K251" s="665" t="s">
        <v>2363</v>
      </c>
      <c r="L251" s="666">
        <v>0</v>
      </c>
      <c r="M251" s="666">
        <v>0</v>
      </c>
      <c r="N251" s="665">
        <v>2</v>
      </c>
      <c r="O251" s="748">
        <v>0.5</v>
      </c>
      <c r="P251" s="666"/>
      <c r="Q251" s="681"/>
      <c r="R251" s="665"/>
      <c r="S251" s="681">
        <v>0</v>
      </c>
      <c r="T251" s="748"/>
      <c r="U251" s="704">
        <v>0</v>
      </c>
    </row>
    <row r="252" spans="1:21" ht="14.4" customHeight="1" x14ac:dyDescent="0.3">
      <c r="A252" s="664">
        <v>50</v>
      </c>
      <c r="B252" s="665" t="s">
        <v>535</v>
      </c>
      <c r="C252" s="665" t="s">
        <v>2125</v>
      </c>
      <c r="D252" s="746" t="s">
        <v>2859</v>
      </c>
      <c r="E252" s="747" t="s">
        <v>2131</v>
      </c>
      <c r="F252" s="665" t="s">
        <v>2121</v>
      </c>
      <c r="G252" s="665" t="s">
        <v>2162</v>
      </c>
      <c r="H252" s="665" t="s">
        <v>536</v>
      </c>
      <c r="I252" s="665" t="s">
        <v>2507</v>
      </c>
      <c r="J252" s="665" t="s">
        <v>699</v>
      </c>
      <c r="K252" s="665" t="s">
        <v>2508</v>
      </c>
      <c r="L252" s="666">
        <v>117.03</v>
      </c>
      <c r="M252" s="666">
        <v>234.06</v>
      </c>
      <c r="N252" s="665">
        <v>2</v>
      </c>
      <c r="O252" s="748">
        <v>0.5</v>
      </c>
      <c r="P252" s="666"/>
      <c r="Q252" s="681">
        <v>0</v>
      </c>
      <c r="R252" s="665"/>
      <c r="S252" s="681">
        <v>0</v>
      </c>
      <c r="T252" s="748"/>
      <c r="U252" s="704">
        <v>0</v>
      </c>
    </row>
    <row r="253" spans="1:21" ht="14.4" customHeight="1" x14ac:dyDescent="0.3">
      <c r="A253" s="664">
        <v>50</v>
      </c>
      <c r="B253" s="665" t="s">
        <v>535</v>
      </c>
      <c r="C253" s="665" t="s">
        <v>2125</v>
      </c>
      <c r="D253" s="746" t="s">
        <v>2859</v>
      </c>
      <c r="E253" s="747" t="s">
        <v>2131</v>
      </c>
      <c r="F253" s="665" t="s">
        <v>2121</v>
      </c>
      <c r="G253" s="665" t="s">
        <v>2509</v>
      </c>
      <c r="H253" s="665" t="s">
        <v>536</v>
      </c>
      <c r="I253" s="665" t="s">
        <v>1787</v>
      </c>
      <c r="J253" s="665" t="s">
        <v>1788</v>
      </c>
      <c r="K253" s="665" t="s">
        <v>2510</v>
      </c>
      <c r="L253" s="666">
        <v>34.19</v>
      </c>
      <c r="M253" s="666">
        <v>68.38</v>
      </c>
      <c r="N253" s="665">
        <v>2</v>
      </c>
      <c r="O253" s="748"/>
      <c r="P253" s="666">
        <v>68.38</v>
      </c>
      <c r="Q253" s="681">
        <v>1</v>
      </c>
      <c r="R253" s="665">
        <v>2</v>
      </c>
      <c r="S253" s="681">
        <v>1</v>
      </c>
      <c r="T253" s="748"/>
      <c r="U253" s="704"/>
    </row>
    <row r="254" spans="1:21" ht="14.4" customHeight="1" x14ac:dyDescent="0.3">
      <c r="A254" s="664">
        <v>50</v>
      </c>
      <c r="B254" s="665" t="s">
        <v>535</v>
      </c>
      <c r="C254" s="665" t="s">
        <v>2125</v>
      </c>
      <c r="D254" s="746" t="s">
        <v>2859</v>
      </c>
      <c r="E254" s="747" t="s">
        <v>2131</v>
      </c>
      <c r="F254" s="665" t="s">
        <v>2121</v>
      </c>
      <c r="G254" s="665" t="s">
        <v>2168</v>
      </c>
      <c r="H254" s="665" t="s">
        <v>1114</v>
      </c>
      <c r="I254" s="665" t="s">
        <v>1166</v>
      </c>
      <c r="J254" s="665" t="s">
        <v>1167</v>
      </c>
      <c r="K254" s="665" t="s">
        <v>2014</v>
      </c>
      <c r="L254" s="666">
        <v>1847.49</v>
      </c>
      <c r="M254" s="666">
        <v>1847.49</v>
      </c>
      <c r="N254" s="665">
        <v>1</v>
      </c>
      <c r="O254" s="748">
        <v>0.5</v>
      </c>
      <c r="P254" s="666">
        <v>1847.49</v>
      </c>
      <c r="Q254" s="681">
        <v>1</v>
      </c>
      <c r="R254" s="665">
        <v>1</v>
      </c>
      <c r="S254" s="681">
        <v>1</v>
      </c>
      <c r="T254" s="748">
        <v>0.5</v>
      </c>
      <c r="U254" s="704">
        <v>1</v>
      </c>
    </row>
    <row r="255" spans="1:21" ht="14.4" customHeight="1" x14ac:dyDescent="0.3">
      <c r="A255" s="664">
        <v>50</v>
      </c>
      <c r="B255" s="665" t="s">
        <v>535</v>
      </c>
      <c r="C255" s="665" t="s">
        <v>2125</v>
      </c>
      <c r="D255" s="746" t="s">
        <v>2859</v>
      </c>
      <c r="E255" s="747" t="s">
        <v>2131</v>
      </c>
      <c r="F255" s="665" t="s">
        <v>2121</v>
      </c>
      <c r="G255" s="665" t="s">
        <v>2168</v>
      </c>
      <c r="H255" s="665" t="s">
        <v>1114</v>
      </c>
      <c r="I255" s="665" t="s">
        <v>1270</v>
      </c>
      <c r="J255" s="665" t="s">
        <v>1167</v>
      </c>
      <c r="K255" s="665" t="s">
        <v>2008</v>
      </c>
      <c r="L255" s="666">
        <v>2309.36</v>
      </c>
      <c r="M255" s="666">
        <v>4618.72</v>
      </c>
      <c r="N255" s="665">
        <v>2</v>
      </c>
      <c r="O255" s="748">
        <v>1</v>
      </c>
      <c r="P255" s="666">
        <v>4618.72</v>
      </c>
      <c r="Q255" s="681">
        <v>1</v>
      </c>
      <c r="R255" s="665">
        <v>2</v>
      </c>
      <c r="S255" s="681">
        <v>1</v>
      </c>
      <c r="T255" s="748">
        <v>1</v>
      </c>
      <c r="U255" s="704">
        <v>1</v>
      </c>
    </row>
    <row r="256" spans="1:21" ht="14.4" customHeight="1" x14ac:dyDescent="0.3">
      <c r="A256" s="664">
        <v>50</v>
      </c>
      <c r="B256" s="665" t="s">
        <v>535</v>
      </c>
      <c r="C256" s="665" t="s">
        <v>2125</v>
      </c>
      <c r="D256" s="746" t="s">
        <v>2859</v>
      </c>
      <c r="E256" s="747" t="s">
        <v>2131</v>
      </c>
      <c r="F256" s="665" t="s">
        <v>2121</v>
      </c>
      <c r="G256" s="665" t="s">
        <v>2511</v>
      </c>
      <c r="H256" s="665" t="s">
        <v>536</v>
      </c>
      <c r="I256" s="665" t="s">
        <v>2512</v>
      </c>
      <c r="J256" s="665" t="s">
        <v>2513</v>
      </c>
      <c r="K256" s="665" t="s">
        <v>2514</v>
      </c>
      <c r="L256" s="666">
        <v>0</v>
      </c>
      <c r="M256" s="666">
        <v>0</v>
      </c>
      <c r="N256" s="665">
        <v>2</v>
      </c>
      <c r="O256" s="748">
        <v>1</v>
      </c>
      <c r="P256" s="666"/>
      <c r="Q256" s="681"/>
      <c r="R256" s="665"/>
      <c r="S256" s="681">
        <v>0</v>
      </c>
      <c r="T256" s="748"/>
      <c r="U256" s="704">
        <v>0</v>
      </c>
    </row>
    <row r="257" spans="1:21" ht="14.4" customHeight="1" x14ac:dyDescent="0.3">
      <c r="A257" s="664">
        <v>50</v>
      </c>
      <c r="B257" s="665" t="s">
        <v>535</v>
      </c>
      <c r="C257" s="665" t="s">
        <v>2125</v>
      </c>
      <c r="D257" s="746" t="s">
        <v>2859</v>
      </c>
      <c r="E257" s="747" t="s">
        <v>2131</v>
      </c>
      <c r="F257" s="665" t="s">
        <v>2121</v>
      </c>
      <c r="G257" s="665" t="s">
        <v>2169</v>
      </c>
      <c r="H257" s="665" t="s">
        <v>1114</v>
      </c>
      <c r="I257" s="665" t="s">
        <v>1222</v>
      </c>
      <c r="J257" s="665" t="s">
        <v>1223</v>
      </c>
      <c r="K257" s="665" t="s">
        <v>1224</v>
      </c>
      <c r="L257" s="666">
        <v>31.09</v>
      </c>
      <c r="M257" s="666">
        <v>93.27</v>
      </c>
      <c r="N257" s="665">
        <v>3</v>
      </c>
      <c r="O257" s="748">
        <v>0.5</v>
      </c>
      <c r="P257" s="666">
        <v>93.27</v>
      </c>
      <c r="Q257" s="681">
        <v>1</v>
      </c>
      <c r="R257" s="665">
        <v>3</v>
      </c>
      <c r="S257" s="681">
        <v>1</v>
      </c>
      <c r="T257" s="748">
        <v>0.5</v>
      </c>
      <c r="U257" s="704">
        <v>1</v>
      </c>
    </row>
    <row r="258" spans="1:21" ht="14.4" customHeight="1" x14ac:dyDescent="0.3">
      <c r="A258" s="664">
        <v>50</v>
      </c>
      <c r="B258" s="665" t="s">
        <v>535</v>
      </c>
      <c r="C258" s="665" t="s">
        <v>2125</v>
      </c>
      <c r="D258" s="746" t="s">
        <v>2859</v>
      </c>
      <c r="E258" s="747" t="s">
        <v>2131</v>
      </c>
      <c r="F258" s="665" t="s">
        <v>2121</v>
      </c>
      <c r="G258" s="665" t="s">
        <v>2169</v>
      </c>
      <c r="H258" s="665" t="s">
        <v>1114</v>
      </c>
      <c r="I258" s="665" t="s">
        <v>1237</v>
      </c>
      <c r="J258" s="665" t="s">
        <v>1223</v>
      </c>
      <c r="K258" s="665" t="s">
        <v>1238</v>
      </c>
      <c r="L258" s="666">
        <v>103.64</v>
      </c>
      <c r="M258" s="666">
        <v>103.64</v>
      </c>
      <c r="N258" s="665">
        <v>1</v>
      </c>
      <c r="O258" s="748">
        <v>0.5</v>
      </c>
      <c r="P258" s="666">
        <v>103.64</v>
      </c>
      <c r="Q258" s="681">
        <v>1</v>
      </c>
      <c r="R258" s="665">
        <v>1</v>
      </c>
      <c r="S258" s="681">
        <v>1</v>
      </c>
      <c r="T258" s="748">
        <v>0.5</v>
      </c>
      <c r="U258" s="704">
        <v>1</v>
      </c>
    </row>
    <row r="259" spans="1:21" ht="14.4" customHeight="1" x14ac:dyDescent="0.3">
      <c r="A259" s="664">
        <v>50</v>
      </c>
      <c r="B259" s="665" t="s">
        <v>535</v>
      </c>
      <c r="C259" s="665" t="s">
        <v>2125</v>
      </c>
      <c r="D259" s="746" t="s">
        <v>2859</v>
      </c>
      <c r="E259" s="747" t="s">
        <v>2131</v>
      </c>
      <c r="F259" s="665" t="s">
        <v>2121</v>
      </c>
      <c r="G259" s="665" t="s">
        <v>2515</v>
      </c>
      <c r="H259" s="665" t="s">
        <v>536</v>
      </c>
      <c r="I259" s="665" t="s">
        <v>2516</v>
      </c>
      <c r="J259" s="665" t="s">
        <v>1101</v>
      </c>
      <c r="K259" s="665" t="s">
        <v>1102</v>
      </c>
      <c r="L259" s="666">
        <v>185.26</v>
      </c>
      <c r="M259" s="666">
        <v>185.26</v>
      </c>
      <c r="N259" s="665">
        <v>1</v>
      </c>
      <c r="O259" s="748">
        <v>0.5</v>
      </c>
      <c r="P259" s="666"/>
      <c r="Q259" s="681">
        <v>0</v>
      </c>
      <c r="R259" s="665"/>
      <c r="S259" s="681">
        <v>0</v>
      </c>
      <c r="T259" s="748"/>
      <c r="U259" s="704">
        <v>0</v>
      </c>
    </row>
    <row r="260" spans="1:21" ht="14.4" customHeight="1" x14ac:dyDescent="0.3">
      <c r="A260" s="664">
        <v>50</v>
      </c>
      <c r="B260" s="665" t="s">
        <v>535</v>
      </c>
      <c r="C260" s="665" t="s">
        <v>2125</v>
      </c>
      <c r="D260" s="746" t="s">
        <v>2859</v>
      </c>
      <c r="E260" s="747" t="s">
        <v>2131</v>
      </c>
      <c r="F260" s="665" t="s">
        <v>2121</v>
      </c>
      <c r="G260" s="665" t="s">
        <v>2517</v>
      </c>
      <c r="H260" s="665" t="s">
        <v>536</v>
      </c>
      <c r="I260" s="665" t="s">
        <v>2518</v>
      </c>
      <c r="J260" s="665" t="s">
        <v>2519</v>
      </c>
      <c r="K260" s="665" t="s">
        <v>2520</v>
      </c>
      <c r="L260" s="666">
        <v>173.31</v>
      </c>
      <c r="M260" s="666">
        <v>346.62</v>
      </c>
      <c r="N260" s="665">
        <v>2</v>
      </c>
      <c r="O260" s="748">
        <v>0.5</v>
      </c>
      <c r="P260" s="666"/>
      <c r="Q260" s="681">
        <v>0</v>
      </c>
      <c r="R260" s="665"/>
      <c r="S260" s="681">
        <v>0</v>
      </c>
      <c r="T260" s="748"/>
      <c r="U260" s="704">
        <v>0</v>
      </c>
    </row>
    <row r="261" spans="1:21" ht="14.4" customHeight="1" x14ac:dyDescent="0.3">
      <c r="A261" s="664">
        <v>50</v>
      </c>
      <c r="B261" s="665" t="s">
        <v>535</v>
      </c>
      <c r="C261" s="665" t="s">
        <v>2125</v>
      </c>
      <c r="D261" s="746" t="s">
        <v>2859</v>
      </c>
      <c r="E261" s="747" t="s">
        <v>2131</v>
      </c>
      <c r="F261" s="665" t="s">
        <v>2121</v>
      </c>
      <c r="G261" s="665" t="s">
        <v>2302</v>
      </c>
      <c r="H261" s="665" t="s">
        <v>1114</v>
      </c>
      <c r="I261" s="665" t="s">
        <v>2521</v>
      </c>
      <c r="J261" s="665" t="s">
        <v>2304</v>
      </c>
      <c r="K261" s="665" t="s">
        <v>2385</v>
      </c>
      <c r="L261" s="666">
        <v>144.81</v>
      </c>
      <c r="M261" s="666">
        <v>289.62</v>
      </c>
      <c r="N261" s="665">
        <v>2</v>
      </c>
      <c r="O261" s="748">
        <v>1.5</v>
      </c>
      <c r="P261" s="666">
        <v>144.81</v>
      </c>
      <c r="Q261" s="681">
        <v>0.5</v>
      </c>
      <c r="R261" s="665">
        <v>1</v>
      </c>
      <c r="S261" s="681">
        <v>0.5</v>
      </c>
      <c r="T261" s="748">
        <v>0.5</v>
      </c>
      <c r="U261" s="704">
        <v>0.33333333333333331</v>
      </c>
    </row>
    <row r="262" spans="1:21" ht="14.4" customHeight="1" x14ac:dyDescent="0.3">
      <c r="A262" s="664">
        <v>50</v>
      </c>
      <c r="B262" s="665" t="s">
        <v>535</v>
      </c>
      <c r="C262" s="665" t="s">
        <v>2125</v>
      </c>
      <c r="D262" s="746" t="s">
        <v>2859</v>
      </c>
      <c r="E262" s="747" t="s">
        <v>2131</v>
      </c>
      <c r="F262" s="665" t="s">
        <v>2121</v>
      </c>
      <c r="G262" s="665" t="s">
        <v>2302</v>
      </c>
      <c r="H262" s="665" t="s">
        <v>1114</v>
      </c>
      <c r="I262" s="665" t="s">
        <v>2522</v>
      </c>
      <c r="J262" s="665" t="s">
        <v>2306</v>
      </c>
      <c r="K262" s="665" t="s">
        <v>2212</v>
      </c>
      <c r="L262" s="666">
        <v>289.62</v>
      </c>
      <c r="M262" s="666">
        <v>289.62</v>
      </c>
      <c r="N262" s="665">
        <v>1</v>
      </c>
      <c r="O262" s="748">
        <v>0.5</v>
      </c>
      <c r="P262" s="666"/>
      <c r="Q262" s="681">
        <v>0</v>
      </c>
      <c r="R262" s="665"/>
      <c r="S262" s="681">
        <v>0</v>
      </c>
      <c r="T262" s="748"/>
      <c r="U262" s="704">
        <v>0</v>
      </c>
    </row>
    <row r="263" spans="1:21" ht="14.4" customHeight="1" x14ac:dyDescent="0.3">
      <c r="A263" s="664">
        <v>50</v>
      </c>
      <c r="B263" s="665" t="s">
        <v>535</v>
      </c>
      <c r="C263" s="665" t="s">
        <v>2125</v>
      </c>
      <c r="D263" s="746" t="s">
        <v>2859</v>
      </c>
      <c r="E263" s="747" t="s">
        <v>2131</v>
      </c>
      <c r="F263" s="665" t="s">
        <v>2121</v>
      </c>
      <c r="G263" s="665" t="s">
        <v>2178</v>
      </c>
      <c r="H263" s="665" t="s">
        <v>1114</v>
      </c>
      <c r="I263" s="665" t="s">
        <v>2523</v>
      </c>
      <c r="J263" s="665" t="s">
        <v>2524</v>
      </c>
      <c r="K263" s="665" t="s">
        <v>2472</v>
      </c>
      <c r="L263" s="666">
        <v>262.23</v>
      </c>
      <c r="M263" s="666">
        <v>262.23</v>
      </c>
      <c r="N263" s="665">
        <v>1</v>
      </c>
      <c r="O263" s="748">
        <v>0.5</v>
      </c>
      <c r="P263" s="666"/>
      <c r="Q263" s="681">
        <v>0</v>
      </c>
      <c r="R263" s="665"/>
      <c r="S263" s="681">
        <v>0</v>
      </c>
      <c r="T263" s="748"/>
      <c r="U263" s="704">
        <v>0</v>
      </c>
    </row>
    <row r="264" spans="1:21" ht="14.4" customHeight="1" x14ac:dyDescent="0.3">
      <c r="A264" s="664">
        <v>50</v>
      </c>
      <c r="B264" s="665" t="s">
        <v>535</v>
      </c>
      <c r="C264" s="665" t="s">
        <v>2125</v>
      </c>
      <c r="D264" s="746" t="s">
        <v>2859</v>
      </c>
      <c r="E264" s="747" t="s">
        <v>2131</v>
      </c>
      <c r="F264" s="665" t="s">
        <v>2121</v>
      </c>
      <c r="G264" s="665" t="s">
        <v>2178</v>
      </c>
      <c r="H264" s="665" t="s">
        <v>1114</v>
      </c>
      <c r="I264" s="665" t="s">
        <v>2525</v>
      </c>
      <c r="J264" s="665" t="s">
        <v>2180</v>
      </c>
      <c r="K264" s="665" t="s">
        <v>2472</v>
      </c>
      <c r="L264" s="666">
        <v>583.62</v>
      </c>
      <c r="M264" s="666">
        <v>583.62</v>
      </c>
      <c r="N264" s="665">
        <v>1</v>
      </c>
      <c r="O264" s="748">
        <v>0.5</v>
      </c>
      <c r="P264" s="666">
        <v>583.62</v>
      </c>
      <c r="Q264" s="681">
        <v>1</v>
      </c>
      <c r="R264" s="665">
        <v>1</v>
      </c>
      <c r="S264" s="681">
        <v>1</v>
      </c>
      <c r="T264" s="748">
        <v>0.5</v>
      </c>
      <c r="U264" s="704">
        <v>1</v>
      </c>
    </row>
    <row r="265" spans="1:21" ht="14.4" customHeight="1" x14ac:dyDescent="0.3">
      <c r="A265" s="664">
        <v>50</v>
      </c>
      <c r="B265" s="665" t="s">
        <v>535</v>
      </c>
      <c r="C265" s="665" t="s">
        <v>2125</v>
      </c>
      <c r="D265" s="746" t="s">
        <v>2859</v>
      </c>
      <c r="E265" s="747" t="s">
        <v>2131</v>
      </c>
      <c r="F265" s="665" t="s">
        <v>2121</v>
      </c>
      <c r="G265" s="665" t="s">
        <v>2181</v>
      </c>
      <c r="H265" s="665" t="s">
        <v>536</v>
      </c>
      <c r="I265" s="665" t="s">
        <v>587</v>
      </c>
      <c r="J265" s="665" t="s">
        <v>2454</v>
      </c>
      <c r="K265" s="665" t="s">
        <v>2455</v>
      </c>
      <c r="L265" s="666">
        <v>24.78</v>
      </c>
      <c r="M265" s="666">
        <v>49.56</v>
      </c>
      <c r="N265" s="665">
        <v>2</v>
      </c>
      <c r="O265" s="748">
        <v>1</v>
      </c>
      <c r="P265" s="666"/>
      <c r="Q265" s="681">
        <v>0</v>
      </c>
      <c r="R265" s="665"/>
      <c r="S265" s="681">
        <v>0</v>
      </c>
      <c r="T265" s="748"/>
      <c r="U265" s="704">
        <v>0</v>
      </c>
    </row>
    <row r="266" spans="1:21" ht="14.4" customHeight="1" x14ac:dyDescent="0.3">
      <c r="A266" s="664">
        <v>50</v>
      </c>
      <c r="B266" s="665" t="s">
        <v>535</v>
      </c>
      <c r="C266" s="665" t="s">
        <v>2125</v>
      </c>
      <c r="D266" s="746" t="s">
        <v>2859</v>
      </c>
      <c r="E266" s="747" t="s">
        <v>2131</v>
      </c>
      <c r="F266" s="665" t="s">
        <v>2121</v>
      </c>
      <c r="G266" s="665" t="s">
        <v>2526</v>
      </c>
      <c r="H266" s="665" t="s">
        <v>536</v>
      </c>
      <c r="I266" s="665" t="s">
        <v>2527</v>
      </c>
      <c r="J266" s="665" t="s">
        <v>2528</v>
      </c>
      <c r="K266" s="665" t="s">
        <v>2529</v>
      </c>
      <c r="L266" s="666">
        <v>320.20999999999998</v>
      </c>
      <c r="M266" s="666">
        <v>1921.2599999999998</v>
      </c>
      <c r="N266" s="665">
        <v>6</v>
      </c>
      <c r="O266" s="748">
        <v>0.5</v>
      </c>
      <c r="P266" s="666"/>
      <c r="Q266" s="681">
        <v>0</v>
      </c>
      <c r="R266" s="665"/>
      <c r="S266" s="681">
        <v>0</v>
      </c>
      <c r="T266" s="748"/>
      <c r="U266" s="704">
        <v>0</v>
      </c>
    </row>
    <row r="267" spans="1:21" ht="14.4" customHeight="1" x14ac:dyDescent="0.3">
      <c r="A267" s="664">
        <v>50</v>
      </c>
      <c r="B267" s="665" t="s">
        <v>535</v>
      </c>
      <c r="C267" s="665" t="s">
        <v>2125</v>
      </c>
      <c r="D267" s="746" t="s">
        <v>2859</v>
      </c>
      <c r="E267" s="747" t="s">
        <v>2131</v>
      </c>
      <c r="F267" s="665" t="s">
        <v>2121</v>
      </c>
      <c r="G267" s="665" t="s">
        <v>2183</v>
      </c>
      <c r="H267" s="665" t="s">
        <v>1114</v>
      </c>
      <c r="I267" s="665" t="s">
        <v>1133</v>
      </c>
      <c r="J267" s="665" t="s">
        <v>2026</v>
      </c>
      <c r="K267" s="665" t="s">
        <v>1135</v>
      </c>
      <c r="L267" s="666">
        <v>96.53</v>
      </c>
      <c r="M267" s="666">
        <v>772.24</v>
      </c>
      <c r="N267" s="665">
        <v>8</v>
      </c>
      <c r="O267" s="748">
        <v>1.5</v>
      </c>
      <c r="P267" s="666">
        <v>579.18000000000006</v>
      </c>
      <c r="Q267" s="681">
        <v>0.75000000000000011</v>
      </c>
      <c r="R267" s="665">
        <v>6</v>
      </c>
      <c r="S267" s="681">
        <v>0.75</v>
      </c>
      <c r="T267" s="748">
        <v>1</v>
      </c>
      <c r="U267" s="704">
        <v>0.66666666666666663</v>
      </c>
    </row>
    <row r="268" spans="1:21" ht="14.4" customHeight="1" x14ac:dyDescent="0.3">
      <c r="A268" s="664">
        <v>50</v>
      </c>
      <c r="B268" s="665" t="s">
        <v>535</v>
      </c>
      <c r="C268" s="665" t="s">
        <v>2125</v>
      </c>
      <c r="D268" s="746" t="s">
        <v>2859</v>
      </c>
      <c r="E268" s="747" t="s">
        <v>2131</v>
      </c>
      <c r="F268" s="665" t="s">
        <v>2121</v>
      </c>
      <c r="G268" s="665" t="s">
        <v>2183</v>
      </c>
      <c r="H268" s="665" t="s">
        <v>1114</v>
      </c>
      <c r="I268" s="665" t="s">
        <v>1158</v>
      </c>
      <c r="J268" s="665" t="s">
        <v>2027</v>
      </c>
      <c r="K268" s="665" t="s">
        <v>834</v>
      </c>
      <c r="L268" s="666">
        <v>48.27</v>
      </c>
      <c r="M268" s="666">
        <v>144.81</v>
      </c>
      <c r="N268" s="665">
        <v>3</v>
      </c>
      <c r="O268" s="748">
        <v>1</v>
      </c>
      <c r="P268" s="666">
        <v>144.81</v>
      </c>
      <c r="Q268" s="681">
        <v>1</v>
      </c>
      <c r="R268" s="665">
        <v>3</v>
      </c>
      <c r="S268" s="681">
        <v>1</v>
      </c>
      <c r="T268" s="748">
        <v>1</v>
      </c>
      <c r="U268" s="704">
        <v>1</v>
      </c>
    </row>
    <row r="269" spans="1:21" ht="14.4" customHeight="1" x14ac:dyDescent="0.3">
      <c r="A269" s="664">
        <v>50</v>
      </c>
      <c r="B269" s="665" t="s">
        <v>535</v>
      </c>
      <c r="C269" s="665" t="s">
        <v>2125</v>
      </c>
      <c r="D269" s="746" t="s">
        <v>2859</v>
      </c>
      <c r="E269" s="747" t="s">
        <v>2131</v>
      </c>
      <c r="F269" s="665" t="s">
        <v>2121</v>
      </c>
      <c r="G269" s="665" t="s">
        <v>2307</v>
      </c>
      <c r="H269" s="665" t="s">
        <v>536</v>
      </c>
      <c r="I269" s="665" t="s">
        <v>2530</v>
      </c>
      <c r="J269" s="665" t="s">
        <v>2531</v>
      </c>
      <c r="K269" s="665" t="s">
        <v>2532</v>
      </c>
      <c r="L269" s="666">
        <v>316.36</v>
      </c>
      <c r="M269" s="666">
        <v>316.36</v>
      </c>
      <c r="N269" s="665">
        <v>1</v>
      </c>
      <c r="O269" s="748">
        <v>0.5</v>
      </c>
      <c r="P269" s="666"/>
      <c r="Q269" s="681">
        <v>0</v>
      </c>
      <c r="R269" s="665"/>
      <c r="S269" s="681">
        <v>0</v>
      </c>
      <c r="T269" s="748"/>
      <c r="U269" s="704">
        <v>0</v>
      </c>
    </row>
    <row r="270" spans="1:21" ht="14.4" customHeight="1" x14ac:dyDescent="0.3">
      <c r="A270" s="664">
        <v>50</v>
      </c>
      <c r="B270" s="665" t="s">
        <v>535</v>
      </c>
      <c r="C270" s="665" t="s">
        <v>2125</v>
      </c>
      <c r="D270" s="746" t="s">
        <v>2859</v>
      </c>
      <c r="E270" s="747" t="s">
        <v>2131</v>
      </c>
      <c r="F270" s="665" t="s">
        <v>2121</v>
      </c>
      <c r="G270" s="665" t="s">
        <v>2533</v>
      </c>
      <c r="H270" s="665" t="s">
        <v>536</v>
      </c>
      <c r="I270" s="665" t="s">
        <v>1036</v>
      </c>
      <c r="J270" s="665" t="s">
        <v>1037</v>
      </c>
      <c r="K270" s="665" t="s">
        <v>1038</v>
      </c>
      <c r="L270" s="666">
        <v>1765.08</v>
      </c>
      <c r="M270" s="666">
        <v>1765.08</v>
      </c>
      <c r="N270" s="665">
        <v>1</v>
      </c>
      <c r="O270" s="748">
        <v>1</v>
      </c>
      <c r="P270" s="666">
        <v>1765.08</v>
      </c>
      <c r="Q270" s="681">
        <v>1</v>
      </c>
      <c r="R270" s="665">
        <v>1</v>
      </c>
      <c r="S270" s="681">
        <v>1</v>
      </c>
      <c r="T270" s="748">
        <v>1</v>
      </c>
      <c r="U270" s="704">
        <v>1</v>
      </c>
    </row>
    <row r="271" spans="1:21" ht="14.4" customHeight="1" x14ac:dyDescent="0.3">
      <c r="A271" s="664">
        <v>50</v>
      </c>
      <c r="B271" s="665" t="s">
        <v>535</v>
      </c>
      <c r="C271" s="665" t="s">
        <v>2125</v>
      </c>
      <c r="D271" s="746" t="s">
        <v>2859</v>
      </c>
      <c r="E271" s="747" t="s">
        <v>2131</v>
      </c>
      <c r="F271" s="665" t="s">
        <v>2121</v>
      </c>
      <c r="G271" s="665" t="s">
        <v>2533</v>
      </c>
      <c r="H271" s="665" t="s">
        <v>536</v>
      </c>
      <c r="I271" s="665" t="s">
        <v>2534</v>
      </c>
      <c r="J271" s="665" t="s">
        <v>1037</v>
      </c>
      <c r="K271" s="665" t="s">
        <v>2535</v>
      </c>
      <c r="L271" s="666">
        <v>6177.8</v>
      </c>
      <c r="M271" s="666">
        <v>6177.8</v>
      </c>
      <c r="N271" s="665">
        <v>1</v>
      </c>
      <c r="O271" s="748">
        <v>0.5</v>
      </c>
      <c r="P271" s="666"/>
      <c r="Q271" s="681">
        <v>0</v>
      </c>
      <c r="R271" s="665"/>
      <c r="S271" s="681">
        <v>0</v>
      </c>
      <c r="T271" s="748"/>
      <c r="U271" s="704">
        <v>0</v>
      </c>
    </row>
    <row r="272" spans="1:21" ht="14.4" customHeight="1" x14ac:dyDescent="0.3">
      <c r="A272" s="664">
        <v>50</v>
      </c>
      <c r="B272" s="665" t="s">
        <v>535</v>
      </c>
      <c r="C272" s="665" t="s">
        <v>2125</v>
      </c>
      <c r="D272" s="746" t="s">
        <v>2859</v>
      </c>
      <c r="E272" s="747" t="s">
        <v>2131</v>
      </c>
      <c r="F272" s="665" t="s">
        <v>2121</v>
      </c>
      <c r="G272" s="665" t="s">
        <v>2536</v>
      </c>
      <c r="H272" s="665" t="s">
        <v>1114</v>
      </c>
      <c r="I272" s="665" t="s">
        <v>2537</v>
      </c>
      <c r="J272" s="665" t="s">
        <v>2538</v>
      </c>
      <c r="K272" s="665" t="s">
        <v>2539</v>
      </c>
      <c r="L272" s="666">
        <v>123.2</v>
      </c>
      <c r="M272" s="666">
        <v>123.2</v>
      </c>
      <c r="N272" s="665">
        <v>1</v>
      </c>
      <c r="O272" s="748">
        <v>1</v>
      </c>
      <c r="P272" s="666">
        <v>123.2</v>
      </c>
      <c r="Q272" s="681">
        <v>1</v>
      </c>
      <c r="R272" s="665">
        <v>1</v>
      </c>
      <c r="S272" s="681">
        <v>1</v>
      </c>
      <c r="T272" s="748">
        <v>1</v>
      </c>
      <c r="U272" s="704">
        <v>1</v>
      </c>
    </row>
    <row r="273" spans="1:21" ht="14.4" customHeight="1" x14ac:dyDescent="0.3">
      <c r="A273" s="664">
        <v>50</v>
      </c>
      <c r="B273" s="665" t="s">
        <v>535</v>
      </c>
      <c r="C273" s="665" t="s">
        <v>2125</v>
      </c>
      <c r="D273" s="746" t="s">
        <v>2859</v>
      </c>
      <c r="E273" s="747" t="s">
        <v>2131</v>
      </c>
      <c r="F273" s="665" t="s">
        <v>2121</v>
      </c>
      <c r="G273" s="665" t="s">
        <v>2540</v>
      </c>
      <c r="H273" s="665" t="s">
        <v>1114</v>
      </c>
      <c r="I273" s="665" t="s">
        <v>2541</v>
      </c>
      <c r="J273" s="665" t="s">
        <v>2542</v>
      </c>
      <c r="K273" s="665" t="s">
        <v>1057</v>
      </c>
      <c r="L273" s="666">
        <v>98.11</v>
      </c>
      <c r="M273" s="666">
        <v>98.11</v>
      </c>
      <c r="N273" s="665">
        <v>1</v>
      </c>
      <c r="O273" s="748">
        <v>0.5</v>
      </c>
      <c r="P273" s="666"/>
      <c r="Q273" s="681">
        <v>0</v>
      </c>
      <c r="R273" s="665"/>
      <c r="S273" s="681">
        <v>0</v>
      </c>
      <c r="T273" s="748"/>
      <c r="U273" s="704">
        <v>0</v>
      </c>
    </row>
    <row r="274" spans="1:21" ht="14.4" customHeight="1" x14ac:dyDescent="0.3">
      <c r="A274" s="664">
        <v>50</v>
      </c>
      <c r="B274" s="665" t="s">
        <v>535</v>
      </c>
      <c r="C274" s="665" t="s">
        <v>2125</v>
      </c>
      <c r="D274" s="746" t="s">
        <v>2859</v>
      </c>
      <c r="E274" s="747" t="s">
        <v>2131</v>
      </c>
      <c r="F274" s="665" t="s">
        <v>2121</v>
      </c>
      <c r="G274" s="665" t="s">
        <v>2189</v>
      </c>
      <c r="H274" s="665" t="s">
        <v>536</v>
      </c>
      <c r="I274" s="665" t="s">
        <v>637</v>
      </c>
      <c r="J274" s="665" t="s">
        <v>638</v>
      </c>
      <c r="K274" s="665" t="s">
        <v>2319</v>
      </c>
      <c r="L274" s="666">
        <v>42.08</v>
      </c>
      <c r="M274" s="666">
        <v>42.08</v>
      </c>
      <c r="N274" s="665">
        <v>1</v>
      </c>
      <c r="O274" s="748">
        <v>0.5</v>
      </c>
      <c r="P274" s="666"/>
      <c r="Q274" s="681">
        <v>0</v>
      </c>
      <c r="R274" s="665"/>
      <c r="S274" s="681">
        <v>0</v>
      </c>
      <c r="T274" s="748"/>
      <c r="U274" s="704">
        <v>0</v>
      </c>
    </row>
    <row r="275" spans="1:21" ht="14.4" customHeight="1" x14ac:dyDescent="0.3">
      <c r="A275" s="664">
        <v>50</v>
      </c>
      <c r="B275" s="665" t="s">
        <v>535</v>
      </c>
      <c r="C275" s="665" t="s">
        <v>2125</v>
      </c>
      <c r="D275" s="746" t="s">
        <v>2859</v>
      </c>
      <c r="E275" s="747" t="s">
        <v>2131</v>
      </c>
      <c r="F275" s="665" t="s">
        <v>2121</v>
      </c>
      <c r="G275" s="665" t="s">
        <v>2191</v>
      </c>
      <c r="H275" s="665" t="s">
        <v>536</v>
      </c>
      <c r="I275" s="665" t="s">
        <v>2192</v>
      </c>
      <c r="J275" s="665" t="s">
        <v>2193</v>
      </c>
      <c r="K275" s="665" t="s">
        <v>2194</v>
      </c>
      <c r="L275" s="666">
        <v>22.44</v>
      </c>
      <c r="M275" s="666">
        <v>44.88</v>
      </c>
      <c r="N275" s="665">
        <v>2</v>
      </c>
      <c r="O275" s="748">
        <v>1</v>
      </c>
      <c r="P275" s="666"/>
      <c r="Q275" s="681">
        <v>0</v>
      </c>
      <c r="R275" s="665"/>
      <c r="S275" s="681">
        <v>0</v>
      </c>
      <c r="T275" s="748"/>
      <c r="U275" s="704">
        <v>0</v>
      </c>
    </row>
    <row r="276" spans="1:21" ht="14.4" customHeight="1" x14ac:dyDescent="0.3">
      <c r="A276" s="664">
        <v>50</v>
      </c>
      <c r="B276" s="665" t="s">
        <v>535</v>
      </c>
      <c r="C276" s="665" t="s">
        <v>2125</v>
      </c>
      <c r="D276" s="746" t="s">
        <v>2859</v>
      </c>
      <c r="E276" s="747" t="s">
        <v>2131</v>
      </c>
      <c r="F276" s="665" t="s">
        <v>2121</v>
      </c>
      <c r="G276" s="665" t="s">
        <v>2320</v>
      </c>
      <c r="H276" s="665" t="s">
        <v>1114</v>
      </c>
      <c r="I276" s="665" t="s">
        <v>2543</v>
      </c>
      <c r="J276" s="665" t="s">
        <v>1211</v>
      </c>
      <c r="K276" s="665" t="s">
        <v>2544</v>
      </c>
      <c r="L276" s="666">
        <v>366.53</v>
      </c>
      <c r="M276" s="666">
        <v>366.53</v>
      </c>
      <c r="N276" s="665">
        <v>1</v>
      </c>
      <c r="O276" s="748">
        <v>0.5</v>
      </c>
      <c r="P276" s="666"/>
      <c r="Q276" s="681">
        <v>0</v>
      </c>
      <c r="R276" s="665"/>
      <c r="S276" s="681">
        <v>0</v>
      </c>
      <c r="T276" s="748"/>
      <c r="U276" s="704">
        <v>0</v>
      </c>
    </row>
    <row r="277" spans="1:21" ht="14.4" customHeight="1" x14ac:dyDescent="0.3">
      <c r="A277" s="664">
        <v>50</v>
      </c>
      <c r="B277" s="665" t="s">
        <v>535</v>
      </c>
      <c r="C277" s="665" t="s">
        <v>2125</v>
      </c>
      <c r="D277" s="746" t="s">
        <v>2859</v>
      </c>
      <c r="E277" s="747" t="s">
        <v>2131</v>
      </c>
      <c r="F277" s="665" t="s">
        <v>2121</v>
      </c>
      <c r="G277" s="665" t="s">
        <v>2214</v>
      </c>
      <c r="H277" s="665" t="s">
        <v>536</v>
      </c>
      <c r="I277" s="665" t="s">
        <v>1413</v>
      </c>
      <c r="J277" s="665" t="s">
        <v>2545</v>
      </c>
      <c r="K277" s="665" t="s">
        <v>1415</v>
      </c>
      <c r="L277" s="666">
        <v>149.69</v>
      </c>
      <c r="M277" s="666">
        <v>598.76</v>
      </c>
      <c r="N277" s="665">
        <v>4</v>
      </c>
      <c r="O277" s="748">
        <v>0.5</v>
      </c>
      <c r="P277" s="666"/>
      <c r="Q277" s="681">
        <v>0</v>
      </c>
      <c r="R277" s="665"/>
      <c r="S277" s="681">
        <v>0</v>
      </c>
      <c r="T277" s="748"/>
      <c r="U277" s="704">
        <v>0</v>
      </c>
    </row>
    <row r="278" spans="1:21" ht="14.4" customHeight="1" x14ac:dyDescent="0.3">
      <c r="A278" s="664">
        <v>50</v>
      </c>
      <c r="B278" s="665" t="s">
        <v>535</v>
      </c>
      <c r="C278" s="665" t="s">
        <v>2125</v>
      </c>
      <c r="D278" s="746" t="s">
        <v>2859</v>
      </c>
      <c r="E278" s="747" t="s">
        <v>2131</v>
      </c>
      <c r="F278" s="665" t="s">
        <v>2121</v>
      </c>
      <c r="G278" s="665" t="s">
        <v>2199</v>
      </c>
      <c r="H278" s="665" t="s">
        <v>536</v>
      </c>
      <c r="I278" s="665" t="s">
        <v>2200</v>
      </c>
      <c r="J278" s="665" t="s">
        <v>2201</v>
      </c>
      <c r="K278" s="665" t="s">
        <v>2202</v>
      </c>
      <c r="L278" s="666">
        <v>150.19</v>
      </c>
      <c r="M278" s="666">
        <v>450.57</v>
      </c>
      <c r="N278" s="665">
        <v>3</v>
      </c>
      <c r="O278" s="748">
        <v>0.5</v>
      </c>
      <c r="P278" s="666"/>
      <c r="Q278" s="681">
        <v>0</v>
      </c>
      <c r="R278" s="665"/>
      <c r="S278" s="681">
        <v>0</v>
      </c>
      <c r="T278" s="748"/>
      <c r="U278" s="704">
        <v>0</v>
      </c>
    </row>
    <row r="279" spans="1:21" ht="14.4" customHeight="1" x14ac:dyDescent="0.3">
      <c r="A279" s="664">
        <v>50</v>
      </c>
      <c r="B279" s="665" t="s">
        <v>535</v>
      </c>
      <c r="C279" s="665" t="s">
        <v>2125</v>
      </c>
      <c r="D279" s="746" t="s">
        <v>2859</v>
      </c>
      <c r="E279" s="747" t="s">
        <v>2131</v>
      </c>
      <c r="F279" s="665" t="s">
        <v>2121</v>
      </c>
      <c r="G279" s="665" t="s">
        <v>2218</v>
      </c>
      <c r="H279" s="665" t="s">
        <v>1114</v>
      </c>
      <c r="I279" s="665" t="s">
        <v>1185</v>
      </c>
      <c r="J279" s="665" t="s">
        <v>2004</v>
      </c>
      <c r="K279" s="665" t="s">
        <v>2005</v>
      </c>
      <c r="L279" s="666">
        <v>184.74</v>
      </c>
      <c r="M279" s="666">
        <v>184.74</v>
      </c>
      <c r="N279" s="665">
        <v>1</v>
      </c>
      <c r="O279" s="748">
        <v>0.5</v>
      </c>
      <c r="P279" s="666"/>
      <c r="Q279" s="681">
        <v>0</v>
      </c>
      <c r="R279" s="665"/>
      <c r="S279" s="681">
        <v>0</v>
      </c>
      <c r="T279" s="748"/>
      <c r="U279" s="704">
        <v>0</v>
      </c>
    </row>
    <row r="280" spans="1:21" ht="14.4" customHeight="1" x14ac:dyDescent="0.3">
      <c r="A280" s="664">
        <v>50</v>
      </c>
      <c r="B280" s="665" t="s">
        <v>535</v>
      </c>
      <c r="C280" s="665" t="s">
        <v>2125</v>
      </c>
      <c r="D280" s="746" t="s">
        <v>2859</v>
      </c>
      <c r="E280" s="747" t="s">
        <v>2131</v>
      </c>
      <c r="F280" s="665" t="s">
        <v>2121</v>
      </c>
      <c r="G280" s="665" t="s">
        <v>2203</v>
      </c>
      <c r="H280" s="665" t="s">
        <v>1114</v>
      </c>
      <c r="I280" s="665" t="s">
        <v>2546</v>
      </c>
      <c r="J280" s="665" t="s">
        <v>2547</v>
      </c>
      <c r="K280" s="665" t="s">
        <v>2548</v>
      </c>
      <c r="L280" s="666">
        <v>1906.97</v>
      </c>
      <c r="M280" s="666">
        <v>3813.94</v>
      </c>
      <c r="N280" s="665">
        <v>2</v>
      </c>
      <c r="O280" s="748">
        <v>1</v>
      </c>
      <c r="P280" s="666"/>
      <c r="Q280" s="681">
        <v>0</v>
      </c>
      <c r="R280" s="665"/>
      <c r="S280" s="681">
        <v>0</v>
      </c>
      <c r="T280" s="748"/>
      <c r="U280" s="704">
        <v>0</v>
      </c>
    </row>
    <row r="281" spans="1:21" ht="14.4" customHeight="1" x14ac:dyDescent="0.3">
      <c r="A281" s="664">
        <v>50</v>
      </c>
      <c r="B281" s="665" t="s">
        <v>535</v>
      </c>
      <c r="C281" s="665" t="s">
        <v>2125</v>
      </c>
      <c r="D281" s="746" t="s">
        <v>2859</v>
      </c>
      <c r="E281" s="747" t="s">
        <v>2131</v>
      </c>
      <c r="F281" s="665" t="s">
        <v>2122</v>
      </c>
      <c r="G281" s="665" t="s">
        <v>2549</v>
      </c>
      <c r="H281" s="665" t="s">
        <v>536</v>
      </c>
      <c r="I281" s="665" t="s">
        <v>2550</v>
      </c>
      <c r="J281" s="665" t="s">
        <v>2551</v>
      </c>
      <c r="K281" s="665" t="s">
        <v>2552</v>
      </c>
      <c r="L281" s="666">
        <v>25</v>
      </c>
      <c r="M281" s="666">
        <v>800</v>
      </c>
      <c r="N281" s="665">
        <v>32</v>
      </c>
      <c r="O281" s="748">
        <v>8</v>
      </c>
      <c r="P281" s="666">
        <v>700</v>
      </c>
      <c r="Q281" s="681">
        <v>0.875</v>
      </c>
      <c r="R281" s="665">
        <v>28</v>
      </c>
      <c r="S281" s="681">
        <v>0.875</v>
      </c>
      <c r="T281" s="748">
        <v>7</v>
      </c>
      <c r="U281" s="704">
        <v>0.875</v>
      </c>
    </row>
    <row r="282" spans="1:21" ht="14.4" customHeight="1" x14ac:dyDescent="0.3">
      <c r="A282" s="664">
        <v>50</v>
      </c>
      <c r="B282" s="665" t="s">
        <v>535</v>
      </c>
      <c r="C282" s="665" t="s">
        <v>2125</v>
      </c>
      <c r="D282" s="746" t="s">
        <v>2859</v>
      </c>
      <c r="E282" s="747" t="s">
        <v>2131</v>
      </c>
      <c r="F282" s="665" t="s">
        <v>2122</v>
      </c>
      <c r="G282" s="665" t="s">
        <v>2549</v>
      </c>
      <c r="H282" s="665" t="s">
        <v>536</v>
      </c>
      <c r="I282" s="665" t="s">
        <v>2553</v>
      </c>
      <c r="J282" s="665" t="s">
        <v>2551</v>
      </c>
      <c r="K282" s="665" t="s">
        <v>2554</v>
      </c>
      <c r="L282" s="666">
        <v>30</v>
      </c>
      <c r="M282" s="666">
        <v>960</v>
      </c>
      <c r="N282" s="665">
        <v>32</v>
      </c>
      <c r="O282" s="748">
        <v>8</v>
      </c>
      <c r="P282" s="666">
        <v>960</v>
      </c>
      <c r="Q282" s="681">
        <v>1</v>
      </c>
      <c r="R282" s="665">
        <v>32</v>
      </c>
      <c r="S282" s="681">
        <v>1</v>
      </c>
      <c r="T282" s="748">
        <v>8</v>
      </c>
      <c r="U282" s="704">
        <v>1</v>
      </c>
    </row>
    <row r="283" spans="1:21" ht="14.4" customHeight="1" x14ac:dyDescent="0.3">
      <c r="A283" s="664">
        <v>50</v>
      </c>
      <c r="B283" s="665" t="s">
        <v>535</v>
      </c>
      <c r="C283" s="665" t="s">
        <v>2125</v>
      </c>
      <c r="D283" s="746" t="s">
        <v>2859</v>
      </c>
      <c r="E283" s="747" t="s">
        <v>2131</v>
      </c>
      <c r="F283" s="665" t="s">
        <v>2122</v>
      </c>
      <c r="G283" s="665" t="s">
        <v>2555</v>
      </c>
      <c r="H283" s="665" t="s">
        <v>536</v>
      </c>
      <c r="I283" s="665" t="s">
        <v>2556</v>
      </c>
      <c r="J283" s="665" t="s">
        <v>2557</v>
      </c>
      <c r="K283" s="665" t="s">
        <v>2558</v>
      </c>
      <c r="L283" s="666">
        <v>378.48</v>
      </c>
      <c r="M283" s="666">
        <v>1513.92</v>
      </c>
      <c r="N283" s="665">
        <v>4</v>
      </c>
      <c r="O283" s="748">
        <v>4</v>
      </c>
      <c r="P283" s="666">
        <v>1513.92</v>
      </c>
      <c r="Q283" s="681">
        <v>1</v>
      </c>
      <c r="R283" s="665">
        <v>4</v>
      </c>
      <c r="S283" s="681">
        <v>1</v>
      </c>
      <c r="T283" s="748">
        <v>4</v>
      </c>
      <c r="U283" s="704">
        <v>1</v>
      </c>
    </row>
    <row r="284" spans="1:21" ht="14.4" customHeight="1" x14ac:dyDescent="0.3">
      <c r="A284" s="664">
        <v>50</v>
      </c>
      <c r="B284" s="665" t="s">
        <v>535</v>
      </c>
      <c r="C284" s="665" t="s">
        <v>2125</v>
      </c>
      <c r="D284" s="746" t="s">
        <v>2859</v>
      </c>
      <c r="E284" s="747" t="s">
        <v>2131</v>
      </c>
      <c r="F284" s="665" t="s">
        <v>2122</v>
      </c>
      <c r="G284" s="665" t="s">
        <v>2555</v>
      </c>
      <c r="H284" s="665" t="s">
        <v>536</v>
      </c>
      <c r="I284" s="665" t="s">
        <v>2559</v>
      </c>
      <c r="J284" s="665" t="s">
        <v>2560</v>
      </c>
      <c r="K284" s="665" t="s">
        <v>2561</v>
      </c>
      <c r="L284" s="666">
        <v>378.48</v>
      </c>
      <c r="M284" s="666">
        <v>1513.92</v>
      </c>
      <c r="N284" s="665">
        <v>4</v>
      </c>
      <c r="O284" s="748">
        <v>4</v>
      </c>
      <c r="P284" s="666">
        <v>1513.92</v>
      </c>
      <c r="Q284" s="681">
        <v>1</v>
      </c>
      <c r="R284" s="665">
        <v>4</v>
      </c>
      <c r="S284" s="681">
        <v>1</v>
      </c>
      <c r="T284" s="748">
        <v>4</v>
      </c>
      <c r="U284" s="704">
        <v>1</v>
      </c>
    </row>
    <row r="285" spans="1:21" ht="14.4" customHeight="1" x14ac:dyDescent="0.3">
      <c r="A285" s="664">
        <v>50</v>
      </c>
      <c r="B285" s="665" t="s">
        <v>535</v>
      </c>
      <c r="C285" s="665" t="s">
        <v>2125</v>
      </c>
      <c r="D285" s="746" t="s">
        <v>2859</v>
      </c>
      <c r="E285" s="747" t="s">
        <v>2132</v>
      </c>
      <c r="F285" s="665" t="s">
        <v>2121</v>
      </c>
      <c r="G285" s="665" t="s">
        <v>2562</v>
      </c>
      <c r="H285" s="665" t="s">
        <v>536</v>
      </c>
      <c r="I285" s="665" t="s">
        <v>2563</v>
      </c>
      <c r="J285" s="665" t="s">
        <v>2564</v>
      </c>
      <c r="K285" s="665" t="s">
        <v>2565</v>
      </c>
      <c r="L285" s="666">
        <v>263.26</v>
      </c>
      <c r="M285" s="666">
        <v>263.26</v>
      </c>
      <c r="N285" s="665">
        <v>1</v>
      </c>
      <c r="O285" s="748">
        <v>0.5</v>
      </c>
      <c r="P285" s="666">
        <v>263.26</v>
      </c>
      <c r="Q285" s="681">
        <v>1</v>
      </c>
      <c r="R285" s="665">
        <v>1</v>
      </c>
      <c r="S285" s="681">
        <v>1</v>
      </c>
      <c r="T285" s="748">
        <v>0.5</v>
      </c>
      <c r="U285" s="704">
        <v>1</v>
      </c>
    </row>
    <row r="286" spans="1:21" ht="14.4" customHeight="1" x14ac:dyDescent="0.3">
      <c r="A286" s="664">
        <v>50</v>
      </c>
      <c r="B286" s="665" t="s">
        <v>535</v>
      </c>
      <c r="C286" s="665" t="s">
        <v>2125</v>
      </c>
      <c r="D286" s="746" t="s">
        <v>2859</v>
      </c>
      <c r="E286" s="747" t="s">
        <v>2132</v>
      </c>
      <c r="F286" s="665" t="s">
        <v>2121</v>
      </c>
      <c r="G286" s="665" t="s">
        <v>2562</v>
      </c>
      <c r="H286" s="665" t="s">
        <v>536</v>
      </c>
      <c r="I286" s="665" t="s">
        <v>2566</v>
      </c>
      <c r="J286" s="665" t="s">
        <v>2567</v>
      </c>
      <c r="K286" s="665" t="s">
        <v>2568</v>
      </c>
      <c r="L286" s="666">
        <v>0</v>
      </c>
      <c r="M286" s="666">
        <v>0</v>
      </c>
      <c r="N286" s="665">
        <v>1</v>
      </c>
      <c r="O286" s="748">
        <v>0.5</v>
      </c>
      <c r="P286" s="666">
        <v>0</v>
      </c>
      <c r="Q286" s="681"/>
      <c r="R286" s="665">
        <v>1</v>
      </c>
      <c r="S286" s="681">
        <v>1</v>
      </c>
      <c r="T286" s="748">
        <v>0.5</v>
      </c>
      <c r="U286" s="704">
        <v>1</v>
      </c>
    </row>
    <row r="287" spans="1:21" ht="14.4" customHeight="1" x14ac:dyDescent="0.3">
      <c r="A287" s="664">
        <v>50</v>
      </c>
      <c r="B287" s="665" t="s">
        <v>535</v>
      </c>
      <c r="C287" s="665" t="s">
        <v>2125</v>
      </c>
      <c r="D287" s="746" t="s">
        <v>2859</v>
      </c>
      <c r="E287" s="747" t="s">
        <v>2132</v>
      </c>
      <c r="F287" s="665" t="s">
        <v>2121</v>
      </c>
      <c r="G287" s="665" t="s">
        <v>2569</v>
      </c>
      <c r="H287" s="665" t="s">
        <v>536</v>
      </c>
      <c r="I287" s="665" t="s">
        <v>2570</v>
      </c>
      <c r="J287" s="665" t="s">
        <v>2571</v>
      </c>
      <c r="K287" s="665" t="s">
        <v>2572</v>
      </c>
      <c r="L287" s="666">
        <v>90.77</v>
      </c>
      <c r="M287" s="666">
        <v>90.77</v>
      </c>
      <c r="N287" s="665">
        <v>1</v>
      </c>
      <c r="O287" s="748">
        <v>0.5</v>
      </c>
      <c r="P287" s="666"/>
      <c r="Q287" s="681">
        <v>0</v>
      </c>
      <c r="R287" s="665"/>
      <c r="S287" s="681">
        <v>0</v>
      </c>
      <c r="T287" s="748"/>
      <c r="U287" s="704">
        <v>0</v>
      </c>
    </row>
    <row r="288" spans="1:21" ht="14.4" customHeight="1" x14ac:dyDescent="0.3">
      <c r="A288" s="664">
        <v>50</v>
      </c>
      <c r="B288" s="665" t="s">
        <v>535</v>
      </c>
      <c r="C288" s="665" t="s">
        <v>2125</v>
      </c>
      <c r="D288" s="746" t="s">
        <v>2859</v>
      </c>
      <c r="E288" s="747" t="s">
        <v>2132</v>
      </c>
      <c r="F288" s="665" t="s">
        <v>2121</v>
      </c>
      <c r="G288" s="665" t="s">
        <v>2573</v>
      </c>
      <c r="H288" s="665" t="s">
        <v>536</v>
      </c>
      <c r="I288" s="665" t="s">
        <v>2574</v>
      </c>
      <c r="J288" s="665" t="s">
        <v>2575</v>
      </c>
      <c r="K288" s="665" t="s">
        <v>1469</v>
      </c>
      <c r="L288" s="666">
        <v>30.92</v>
      </c>
      <c r="M288" s="666">
        <v>30.92</v>
      </c>
      <c r="N288" s="665">
        <v>1</v>
      </c>
      <c r="O288" s="748">
        <v>0.5</v>
      </c>
      <c r="P288" s="666">
        <v>30.92</v>
      </c>
      <c r="Q288" s="681">
        <v>1</v>
      </c>
      <c r="R288" s="665">
        <v>1</v>
      </c>
      <c r="S288" s="681">
        <v>1</v>
      </c>
      <c r="T288" s="748">
        <v>0.5</v>
      </c>
      <c r="U288" s="704">
        <v>1</v>
      </c>
    </row>
    <row r="289" spans="1:21" ht="14.4" customHeight="1" x14ac:dyDescent="0.3">
      <c r="A289" s="664">
        <v>50</v>
      </c>
      <c r="B289" s="665" t="s">
        <v>535</v>
      </c>
      <c r="C289" s="665" t="s">
        <v>2125</v>
      </c>
      <c r="D289" s="746" t="s">
        <v>2859</v>
      </c>
      <c r="E289" s="747" t="s">
        <v>2132</v>
      </c>
      <c r="F289" s="665" t="s">
        <v>2121</v>
      </c>
      <c r="G289" s="665" t="s">
        <v>2576</v>
      </c>
      <c r="H289" s="665" t="s">
        <v>536</v>
      </c>
      <c r="I289" s="665" t="s">
        <v>2577</v>
      </c>
      <c r="J289" s="665" t="s">
        <v>2578</v>
      </c>
      <c r="K289" s="665" t="s">
        <v>2579</v>
      </c>
      <c r="L289" s="666">
        <v>19.89</v>
      </c>
      <c r="M289" s="666">
        <v>39.78</v>
      </c>
      <c r="N289" s="665">
        <v>2</v>
      </c>
      <c r="O289" s="748">
        <v>0.5</v>
      </c>
      <c r="P289" s="666">
        <v>39.78</v>
      </c>
      <c r="Q289" s="681">
        <v>1</v>
      </c>
      <c r="R289" s="665">
        <v>2</v>
      </c>
      <c r="S289" s="681">
        <v>1</v>
      </c>
      <c r="T289" s="748">
        <v>0.5</v>
      </c>
      <c r="U289" s="704">
        <v>1</v>
      </c>
    </row>
    <row r="290" spans="1:21" ht="14.4" customHeight="1" x14ac:dyDescent="0.3">
      <c r="A290" s="664">
        <v>50</v>
      </c>
      <c r="B290" s="665" t="s">
        <v>535</v>
      </c>
      <c r="C290" s="665" t="s">
        <v>2125</v>
      </c>
      <c r="D290" s="746" t="s">
        <v>2859</v>
      </c>
      <c r="E290" s="747" t="s">
        <v>2132</v>
      </c>
      <c r="F290" s="665" t="s">
        <v>2121</v>
      </c>
      <c r="G290" s="665" t="s">
        <v>2580</v>
      </c>
      <c r="H290" s="665" t="s">
        <v>536</v>
      </c>
      <c r="I290" s="665" t="s">
        <v>2581</v>
      </c>
      <c r="J290" s="665" t="s">
        <v>2582</v>
      </c>
      <c r="K290" s="665" t="s">
        <v>2583</v>
      </c>
      <c r="L290" s="666">
        <v>0</v>
      </c>
      <c r="M290" s="666">
        <v>0</v>
      </c>
      <c r="N290" s="665">
        <v>1</v>
      </c>
      <c r="O290" s="748">
        <v>1</v>
      </c>
      <c r="P290" s="666"/>
      <c r="Q290" s="681"/>
      <c r="R290" s="665"/>
      <c r="S290" s="681">
        <v>0</v>
      </c>
      <c r="T290" s="748"/>
      <c r="U290" s="704">
        <v>0</v>
      </c>
    </row>
    <row r="291" spans="1:21" ht="14.4" customHeight="1" x14ac:dyDescent="0.3">
      <c r="A291" s="664">
        <v>50</v>
      </c>
      <c r="B291" s="665" t="s">
        <v>535</v>
      </c>
      <c r="C291" s="665" t="s">
        <v>2125</v>
      </c>
      <c r="D291" s="746" t="s">
        <v>2859</v>
      </c>
      <c r="E291" s="747" t="s">
        <v>2132</v>
      </c>
      <c r="F291" s="665" t="s">
        <v>2121</v>
      </c>
      <c r="G291" s="665" t="s">
        <v>2263</v>
      </c>
      <c r="H291" s="665" t="s">
        <v>1114</v>
      </c>
      <c r="I291" s="665" t="s">
        <v>2584</v>
      </c>
      <c r="J291" s="665" t="s">
        <v>2585</v>
      </c>
      <c r="K291" s="665" t="s">
        <v>2586</v>
      </c>
      <c r="L291" s="666">
        <v>118.54</v>
      </c>
      <c r="M291" s="666">
        <v>355.62</v>
      </c>
      <c r="N291" s="665">
        <v>3</v>
      </c>
      <c r="O291" s="748">
        <v>1</v>
      </c>
      <c r="P291" s="666">
        <v>355.62</v>
      </c>
      <c r="Q291" s="681">
        <v>1</v>
      </c>
      <c r="R291" s="665">
        <v>3</v>
      </c>
      <c r="S291" s="681">
        <v>1</v>
      </c>
      <c r="T291" s="748">
        <v>1</v>
      </c>
      <c r="U291" s="704">
        <v>1</v>
      </c>
    </row>
    <row r="292" spans="1:21" ht="14.4" customHeight="1" x14ac:dyDescent="0.3">
      <c r="A292" s="664">
        <v>50</v>
      </c>
      <c r="B292" s="665" t="s">
        <v>535</v>
      </c>
      <c r="C292" s="665" t="s">
        <v>2125</v>
      </c>
      <c r="D292" s="746" t="s">
        <v>2859</v>
      </c>
      <c r="E292" s="747" t="s">
        <v>2132</v>
      </c>
      <c r="F292" s="665" t="s">
        <v>2121</v>
      </c>
      <c r="G292" s="665" t="s">
        <v>2587</v>
      </c>
      <c r="H292" s="665" t="s">
        <v>536</v>
      </c>
      <c r="I292" s="665" t="s">
        <v>2588</v>
      </c>
      <c r="J292" s="665" t="s">
        <v>2589</v>
      </c>
      <c r="K292" s="665" t="s">
        <v>2590</v>
      </c>
      <c r="L292" s="666">
        <v>0</v>
      </c>
      <c r="M292" s="666">
        <v>0</v>
      </c>
      <c r="N292" s="665">
        <v>2</v>
      </c>
      <c r="O292" s="748">
        <v>0.5</v>
      </c>
      <c r="P292" s="666"/>
      <c r="Q292" s="681"/>
      <c r="R292" s="665"/>
      <c r="S292" s="681">
        <v>0</v>
      </c>
      <c r="T292" s="748"/>
      <c r="U292" s="704">
        <v>0</v>
      </c>
    </row>
    <row r="293" spans="1:21" ht="14.4" customHeight="1" x14ac:dyDescent="0.3">
      <c r="A293" s="664">
        <v>50</v>
      </c>
      <c r="B293" s="665" t="s">
        <v>535</v>
      </c>
      <c r="C293" s="665" t="s">
        <v>2125</v>
      </c>
      <c r="D293" s="746" t="s">
        <v>2859</v>
      </c>
      <c r="E293" s="747" t="s">
        <v>2132</v>
      </c>
      <c r="F293" s="665" t="s">
        <v>2121</v>
      </c>
      <c r="G293" s="665" t="s">
        <v>2591</v>
      </c>
      <c r="H293" s="665" t="s">
        <v>536</v>
      </c>
      <c r="I293" s="665" t="s">
        <v>2592</v>
      </c>
      <c r="J293" s="665" t="s">
        <v>2593</v>
      </c>
      <c r="K293" s="665" t="s">
        <v>2594</v>
      </c>
      <c r="L293" s="666">
        <v>0</v>
      </c>
      <c r="M293" s="666">
        <v>0</v>
      </c>
      <c r="N293" s="665">
        <v>1</v>
      </c>
      <c r="O293" s="748">
        <v>1</v>
      </c>
      <c r="P293" s="666">
        <v>0</v>
      </c>
      <c r="Q293" s="681"/>
      <c r="R293" s="665">
        <v>1</v>
      </c>
      <c r="S293" s="681">
        <v>1</v>
      </c>
      <c r="T293" s="748">
        <v>1</v>
      </c>
      <c r="U293" s="704">
        <v>1</v>
      </c>
    </row>
    <row r="294" spans="1:21" ht="14.4" customHeight="1" x14ac:dyDescent="0.3">
      <c r="A294" s="664">
        <v>50</v>
      </c>
      <c r="B294" s="665" t="s">
        <v>535</v>
      </c>
      <c r="C294" s="665" t="s">
        <v>2125</v>
      </c>
      <c r="D294" s="746" t="s">
        <v>2859</v>
      </c>
      <c r="E294" s="747" t="s">
        <v>2133</v>
      </c>
      <c r="F294" s="665" t="s">
        <v>2121</v>
      </c>
      <c r="G294" s="665" t="s">
        <v>2239</v>
      </c>
      <c r="H294" s="665" t="s">
        <v>536</v>
      </c>
      <c r="I294" s="665" t="s">
        <v>1333</v>
      </c>
      <c r="J294" s="665" t="s">
        <v>1334</v>
      </c>
      <c r="K294" s="665" t="s">
        <v>2240</v>
      </c>
      <c r="L294" s="666">
        <v>78.33</v>
      </c>
      <c r="M294" s="666">
        <v>78.33</v>
      </c>
      <c r="N294" s="665">
        <v>1</v>
      </c>
      <c r="O294" s="748">
        <v>1</v>
      </c>
      <c r="P294" s="666">
        <v>78.33</v>
      </c>
      <c r="Q294" s="681">
        <v>1</v>
      </c>
      <c r="R294" s="665">
        <v>1</v>
      </c>
      <c r="S294" s="681">
        <v>1</v>
      </c>
      <c r="T294" s="748">
        <v>1</v>
      </c>
      <c r="U294" s="704">
        <v>1</v>
      </c>
    </row>
    <row r="295" spans="1:21" ht="14.4" customHeight="1" x14ac:dyDescent="0.3">
      <c r="A295" s="664">
        <v>50</v>
      </c>
      <c r="B295" s="665" t="s">
        <v>535</v>
      </c>
      <c r="C295" s="665" t="s">
        <v>2125</v>
      </c>
      <c r="D295" s="746" t="s">
        <v>2859</v>
      </c>
      <c r="E295" s="747" t="s">
        <v>2133</v>
      </c>
      <c r="F295" s="665" t="s">
        <v>2121</v>
      </c>
      <c r="G295" s="665" t="s">
        <v>2158</v>
      </c>
      <c r="H295" s="665" t="s">
        <v>536</v>
      </c>
      <c r="I295" s="665" t="s">
        <v>2248</v>
      </c>
      <c r="J295" s="665" t="s">
        <v>2159</v>
      </c>
      <c r="K295" s="665" t="s">
        <v>2249</v>
      </c>
      <c r="L295" s="666">
        <v>0</v>
      </c>
      <c r="M295" s="666">
        <v>0</v>
      </c>
      <c r="N295" s="665">
        <v>1</v>
      </c>
      <c r="O295" s="748">
        <v>0.5</v>
      </c>
      <c r="P295" s="666"/>
      <c r="Q295" s="681"/>
      <c r="R295" s="665"/>
      <c r="S295" s="681">
        <v>0</v>
      </c>
      <c r="T295" s="748"/>
      <c r="U295" s="704">
        <v>0</v>
      </c>
    </row>
    <row r="296" spans="1:21" ht="14.4" customHeight="1" x14ac:dyDescent="0.3">
      <c r="A296" s="664">
        <v>50</v>
      </c>
      <c r="B296" s="665" t="s">
        <v>535</v>
      </c>
      <c r="C296" s="665" t="s">
        <v>2125</v>
      </c>
      <c r="D296" s="746" t="s">
        <v>2859</v>
      </c>
      <c r="E296" s="747" t="s">
        <v>2133</v>
      </c>
      <c r="F296" s="665" t="s">
        <v>2121</v>
      </c>
      <c r="G296" s="665" t="s">
        <v>2595</v>
      </c>
      <c r="H296" s="665" t="s">
        <v>536</v>
      </c>
      <c r="I296" s="665" t="s">
        <v>2596</v>
      </c>
      <c r="J296" s="665" t="s">
        <v>2597</v>
      </c>
      <c r="K296" s="665" t="s">
        <v>2598</v>
      </c>
      <c r="L296" s="666">
        <v>132.97999999999999</v>
      </c>
      <c r="M296" s="666">
        <v>265.95999999999998</v>
      </c>
      <c r="N296" s="665">
        <v>2</v>
      </c>
      <c r="O296" s="748">
        <v>1</v>
      </c>
      <c r="P296" s="666">
        <v>265.95999999999998</v>
      </c>
      <c r="Q296" s="681">
        <v>1</v>
      </c>
      <c r="R296" s="665">
        <v>2</v>
      </c>
      <c r="S296" s="681">
        <v>1</v>
      </c>
      <c r="T296" s="748">
        <v>1</v>
      </c>
      <c r="U296" s="704">
        <v>1</v>
      </c>
    </row>
    <row r="297" spans="1:21" ht="14.4" customHeight="1" x14ac:dyDescent="0.3">
      <c r="A297" s="664">
        <v>50</v>
      </c>
      <c r="B297" s="665" t="s">
        <v>535</v>
      </c>
      <c r="C297" s="665" t="s">
        <v>2125</v>
      </c>
      <c r="D297" s="746" t="s">
        <v>2859</v>
      </c>
      <c r="E297" s="747" t="s">
        <v>2133</v>
      </c>
      <c r="F297" s="665" t="s">
        <v>2121</v>
      </c>
      <c r="G297" s="665" t="s">
        <v>2263</v>
      </c>
      <c r="H297" s="665" t="s">
        <v>1114</v>
      </c>
      <c r="I297" s="665" t="s">
        <v>2267</v>
      </c>
      <c r="J297" s="665" t="s">
        <v>1757</v>
      </c>
      <c r="K297" s="665" t="s">
        <v>2268</v>
      </c>
      <c r="L297" s="666">
        <v>79.03</v>
      </c>
      <c r="M297" s="666">
        <v>79.03</v>
      </c>
      <c r="N297" s="665">
        <v>1</v>
      </c>
      <c r="O297" s="748">
        <v>1</v>
      </c>
      <c r="P297" s="666">
        <v>79.03</v>
      </c>
      <c r="Q297" s="681">
        <v>1</v>
      </c>
      <c r="R297" s="665">
        <v>1</v>
      </c>
      <c r="S297" s="681">
        <v>1</v>
      </c>
      <c r="T297" s="748">
        <v>1</v>
      </c>
      <c r="U297" s="704">
        <v>1</v>
      </c>
    </row>
    <row r="298" spans="1:21" ht="14.4" customHeight="1" x14ac:dyDescent="0.3">
      <c r="A298" s="664">
        <v>50</v>
      </c>
      <c r="B298" s="665" t="s">
        <v>535</v>
      </c>
      <c r="C298" s="665" t="s">
        <v>2125</v>
      </c>
      <c r="D298" s="746" t="s">
        <v>2859</v>
      </c>
      <c r="E298" s="747" t="s">
        <v>2133</v>
      </c>
      <c r="F298" s="665" t="s">
        <v>2121</v>
      </c>
      <c r="G298" s="665" t="s">
        <v>2599</v>
      </c>
      <c r="H298" s="665" t="s">
        <v>536</v>
      </c>
      <c r="I298" s="665" t="s">
        <v>2600</v>
      </c>
      <c r="J298" s="665" t="s">
        <v>2601</v>
      </c>
      <c r="K298" s="665" t="s">
        <v>2602</v>
      </c>
      <c r="L298" s="666">
        <v>0</v>
      </c>
      <c r="M298" s="666">
        <v>0</v>
      </c>
      <c r="N298" s="665">
        <v>1</v>
      </c>
      <c r="O298" s="748">
        <v>0.5</v>
      </c>
      <c r="P298" s="666"/>
      <c r="Q298" s="681"/>
      <c r="R298" s="665"/>
      <c r="S298" s="681">
        <v>0</v>
      </c>
      <c r="T298" s="748"/>
      <c r="U298" s="704">
        <v>0</v>
      </c>
    </row>
    <row r="299" spans="1:21" ht="14.4" customHeight="1" x14ac:dyDescent="0.3">
      <c r="A299" s="664">
        <v>50</v>
      </c>
      <c r="B299" s="665" t="s">
        <v>535</v>
      </c>
      <c r="C299" s="665" t="s">
        <v>2125</v>
      </c>
      <c r="D299" s="746" t="s">
        <v>2859</v>
      </c>
      <c r="E299" s="747" t="s">
        <v>2133</v>
      </c>
      <c r="F299" s="665" t="s">
        <v>2121</v>
      </c>
      <c r="G299" s="665" t="s">
        <v>2341</v>
      </c>
      <c r="H299" s="665" t="s">
        <v>536</v>
      </c>
      <c r="I299" s="665" t="s">
        <v>2603</v>
      </c>
      <c r="J299" s="665" t="s">
        <v>2604</v>
      </c>
      <c r="K299" s="665" t="s">
        <v>2333</v>
      </c>
      <c r="L299" s="666">
        <v>0</v>
      </c>
      <c r="M299" s="666">
        <v>0</v>
      </c>
      <c r="N299" s="665">
        <v>1</v>
      </c>
      <c r="O299" s="748">
        <v>1</v>
      </c>
      <c r="P299" s="666"/>
      <c r="Q299" s="681"/>
      <c r="R299" s="665"/>
      <c r="S299" s="681">
        <v>0</v>
      </c>
      <c r="T299" s="748"/>
      <c r="U299" s="704">
        <v>0</v>
      </c>
    </row>
    <row r="300" spans="1:21" ht="14.4" customHeight="1" x14ac:dyDescent="0.3">
      <c r="A300" s="664">
        <v>50</v>
      </c>
      <c r="B300" s="665" t="s">
        <v>535</v>
      </c>
      <c r="C300" s="665" t="s">
        <v>2125</v>
      </c>
      <c r="D300" s="746" t="s">
        <v>2859</v>
      </c>
      <c r="E300" s="747" t="s">
        <v>2134</v>
      </c>
      <c r="F300" s="665" t="s">
        <v>2121</v>
      </c>
      <c r="G300" s="665" t="s">
        <v>2605</v>
      </c>
      <c r="H300" s="665" t="s">
        <v>1114</v>
      </c>
      <c r="I300" s="665" t="s">
        <v>1805</v>
      </c>
      <c r="J300" s="665" t="s">
        <v>1806</v>
      </c>
      <c r="K300" s="665" t="s">
        <v>1807</v>
      </c>
      <c r="L300" s="666">
        <v>70.540000000000006</v>
      </c>
      <c r="M300" s="666">
        <v>70.540000000000006</v>
      </c>
      <c r="N300" s="665">
        <v>1</v>
      </c>
      <c r="O300" s="748">
        <v>0.5</v>
      </c>
      <c r="P300" s="666">
        <v>70.540000000000006</v>
      </c>
      <c r="Q300" s="681">
        <v>1</v>
      </c>
      <c r="R300" s="665">
        <v>1</v>
      </c>
      <c r="S300" s="681">
        <v>1</v>
      </c>
      <c r="T300" s="748">
        <v>0.5</v>
      </c>
      <c r="U300" s="704">
        <v>1</v>
      </c>
    </row>
    <row r="301" spans="1:21" ht="14.4" customHeight="1" x14ac:dyDescent="0.3">
      <c r="A301" s="664">
        <v>50</v>
      </c>
      <c r="B301" s="665" t="s">
        <v>535</v>
      </c>
      <c r="C301" s="665" t="s">
        <v>2125</v>
      </c>
      <c r="D301" s="746" t="s">
        <v>2859</v>
      </c>
      <c r="E301" s="747" t="s">
        <v>2134</v>
      </c>
      <c r="F301" s="665" t="s">
        <v>2121</v>
      </c>
      <c r="G301" s="665" t="s">
        <v>2236</v>
      </c>
      <c r="H301" s="665" t="s">
        <v>536</v>
      </c>
      <c r="I301" s="665" t="s">
        <v>2606</v>
      </c>
      <c r="J301" s="665" t="s">
        <v>2237</v>
      </c>
      <c r="K301" s="665" t="s">
        <v>2238</v>
      </c>
      <c r="L301" s="666">
        <v>0</v>
      </c>
      <c r="M301" s="666">
        <v>0</v>
      </c>
      <c r="N301" s="665">
        <v>1</v>
      </c>
      <c r="O301" s="748">
        <v>0.5</v>
      </c>
      <c r="P301" s="666"/>
      <c r="Q301" s="681"/>
      <c r="R301" s="665"/>
      <c r="S301" s="681">
        <v>0</v>
      </c>
      <c r="T301" s="748"/>
      <c r="U301" s="704">
        <v>0</v>
      </c>
    </row>
    <row r="302" spans="1:21" ht="14.4" customHeight="1" x14ac:dyDescent="0.3">
      <c r="A302" s="664">
        <v>50</v>
      </c>
      <c r="B302" s="665" t="s">
        <v>535</v>
      </c>
      <c r="C302" s="665" t="s">
        <v>2125</v>
      </c>
      <c r="D302" s="746" t="s">
        <v>2859</v>
      </c>
      <c r="E302" s="747" t="s">
        <v>2134</v>
      </c>
      <c r="F302" s="665" t="s">
        <v>2121</v>
      </c>
      <c r="G302" s="665" t="s">
        <v>2607</v>
      </c>
      <c r="H302" s="665" t="s">
        <v>536</v>
      </c>
      <c r="I302" s="665" t="s">
        <v>2608</v>
      </c>
      <c r="J302" s="665" t="s">
        <v>2609</v>
      </c>
      <c r="K302" s="665" t="s">
        <v>2240</v>
      </c>
      <c r="L302" s="666">
        <v>170.52</v>
      </c>
      <c r="M302" s="666">
        <v>170.52</v>
      </c>
      <c r="N302" s="665">
        <v>1</v>
      </c>
      <c r="O302" s="748">
        <v>0.5</v>
      </c>
      <c r="P302" s="666">
        <v>170.52</v>
      </c>
      <c r="Q302" s="681">
        <v>1</v>
      </c>
      <c r="R302" s="665">
        <v>1</v>
      </c>
      <c r="S302" s="681">
        <v>1</v>
      </c>
      <c r="T302" s="748">
        <v>0.5</v>
      </c>
      <c r="U302" s="704">
        <v>1</v>
      </c>
    </row>
    <row r="303" spans="1:21" ht="14.4" customHeight="1" x14ac:dyDescent="0.3">
      <c r="A303" s="664">
        <v>50</v>
      </c>
      <c r="B303" s="665" t="s">
        <v>535</v>
      </c>
      <c r="C303" s="665" t="s">
        <v>2125</v>
      </c>
      <c r="D303" s="746" t="s">
        <v>2859</v>
      </c>
      <c r="E303" s="747" t="s">
        <v>2134</v>
      </c>
      <c r="F303" s="665" t="s">
        <v>2121</v>
      </c>
      <c r="G303" s="665" t="s">
        <v>2239</v>
      </c>
      <c r="H303" s="665" t="s">
        <v>536</v>
      </c>
      <c r="I303" s="665" t="s">
        <v>1333</v>
      </c>
      <c r="J303" s="665" t="s">
        <v>1334</v>
      </c>
      <c r="K303" s="665" t="s">
        <v>2240</v>
      </c>
      <c r="L303" s="666">
        <v>78.33</v>
      </c>
      <c r="M303" s="666">
        <v>78.33</v>
      </c>
      <c r="N303" s="665">
        <v>1</v>
      </c>
      <c r="O303" s="748">
        <v>1</v>
      </c>
      <c r="P303" s="666">
        <v>78.33</v>
      </c>
      <c r="Q303" s="681">
        <v>1</v>
      </c>
      <c r="R303" s="665">
        <v>1</v>
      </c>
      <c r="S303" s="681">
        <v>1</v>
      </c>
      <c r="T303" s="748">
        <v>1</v>
      </c>
      <c r="U303" s="704">
        <v>1</v>
      </c>
    </row>
    <row r="304" spans="1:21" ht="14.4" customHeight="1" x14ac:dyDescent="0.3">
      <c r="A304" s="664">
        <v>50</v>
      </c>
      <c r="B304" s="665" t="s">
        <v>535</v>
      </c>
      <c r="C304" s="665" t="s">
        <v>2125</v>
      </c>
      <c r="D304" s="746" t="s">
        <v>2859</v>
      </c>
      <c r="E304" s="747" t="s">
        <v>2134</v>
      </c>
      <c r="F304" s="665" t="s">
        <v>2121</v>
      </c>
      <c r="G304" s="665" t="s">
        <v>2610</v>
      </c>
      <c r="H304" s="665" t="s">
        <v>536</v>
      </c>
      <c r="I304" s="665" t="s">
        <v>781</v>
      </c>
      <c r="J304" s="665" t="s">
        <v>782</v>
      </c>
      <c r="K304" s="665" t="s">
        <v>2285</v>
      </c>
      <c r="L304" s="666">
        <v>45.56</v>
      </c>
      <c r="M304" s="666">
        <v>45.56</v>
      </c>
      <c r="N304" s="665">
        <v>1</v>
      </c>
      <c r="O304" s="748">
        <v>1</v>
      </c>
      <c r="P304" s="666">
        <v>45.56</v>
      </c>
      <c r="Q304" s="681">
        <v>1</v>
      </c>
      <c r="R304" s="665">
        <v>1</v>
      </c>
      <c r="S304" s="681">
        <v>1</v>
      </c>
      <c r="T304" s="748">
        <v>1</v>
      </c>
      <c r="U304" s="704">
        <v>1</v>
      </c>
    </row>
    <row r="305" spans="1:21" ht="14.4" customHeight="1" x14ac:dyDescent="0.3">
      <c r="A305" s="664">
        <v>50</v>
      </c>
      <c r="B305" s="665" t="s">
        <v>535</v>
      </c>
      <c r="C305" s="665" t="s">
        <v>2125</v>
      </c>
      <c r="D305" s="746" t="s">
        <v>2859</v>
      </c>
      <c r="E305" s="747" t="s">
        <v>2134</v>
      </c>
      <c r="F305" s="665" t="s">
        <v>2121</v>
      </c>
      <c r="G305" s="665" t="s">
        <v>2611</v>
      </c>
      <c r="H305" s="665" t="s">
        <v>536</v>
      </c>
      <c r="I305" s="665" t="s">
        <v>759</v>
      </c>
      <c r="J305" s="665" t="s">
        <v>2612</v>
      </c>
      <c r="K305" s="665" t="s">
        <v>2613</v>
      </c>
      <c r="L305" s="666">
        <v>123.3</v>
      </c>
      <c r="M305" s="666">
        <v>123.3</v>
      </c>
      <c r="N305" s="665">
        <v>1</v>
      </c>
      <c r="O305" s="748">
        <v>0.5</v>
      </c>
      <c r="P305" s="666">
        <v>123.3</v>
      </c>
      <c r="Q305" s="681">
        <v>1</v>
      </c>
      <c r="R305" s="665">
        <v>1</v>
      </c>
      <c r="S305" s="681">
        <v>1</v>
      </c>
      <c r="T305" s="748">
        <v>0.5</v>
      </c>
      <c r="U305" s="704">
        <v>1</v>
      </c>
    </row>
    <row r="306" spans="1:21" ht="14.4" customHeight="1" x14ac:dyDescent="0.3">
      <c r="A306" s="664">
        <v>50</v>
      </c>
      <c r="B306" s="665" t="s">
        <v>535</v>
      </c>
      <c r="C306" s="665" t="s">
        <v>2125</v>
      </c>
      <c r="D306" s="746" t="s">
        <v>2859</v>
      </c>
      <c r="E306" s="747" t="s">
        <v>2134</v>
      </c>
      <c r="F306" s="665" t="s">
        <v>2121</v>
      </c>
      <c r="G306" s="665" t="s">
        <v>2614</v>
      </c>
      <c r="H306" s="665" t="s">
        <v>536</v>
      </c>
      <c r="I306" s="665" t="s">
        <v>2615</v>
      </c>
      <c r="J306" s="665" t="s">
        <v>2616</v>
      </c>
      <c r="K306" s="665" t="s">
        <v>2617</v>
      </c>
      <c r="L306" s="666">
        <v>123.2</v>
      </c>
      <c r="M306" s="666">
        <v>123.2</v>
      </c>
      <c r="N306" s="665">
        <v>1</v>
      </c>
      <c r="O306" s="748">
        <v>0.5</v>
      </c>
      <c r="P306" s="666"/>
      <c r="Q306" s="681">
        <v>0</v>
      </c>
      <c r="R306" s="665"/>
      <c r="S306" s="681">
        <v>0</v>
      </c>
      <c r="T306" s="748"/>
      <c r="U306" s="704">
        <v>0</v>
      </c>
    </row>
    <row r="307" spans="1:21" ht="14.4" customHeight="1" x14ac:dyDescent="0.3">
      <c r="A307" s="664">
        <v>50</v>
      </c>
      <c r="B307" s="665" t="s">
        <v>535</v>
      </c>
      <c r="C307" s="665" t="s">
        <v>2125</v>
      </c>
      <c r="D307" s="746" t="s">
        <v>2859</v>
      </c>
      <c r="E307" s="747" t="s">
        <v>2134</v>
      </c>
      <c r="F307" s="665" t="s">
        <v>2121</v>
      </c>
      <c r="G307" s="665" t="s">
        <v>2494</v>
      </c>
      <c r="H307" s="665" t="s">
        <v>536</v>
      </c>
      <c r="I307" s="665" t="s">
        <v>739</v>
      </c>
      <c r="J307" s="665" t="s">
        <v>740</v>
      </c>
      <c r="K307" s="665" t="s">
        <v>2495</v>
      </c>
      <c r="L307" s="666">
        <v>107.27</v>
      </c>
      <c r="M307" s="666">
        <v>107.27</v>
      </c>
      <c r="N307" s="665">
        <v>1</v>
      </c>
      <c r="O307" s="748">
        <v>0.5</v>
      </c>
      <c r="P307" s="666">
        <v>107.27</v>
      </c>
      <c r="Q307" s="681">
        <v>1</v>
      </c>
      <c r="R307" s="665">
        <v>1</v>
      </c>
      <c r="S307" s="681">
        <v>1</v>
      </c>
      <c r="T307" s="748">
        <v>0.5</v>
      </c>
      <c r="U307" s="704">
        <v>1</v>
      </c>
    </row>
    <row r="308" spans="1:21" ht="14.4" customHeight="1" x14ac:dyDescent="0.3">
      <c r="A308" s="664">
        <v>50</v>
      </c>
      <c r="B308" s="665" t="s">
        <v>535</v>
      </c>
      <c r="C308" s="665" t="s">
        <v>2125</v>
      </c>
      <c r="D308" s="746" t="s">
        <v>2859</v>
      </c>
      <c r="E308" s="747" t="s">
        <v>2134</v>
      </c>
      <c r="F308" s="665" t="s">
        <v>2121</v>
      </c>
      <c r="G308" s="665" t="s">
        <v>2494</v>
      </c>
      <c r="H308" s="665" t="s">
        <v>536</v>
      </c>
      <c r="I308" s="665" t="s">
        <v>2618</v>
      </c>
      <c r="J308" s="665" t="s">
        <v>740</v>
      </c>
      <c r="K308" s="665" t="s">
        <v>2495</v>
      </c>
      <c r="L308" s="666">
        <v>107.27</v>
      </c>
      <c r="M308" s="666">
        <v>214.54</v>
      </c>
      <c r="N308" s="665">
        <v>2</v>
      </c>
      <c r="O308" s="748">
        <v>0.5</v>
      </c>
      <c r="P308" s="666">
        <v>214.54</v>
      </c>
      <c r="Q308" s="681">
        <v>1</v>
      </c>
      <c r="R308" s="665">
        <v>2</v>
      </c>
      <c r="S308" s="681">
        <v>1</v>
      </c>
      <c r="T308" s="748">
        <v>0.5</v>
      </c>
      <c r="U308" s="704">
        <v>1</v>
      </c>
    </row>
    <row r="309" spans="1:21" ht="14.4" customHeight="1" x14ac:dyDescent="0.3">
      <c r="A309" s="664">
        <v>50</v>
      </c>
      <c r="B309" s="665" t="s">
        <v>535</v>
      </c>
      <c r="C309" s="665" t="s">
        <v>2125</v>
      </c>
      <c r="D309" s="746" t="s">
        <v>2859</v>
      </c>
      <c r="E309" s="747" t="s">
        <v>2134</v>
      </c>
      <c r="F309" s="665" t="s">
        <v>2121</v>
      </c>
      <c r="G309" s="665" t="s">
        <v>2619</v>
      </c>
      <c r="H309" s="665" t="s">
        <v>536</v>
      </c>
      <c r="I309" s="665" t="s">
        <v>724</v>
      </c>
      <c r="J309" s="665" t="s">
        <v>2620</v>
      </c>
      <c r="K309" s="665" t="s">
        <v>2621</v>
      </c>
      <c r="L309" s="666">
        <v>73.989999999999995</v>
      </c>
      <c r="M309" s="666">
        <v>73.989999999999995</v>
      </c>
      <c r="N309" s="665">
        <v>1</v>
      </c>
      <c r="O309" s="748">
        <v>0.5</v>
      </c>
      <c r="P309" s="666">
        <v>73.989999999999995</v>
      </c>
      <c r="Q309" s="681">
        <v>1</v>
      </c>
      <c r="R309" s="665">
        <v>1</v>
      </c>
      <c r="S309" s="681">
        <v>1</v>
      </c>
      <c r="T309" s="748">
        <v>0.5</v>
      </c>
      <c r="U309" s="704">
        <v>1</v>
      </c>
    </row>
    <row r="310" spans="1:21" ht="14.4" customHeight="1" x14ac:dyDescent="0.3">
      <c r="A310" s="664">
        <v>50</v>
      </c>
      <c r="B310" s="665" t="s">
        <v>535</v>
      </c>
      <c r="C310" s="665" t="s">
        <v>2125</v>
      </c>
      <c r="D310" s="746" t="s">
        <v>2859</v>
      </c>
      <c r="E310" s="747" t="s">
        <v>2134</v>
      </c>
      <c r="F310" s="665" t="s">
        <v>2121</v>
      </c>
      <c r="G310" s="665" t="s">
        <v>2622</v>
      </c>
      <c r="H310" s="665" t="s">
        <v>536</v>
      </c>
      <c r="I310" s="665" t="s">
        <v>2623</v>
      </c>
      <c r="J310" s="665" t="s">
        <v>2624</v>
      </c>
      <c r="K310" s="665" t="s">
        <v>2018</v>
      </c>
      <c r="L310" s="666">
        <v>38.56</v>
      </c>
      <c r="M310" s="666">
        <v>77.12</v>
      </c>
      <c r="N310" s="665">
        <v>2</v>
      </c>
      <c r="O310" s="748">
        <v>0.5</v>
      </c>
      <c r="P310" s="666">
        <v>77.12</v>
      </c>
      <c r="Q310" s="681">
        <v>1</v>
      </c>
      <c r="R310" s="665">
        <v>2</v>
      </c>
      <c r="S310" s="681">
        <v>1</v>
      </c>
      <c r="T310" s="748">
        <v>0.5</v>
      </c>
      <c r="U310" s="704">
        <v>1</v>
      </c>
    </row>
    <row r="311" spans="1:21" ht="14.4" customHeight="1" x14ac:dyDescent="0.3">
      <c r="A311" s="664">
        <v>50</v>
      </c>
      <c r="B311" s="665" t="s">
        <v>535</v>
      </c>
      <c r="C311" s="665" t="s">
        <v>2125</v>
      </c>
      <c r="D311" s="746" t="s">
        <v>2859</v>
      </c>
      <c r="E311" s="747" t="s">
        <v>2134</v>
      </c>
      <c r="F311" s="665" t="s">
        <v>2121</v>
      </c>
      <c r="G311" s="665" t="s">
        <v>2625</v>
      </c>
      <c r="H311" s="665" t="s">
        <v>536</v>
      </c>
      <c r="I311" s="665" t="s">
        <v>2626</v>
      </c>
      <c r="J311" s="665" t="s">
        <v>2627</v>
      </c>
      <c r="K311" s="665" t="s">
        <v>2628</v>
      </c>
      <c r="L311" s="666">
        <v>53.57</v>
      </c>
      <c r="M311" s="666">
        <v>53.57</v>
      </c>
      <c r="N311" s="665">
        <v>1</v>
      </c>
      <c r="O311" s="748">
        <v>0.5</v>
      </c>
      <c r="P311" s="666">
        <v>53.57</v>
      </c>
      <c r="Q311" s="681">
        <v>1</v>
      </c>
      <c r="R311" s="665">
        <v>1</v>
      </c>
      <c r="S311" s="681">
        <v>1</v>
      </c>
      <c r="T311" s="748">
        <v>0.5</v>
      </c>
      <c r="U311" s="704">
        <v>1</v>
      </c>
    </row>
    <row r="312" spans="1:21" ht="14.4" customHeight="1" x14ac:dyDescent="0.3">
      <c r="A312" s="664">
        <v>50</v>
      </c>
      <c r="B312" s="665" t="s">
        <v>535</v>
      </c>
      <c r="C312" s="665" t="s">
        <v>2125</v>
      </c>
      <c r="D312" s="746" t="s">
        <v>2859</v>
      </c>
      <c r="E312" s="747" t="s">
        <v>2134</v>
      </c>
      <c r="F312" s="665" t="s">
        <v>2121</v>
      </c>
      <c r="G312" s="665" t="s">
        <v>2629</v>
      </c>
      <c r="H312" s="665" t="s">
        <v>1114</v>
      </c>
      <c r="I312" s="665" t="s">
        <v>2630</v>
      </c>
      <c r="J312" s="665" t="s">
        <v>1678</v>
      </c>
      <c r="K312" s="665" t="s">
        <v>2148</v>
      </c>
      <c r="L312" s="666">
        <v>36.54</v>
      </c>
      <c r="M312" s="666">
        <v>36.54</v>
      </c>
      <c r="N312" s="665">
        <v>1</v>
      </c>
      <c r="O312" s="748">
        <v>1</v>
      </c>
      <c r="P312" s="666">
        <v>36.54</v>
      </c>
      <c r="Q312" s="681">
        <v>1</v>
      </c>
      <c r="R312" s="665">
        <v>1</v>
      </c>
      <c r="S312" s="681">
        <v>1</v>
      </c>
      <c r="T312" s="748">
        <v>1</v>
      </c>
      <c r="U312" s="704">
        <v>1</v>
      </c>
    </row>
    <row r="313" spans="1:21" ht="14.4" customHeight="1" x14ac:dyDescent="0.3">
      <c r="A313" s="664">
        <v>50</v>
      </c>
      <c r="B313" s="665" t="s">
        <v>535</v>
      </c>
      <c r="C313" s="665" t="s">
        <v>2125</v>
      </c>
      <c r="D313" s="746" t="s">
        <v>2859</v>
      </c>
      <c r="E313" s="747" t="s">
        <v>2134</v>
      </c>
      <c r="F313" s="665" t="s">
        <v>2121</v>
      </c>
      <c r="G313" s="665" t="s">
        <v>2629</v>
      </c>
      <c r="H313" s="665" t="s">
        <v>536</v>
      </c>
      <c r="I313" s="665" t="s">
        <v>2631</v>
      </c>
      <c r="J313" s="665" t="s">
        <v>2632</v>
      </c>
      <c r="K313" s="665" t="s">
        <v>2633</v>
      </c>
      <c r="L313" s="666">
        <v>36.54</v>
      </c>
      <c r="M313" s="666">
        <v>36.54</v>
      </c>
      <c r="N313" s="665">
        <v>1</v>
      </c>
      <c r="O313" s="748">
        <v>0.5</v>
      </c>
      <c r="P313" s="666">
        <v>36.54</v>
      </c>
      <c r="Q313" s="681">
        <v>1</v>
      </c>
      <c r="R313" s="665">
        <v>1</v>
      </c>
      <c r="S313" s="681">
        <v>1</v>
      </c>
      <c r="T313" s="748">
        <v>0.5</v>
      </c>
      <c r="U313" s="704">
        <v>1</v>
      </c>
    </row>
    <row r="314" spans="1:21" ht="14.4" customHeight="1" x14ac:dyDescent="0.3">
      <c r="A314" s="664">
        <v>50</v>
      </c>
      <c r="B314" s="665" t="s">
        <v>535</v>
      </c>
      <c r="C314" s="665" t="s">
        <v>2125</v>
      </c>
      <c r="D314" s="746" t="s">
        <v>2859</v>
      </c>
      <c r="E314" s="747" t="s">
        <v>2134</v>
      </c>
      <c r="F314" s="665" t="s">
        <v>2121</v>
      </c>
      <c r="G314" s="665" t="s">
        <v>2515</v>
      </c>
      <c r="H314" s="665" t="s">
        <v>536</v>
      </c>
      <c r="I314" s="665" t="s">
        <v>2634</v>
      </c>
      <c r="J314" s="665" t="s">
        <v>1101</v>
      </c>
      <c r="K314" s="665" t="s">
        <v>1102</v>
      </c>
      <c r="L314" s="666">
        <v>301.2</v>
      </c>
      <c r="M314" s="666">
        <v>602.4</v>
      </c>
      <c r="N314" s="665">
        <v>2</v>
      </c>
      <c r="O314" s="748">
        <v>0.5</v>
      </c>
      <c r="P314" s="666">
        <v>602.4</v>
      </c>
      <c r="Q314" s="681">
        <v>1</v>
      </c>
      <c r="R314" s="665">
        <v>2</v>
      </c>
      <c r="S314" s="681">
        <v>1</v>
      </c>
      <c r="T314" s="748">
        <v>0.5</v>
      </c>
      <c r="U314" s="704">
        <v>1</v>
      </c>
    </row>
    <row r="315" spans="1:21" ht="14.4" customHeight="1" x14ac:dyDescent="0.3">
      <c r="A315" s="664">
        <v>50</v>
      </c>
      <c r="B315" s="665" t="s">
        <v>535</v>
      </c>
      <c r="C315" s="665" t="s">
        <v>2125</v>
      </c>
      <c r="D315" s="746" t="s">
        <v>2859</v>
      </c>
      <c r="E315" s="747" t="s">
        <v>2134</v>
      </c>
      <c r="F315" s="665" t="s">
        <v>2121</v>
      </c>
      <c r="G315" s="665" t="s">
        <v>2635</v>
      </c>
      <c r="H315" s="665" t="s">
        <v>536</v>
      </c>
      <c r="I315" s="665" t="s">
        <v>1687</v>
      </c>
      <c r="J315" s="665" t="s">
        <v>1688</v>
      </c>
      <c r="K315" s="665" t="s">
        <v>1689</v>
      </c>
      <c r="L315" s="666">
        <v>108.44</v>
      </c>
      <c r="M315" s="666">
        <v>216.88</v>
      </c>
      <c r="N315" s="665">
        <v>2</v>
      </c>
      <c r="O315" s="748">
        <v>1.5</v>
      </c>
      <c r="P315" s="666">
        <v>216.88</v>
      </c>
      <c r="Q315" s="681">
        <v>1</v>
      </c>
      <c r="R315" s="665">
        <v>2</v>
      </c>
      <c r="S315" s="681">
        <v>1</v>
      </c>
      <c r="T315" s="748">
        <v>1.5</v>
      </c>
      <c r="U315" s="704">
        <v>1</v>
      </c>
    </row>
    <row r="316" spans="1:21" ht="14.4" customHeight="1" x14ac:dyDescent="0.3">
      <c r="A316" s="664">
        <v>50</v>
      </c>
      <c r="B316" s="665" t="s">
        <v>535</v>
      </c>
      <c r="C316" s="665" t="s">
        <v>2125</v>
      </c>
      <c r="D316" s="746" t="s">
        <v>2859</v>
      </c>
      <c r="E316" s="747" t="s">
        <v>2134</v>
      </c>
      <c r="F316" s="665" t="s">
        <v>2121</v>
      </c>
      <c r="G316" s="665" t="s">
        <v>2635</v>
      </c>
      <c r="H316" s="665" t="s">
        <v>536</v>
      </c>
      <c r="I316" s="665" t="s">
        <v>2636</v>
      </c>
      <c r="J316" s="665" t="s">
        <v>2637</v>
      </c>
      <c r="K316" s="665" t="s">
        <v>2262</v>
      </c>
      <c r="L316" s="666">
        <v>43.37</v>
      </c>
      <c r="M316" s="666">
        <v>43.37</v>
      </c>
      <c r="N316" s="665">
        <v>1</v>
      </c>
      <c r="O316" s="748">
        <v>0.5</v>
      </c>
      <c r="P316" s="666">
        <v>43.37</v>
      </c>
      <c r="Q316" s="681">
        <v>1</v>
      </c>
      <c r="R316" s="665">
        <v>1</v>
      </c>
      <c r="S316" s="681">
        <v>1</v>
      </c>
      <c r="T316" s="748">
        <v>0.5</v>
      </c>
      <c r="U316" s="704">
        <v>1</v>
      </c>
    </row>
    <row r="317" spans="1:21" ht="14.4" customHeight="1" x14ac:dyDescent="0.3">
      <c r="A317" s="664">
        <v>50</v>
      </c>
      <c r="B317" s="665" t="s">
        <v>535</v>
      </c>
      <c r="C317" s="665" t="s">
        <v>2125</v>
      </c>
      <c r="D317" s="746" t="s">
        <v>2859</v>
      </c>
      <c r="E317" s="747" t="s">
        <v>2134</v>
      </c>
      <c r="F317" s="665" t="s">
        <v>2121</v>
      </c>
      <c r="G317" s="665" t="s">
        <v>2456</v>
      </c>
      <c r="H317" s="665" t="s">
        <v>536</v>
      </c>
      <c r="I317" s="665" t="s">
        <v>721</v>
      </c>
      <c r="J317" s="665" t="s">
        <v>2457</v>
      </c>
      <c r="K317" s="665" t="s">
        <v>2458</v>
      </c>
      <c r="L317" s="666">
        <v>0</v>
      </c>
      <c r="M317" s="666">
        <v>0</v>
      </c>
      <c r="N317" s="665">
        <v>1</v>
      </c>
      <c r="O317" s="748">
        <v>0.5</v>
      </c>
      <c r="P317" s="666">
        <v>0</v>
      </c>
      <c r="Q317" s="681"/>
      <c r="R317" s="665">
        <v>1</v>
      </c>
      <c r="S317" s="681">
        <v>1</v>
      </c>
      <c r="T317" s="748">
        <v>0.5</v>
      </c>
      <c r="U317" s="704">
        <v>1</v>
      </c>
    </row>
    <row r="318" spans="1:21" ht="14.4" customHeight="1" x14ac:dyDescent="0.3">
      <c r="A318" s="664">
        <v>50</v>
      </c>
      <c r="B318" s="665" t="s">
        <v>535</v>
      </c>
      <c r="C318" s="665" t="s">
        <v>2125</v>
      </c>
      <c r="D318" s="746" t="s">
        <v>2859</v>
      </c>
      <c r="E318" s="747" t="s">
        <v>2134</v>
      </c>
      <c r="F318" s="665" t="s">
        <v>2121</v>
      </c>
      <c r="G318" s="665" t="s">
        <v>2638</v>
      </c>
      <c r="H318" s="665" t="s">
        <v>536</v>
      </c>
      <c r="I318" s="665" t="s">
        <v>1310</v>
      </c>
      <c r="J318" s="665" t="s">
        <v>1311</v>
      </c>
      <c r="K318" s="665" t="s">
        <v>2639</v>
      </c>
      <c r="L318" s="666">
        <v>186.27</v>
      </c>
      <c r="M318" s="666">
        <v>372.54</v>
      </c>
      <c r="N318" s="665">
        <v>2</v>
      </c>
      <c r="O318" s="748">
        <v>0.5</v>
      </c>
      <c r="P318" s="666">
        <v>372.54</v>
      </c>
      <c r="Q318" s="681">
        <v>1</v>
      </c>
      <c r="R318" s="665">
        <v>2</v>
      </c>
      <c r="S318" s="681">
        <v>1</v>
      </c>
      <c r="T318" s="748">
        <v>0.5</v>
      </c>
      <c r="U318" s="704">
        <v>1</v>
      </c>
    </row>
    <row r="319" spans="1:21" ht="14.4" customHeight="1" x14ac:dyDescent="0.3">
      <c r="A319" s="664">
        <v>50</v>
      </c>
      <c r="B319" s="665" t="s">
        <v>535</v>
      </c>
      <c r="C319" s="665" t="s">
        <v>2125</v>
      </c>
      <c r="D319" s="746" t="s">
        <v>2859</v>
      </c>
      <c r="E319" s="747" t="s">
        <v>2135</v>
      </c>
      <c r="F319" s="665" t="s">
        <v>2121</v>
      </c>
      <c r="G319" s="665" t="s">
        <v>2144</v>
      </c>
      <c r="H319" s="665" t="s">
        <v>1114</v>
      </c>
      <c r="I319" s="665" t="s">
        <v>1145</v>
      </c>
      <c r="J319" s="665" t="s">
        <v>1146</v>
      </c>
      <c r="K319" s="665" t="s">
        <v>887</v>
      </c>
      <c r="L319" s="666">
        <v>35.11</v>
      </c>
      <c r="M319" s="666">
        <v>35.11</v>
      </c>
      <c r="N319" s="665">
        <v>1</v>
      </c>
      <c r="O319" s="748">
        <v>1</v>
      </c>
      <c r="P319" s="666">
        <v>35.11</v>
      </c>
      <c r="Q319" s="681">
        <v>1</v>
      </c>
      <c r="R319" s="665">
        <v>1</v>
      </c>
      <c r="S319" s="681">
        <v>1</v>
      </c>
      <c r="T319" s="748">
        <v>1</v>
      </c>
      <c r="U319" s="704">
        <v>1</v>
      </c>
    </row>
    <row r="320" spans="1:21" ht="14.4" customHeight="1" x14ac:dyDescent="0.3">
      <c r="A320" s="664">
        <v>50</v>
      </c>
      <c r="B320" s="665" t="s">
        <v>535</v>
      </c>
      <c r="C320" s="665" t="s">
        <v>2125</v>
      </c>
      <c r="D320" s="746" t="s">
        <v>2859</v>
      </c>
      <c r="E320" s="747" t="s">
        <v>2135</v>
      </c>
      <c r="F320" s="665" t="s">
        <v>2121</v>
      </c>
      <c r="G320" s="665" t="s">
        <v>2377</v>
      </c>
      <c r="H320" s="665" t="s">
        <v>1114</v>
      </c>
      <c r="I320" s="665" t="s">
        <v>1129</v>
      </c>
      <c r="J320" s="665" t="s">
        <v>2070</v>
      </c>
      <c r="K320" s="665" t="s">
        <v>2071</v>
      </c>
      <c r="L320" s="666">
        <v>0</v>
      </c>
      <c r="M320" s="666">
        <v>0</v>
      </c>
      <c r="N320" s="665">
        <v>6</v>
      </c>
      <c r="O320" s="748">
        <v>3</v>
      </c>
      <c r="P320" s="666">
        <v>0</v>
      </c>
      <c r="Q320" s="681"/>
      <c r="R320" s="665">
        <v>5</v>
      </c>
      <c r="S320" s="681">
        <v>0.83333333333333337</v>
      </c>
      <c r="T320" s="748">
        <v>2</v>
      </c>
      <c r="U320" s="704">
        <v>0.66666666666666663</v>
      </c>
    </row>
    <row r="321" spans="1:21" ht="14.4" customHeight="1" x14ac:dyDescent="0.3">
      <c r="A321" s="664">
        <v>50</v>
      </c>
      <c r="B321" s="665" t="s">
        <v>535</v>
      </c>
      <c r="C321" s="665" t="s">
        <v>2125</v>
      </c>
      <c r="D321" s="746" t="s">
        <v>2859</v>
      </c>
      <c r="E321" s="747" t="s">
        <v>2136</v>
      </c>
      <c r="F321" s="665" t="s">
        <v>2121</v>
      </c>
      <c r="G321" s="665" t="s">
        <v>2640</v>
      </c>
      <c r="H321" s="665" t="s">
        <v>536</v>
      </c>
      <c r="I321" s="665" t="s">
        <v>2641</v>
      </c>
      <c r="J321" s="665" t="s">
        <v>2642</v>
      </c>
      <c r="K321" s="665" t="s">
        <v>823</v>
      </c>
      <c r="L321" s="666">
        <v>35.11</v>
      </c>
      <c r="M321" s="666">
        <v>70.22</v>
      </c>
      <c r="N321" s="665">
        <v>2</v>
      </c>
      <c r="O321" s="748">
        <v>0.5</v>
      </c>
      <c r="P321" s="666"/>
      <c r="Q321" s="681">
        <v>0</v>
      </c>
      <c r="R321" s="665"/>
      <c r="S321" s="681">
        <v>0</v>
      </c>
      <c r="T321" s="748"/>
      <c r="U321" s="704">
        <v>0</v>
      </c>
    </row>
    <row r="322" spans="1:21" ht="14.4" customHeight="1" x14ac:dyDescent="0.3">
      <c r="A322" s="664">
        <v>50</v>
      </c>
      <c r="B322" s="665" t="s">
        <v>535</v>
      </c>
      <c r="C322" s="665" t="s">
        <v>2125</v>
      </c>
      <c r="D322" s="746" t="s">
        <v>2859</v>
      </c>
      <c r="E322" s="747" t="s">
        <v>2136</v>
      </c>
      <c r="F322" s="665" t="s">
        <v>2121</v>
      </c>
      <c r="G322" s="665" t="s">
        <v>2222</v>
      </c>
      <c r="H322" s="665" t="s">
        <v>536</v>
      </c>
      <c r="I322" s="665" t="s">
        <v>2459</v>
      </c>
      <c r="J322" s="665" t="s">
        <v>2460</v>
      </c>
      <c r="K322" s="665" t="s">
        <v>2421</v>
      </c>
      <c r="L322" s="666">
        <v>72.55</v>
      </c>
      <c r="M322" s="666">
        <v>72.55</v>
      </c>
      <c r="N322" s="665">
        <v>1</v>
      </c>
      <c r="O322" s="748">
        <v>0.5</v>
      </c>
      <c r="P322" s="666"/>
      <c r="Q322" s="681">
        <v>0</v>
      </c>
      <c r="R322" s="665"/>
      <c r="S322" s="681">
        <v>0</v>
      </c>
      <c r="T322" s="748"/>
      <c r="U322" s="704">
        <v>0</v>
      </c>
    </row>
    <row r="323" spans="1:21" ht="14.4" customHeight="1" x14ac:dyDescent="0.3">
      <c r="A323" s="664">
        <v>50</v>
      </c>
      <c r="B323" s="665" t="s">
        <v>535</v>
      </c>
      <c r="C323" s="665" t="s">
        <v>2125</v>
      </c>
      <c r="D323" s="746" t="s">
        <v>2859</v>
      </c>
      <c r="E323" s="747" t="s">
        <v>2136</v>
      </c>
      <c r="F323" s="665" t="s">
        <v>2121</v>
      </c>
      <c r="G323" s="665" t="s">
        <v>2222</v>
      </c>
      <c r="H323" s="665" t="s">
        <v>536</v>
      </c>
      <c r="I323" s="665" t="s">
        <v>2643</v>
      </c>
      <c r="J323" s="665" t="s">
        <v>2224</v>
      </c>
      <c r="K323" s="665" t="s">
        <v>2421</v>
      </c>
      <c r="L323" s="666">
        <v>0</v>
      </c>
      <c r="M323" s="666">
        <v>0</v>
      </c>
      <c r="N323" s="665">
        <v>1</v>
      </c>
      <c r="O323" s="748">
        <v>0.5</v>
      </c>
      <c r="P323" s="666"/>
      <c r="Q323" s="681"/>
      <c r="R323" s="665"/>
      <c r="S323" s="681">
        <v>0</v>
      </c>
      <c r="T323" s="748"/>
      <c r="U323" s="704">
        <v>0</v>
      </c>
    </row>
    <row r="324" spans="1:21" ht="14.4" customHeight="1" x14ac:dyDescent="0.3">
      <c r="A324" s="664">
        <v>50</v>
      </c>
      <c r="B324" s="665" t="s">
        <v>535</v>
      </c>
      <c r="C324" s="665" t="s">
        <v>2125</v>
      </c>
      <c r="D324" s="746" t="s">
        <v>2859</v>
      </c>
      <c r="E324" s="747" t="s">
        <v>2136</v>
      </c>
      <c r="F324" s="665" t="s">
        <v>2121</v>
      </c>
      <c r="G324" s="665" t="s">
        <v>2461</v>
      </c>
      <c r="H324" s="665" t="s">
        <v>1114</v>
      </c>
      <c r="I324" s="665" t="s">
        <v>2644</v>
      </c>
      <c r="J324" s="665" t="s">
        <v>2645</v>
      </c>
      <c r="K324" s="665" t="s">
        <v>2646</v>
      </c>
      <c r="L324" s="666">
        <v>9.4</v>
      </c>
      <c r="M324" s="666">
        <v>9.4</v>
      </c>
      <c r="N324" s="665">
        <v>1</v>
      </c>
      <c r="O324" s="748">
        <v>0.5</v>
      </c>
      <c r="P324" s="666">
        <v>9.4</v>
      </c>
      <c r="Q324" s="681">
        <v>1</v>
      </c>
      <c r="R324" s="665">
        <v>1</v>
      </c>
      <c r="S324" s="681">
        <v>1</v>
      </c>
      <c r="T324" s="748">
        <v>0.5</v>
      </c>
      <c r="U324" s="704">
        <v>1</v>
      </c>
    </row>
    <row r="325" spans="1:21" ht="14.4" customHeight="1" x14ac:dyDescent="0.3">
      <c r="A325" s="664">
        <v>50</v>
      </c>
      <c r="B325" s="665" t="s">
        <v>535</v>
      </c>
      <c r="C325" s="665" t="s">
        <v>2125</v>
      </c>
      <c r="D325" s="746" t="s">
        <v>2859</v>
      </c>
      <c r="E325" s="747" t="s">
        <v>2136</v>
      </c>
      <c r="F325" s="665" t="s">
        <v>2121</v>
      </c>
      <c r="G325" s="665" t="s">
        <v>2209</v>
      </c>
      <c r="H325" s="665" t="s">
        <v>1114</v>
      </c>
      <c r="I325" s="665" t="s">
        <v>1126</v>
      </c>
      <c r="J325" s="665" t="s">
        <v>1123</v>
      </c>
      <c r="K325" s="665" t="s">
        <v>2019</v>
      </c>
      <c r="L325" s="666">
        <v>144.01</v>
      </c>
      <c r="M325" s="666">
        <v>288.02</v>
      </c>
      <c r="N325" s="665">
        <v>2</v>
      </c>
      <c r="O325" s="748">
        <v>0.5</v>
      </c>
      <c r="P325" s="666"/>
      <c r="Q325" s="681">
        <v>0</v>
      </c>
      <c r="R325" s="665"/>
      <c r="S325" s="681">
        <v>0</v>
      </c>
      <c r="T325" s="748"/>
      <c r="U325" s="704">
        <v>0</v>
      </c>
    </row>
    <row r="326" spans="1:21" ht="14.4" customHeight="1" x14ac:dyDescent="0.3">
      <c r="A326" s="664">
        <v>50</v>
      </c>
      <c r="B326" s="665" t="s">
        <v>535</v>
      </c>
      <c r="C326" s="665" t="s">
        <v>2125</v>
      </c>
      <c r="D326" s="746" t="s">
        <v>2859</v>
      </c>
      <c r="E326" s="747" t="s">
        <v>2136</v>
      </c>
      <c r="F326" s="665" t="s">
        <v>2121</v>
      </c>
      <c r="G326" s="665" t="s">
        <v>2149</v>
      </c>
      <c r="H326" s="665" t="s">
        <v>536</v>
      </c>
      <c r="I326" s="665" t="s">
        <v>2647</v>
      </c>
      <c r="J326" s="665" t="s">
        <v>2648</v>
      </c>
      <c r="K326" s="665" t="s">
        <v>1469</v>
      </c>
      <c r="L326" s="666">
        <v>207.27</v>
      </c>
      <c r="M326" s="666">
        <v>414.54</v>
      </c>
      <c r="N326" s="665">
        <v>2</v>
      </c>
      <c r="O326" s="748">
        <v>1</v>
      </c>
      <c r="P326" s="666"/>
      <c r="Q326" s="681">
        <v>0</v>
      </c>
      <c r="R326" s="665"/>
      <c r="S326" s="681">
        <v>0</v>
      </c>
      <c r="T326" s="748"/>
      <c r="U326" s="704">
        <v>0</v>
      </c>
    </row>
    <row r="327" spans="1:21" ht="14.4" customHeight="1" x14ac:dyDescent="0.3">
      <c r="A327" s="664">
        <v>50</v>
      </c>
      <c r="B327" s="665" t="s">
        <v>535</v>
      </c>
      <c r="C327" s="665" t="s">
        <v>2125</v>
      </c>
      <c r="D327" s="746" t="s">
        <v>2859</v>
      </c>
      <c r="E327" s="747" t="s">
        <v>2136</v>
      </c>
      <c r="F327" s="665" t="s">
        <v>2121</v>
      </c>
      <c r="G327" s="665" t="s">
        <v>2649</v>
      </c>
      <c r="H327" s="665" t="s">
        <v>536</v>
      </c>
      <c r="I327" s="665" t="s">
        <v>2650</v>
      </c>
      <c r="J327" s="665" t="s">
        <v>2651</v>
      </c>
      <c r="K327" s="665" t="s">
        <v>2652</v>
      </c>
      <c r="L327" s="666">
        <v>57.76</v>
      </c>
      <c r="M327" s="666">
        <v>57.76</v>
      </c>
      <c r="N327" s="665">
        <v>1</v>
      </c>
      <c r="O327" s="748">
        <v>0.5</v>
      </c>
      <c r="P327" s="666"/>
      <c r="Q327" s="681">
        <v>0</v>
      </c>
      <c r="R327" s="665"/>
      <c r="S327" s="681">
        <v>0</v>
      </c>
      <c r="T327" s="748"/>
      <c r="U327" s="704">
        <v>0</v>
      </c>
    </row>
    <row r="328" spans="1:21" ht="14.4" customHeight="1" x14ac:dyDescent="0.3">
      <c r="A328" s="664">
        <v>50</v>
      </c>
      <c r="B328" s="665" t="s">
        <v>535</v>
      </c>
      <c r="C328" s="665" t="s">
        <v>2125</v>
      </c>
      <c r="D328" s="746" t="s">
        <v>2859</v>
      </c>
      <c r="E328" s="747" t="s">
        <v>2136</v>
      </c>
      <c r="F328" s="665" t="s">
        <v>2121</v>
      </c>
      <c r="G328" s="665" t="s">
        <v>2156</v>
      </c>
      <c r="H328" s="665" t="s">
        <v>1114</v>
      </c>
      <c r="I328" s="665" t="s">
        <v>2468</v>
      </c>
      <c r="J328" s="665" t="s">
        <v>2157</v>
      </c>
      <c r="K328" s="665" t="s">
        <v>2469</v>
      </c>
      <c r="L328" s="666">
        <v>392.42</v>
      </c>
      <c r="M328" s="666">
        <v>1569.68</v>
      </c>
      <c r="N328" s="665">
        <v>4</v>
      </c>
      <c r="O328" s="748">
        <v>2</v>
      </c>
      <c r="P328" s="666">
        <v>784.84</v>
      </c>
      <c r="Q328" s="681">
        <v>0.5</v>
      </c>
      <c r="R328" s="665">
        <v>2</v>
      </c>
      <c r="S328" s="681">
        <v>0.5</v>
      </c>
      <c r="T328" s="748">
        <v>1</v>
      </c>
      <c r="U328" s="704">
        <v>0.5</v>
      </c>
    </row>
    <row r="329" spans="1:21" ht="14.4" customHeight="1" x14ac:dyDescent="0.3">
      <c r="A329" s="664">
        <v>50</v>
      </c>
      <c r="B329" s="665" t="s">
        <v>535</v>
      </c>
      <c r="C329" s="665" t="s">
        <v>2125</v>
      </c>
      <c r="D329" s="746" t="s">
        <v>2859</v>
      </c>
      <c r="E329" s="747" t="s">
        <v>2136</v>
      </c>
      <c r="F329" s="665" t="s">
        <v>2121</v>
      </c>
      <c r="G329" s="665" t="s">
        <v>2156</v>
      </c>
      <c r="H329" s="665" t="s">
        <v>1114</v>
      </c>
      <c r="I329" s="665" t="s">
        <v>2382</v>
      </c>
      <c r="J329" s="665" t="s">
        <v>2032</v>
      </c>
      <c r="K329" s="665" t="s">
        <v>2383</v>
      </c>
      <c r="L329" s="666">
        <v>603.73</v>
      </c>
      <c r="M329" s="666">
        <v>2414.92</v>
      </c>
      <c r="N329" s="665">
        <v>4</v>
      </c>
      <c r="O329" s="748">
        <v>3</v>
      </c>
      <c r="P329" s="666">
        <v>603.73</v>
      </c>
      <c r="Q329" s="681">
        <v>0.25</v>
      </c>
      <c r="R329" s="665">
        <v>1</v>
      </c>
      <c r="S329" s="681">
        <v>0.25</v>
      </c>
      <c r="T329" s="748">
        <v>1</v>
      </c>
      <c r="U329" s="704">
        <v>0.33333333333333331</v>
      </c>
    </row>
    <row r="330" spans="1:21" ht="14.4" customHeight="1" x14ac:dyDescent="0.3">
      <c r="A330" s="664">
        <v>50</v>
      </c>
      <c r="B330" s="665" t="s">
        <v>535</v>
      </c>
      <c r="C330" s="665" t="s">
        <v>2125</v>
      </c>
      <c r="D330" s="746" t="s">
        <v>2859</v>
      </c>
      <c r="E330" s="747" t="s">
        <v>2136</v>
      </c>
      <c r="F330" s="665" t="s">
        <v>2121</v>
      </c>
      <c r="G330" s="665" t="s">
        <v>2356</v>
      </c>
      <c r="H330" s="665" t="s">
        <v>1114</v>
      </c>
      <c r="I330" s="665" t="s">
        <v>2653</v>
      </c>
      <c r="J330" s="665" t="s">
        <v>2654</v>
      </c>
      <c r="K330" s="665" t="s">
        <v>2472</v>
      </c>
      <c r="L330" s="666">
        <v>739.33</v>
      </c>
      <c r="M330" s="666">
        <v>1478.66</v>
      </c>
      <c r="N330" s="665">
        <v>2</v>
      </c>
      <c r="O330" s="748">
        <v>1</v>
      </c>
      <c r="P330" s="666">
        <v>739.33</v>
      </c>
      <c r="Q330" s="681">
        <v>0.5</v>
      </c>
      <c r="R330" s="665">
        <v>1</v>
      </c>
      <c r="S330" s="681">
        <v>0.5</v>
      </c>
      <c r="T330" s="748">
        <v>0.5</v>
      </c>
      <c r="U330" s="704">
        <v>0.5</v>
      </c>
    </row>
    <row r="331" spans="1:21" ht="14.4" customHeight="1" x14ac:dyDescent="0.3">
      <c r="A331" s="664">
        <v>50</v>
      </c>
      <c r="B331" s="665" t="s">
        <v>535</v>
      </c>
      <c r="C331" s="665" t="s">
        <v>2125</v>
      </c>
      <c r="D331" s="746" t="s">
        <v>2859</v>
      </c>
      <c r="E331" s="747" t="s">
        <v>2136</v>
      </c>
      <c r="F331" s="665" t="s">
        <v>2121</v>
      </c>
      <c r="G331" s="665" t="s">
        <v>2356</v>
      </c>
      <c r="H331" s="665" t="s">
        <v>1114</v>
      </c>
      <c r="I331" s="665" t="s">
        <v>2655</v>
      </c>
      <c r="J331" s="665" t="s">
        <v>2654</v>
      </c>
      <c r="K331" s="665" t="s">
        <v>2472</v>
      </c>
      <c r="L331" s="666">
        <v>0</v>
      </c>
      <c r="M331" s="666">
        <v>0</v>
      </c>
      <c r="N331" s="665">
        <v>4</v>
      </c>
      <c r="O331" s="748">
        <v>4</v>
      </c>
      <c r="P331" s="666">
        <v>0</v>
      </c>
      <c r="Q331" s="681"/>
      <c r="R331" s="665">
        <v>3</v>
      </c>
      <c r="S331" s="681">
        <v>0.75</v>
      </c>
      <c r="T331" s="748">
        <v>3</v>
      </c>
      <c r="U331" s="704">
        <v>0.75</v>
      </c>
    </row>
    <row r="332" spans="1:21" ht="14.4" customHeight="1" x14ac:dyDescent="0.3">
      <c r="A332" s="664">
        <v>50</v>
      </c>
      <c r="B332" s="665" t="s">
        <v>535</v>
      </c>
      <c r="C332" s="665" t="s">
        <v>2125</v>
      </c>
      <c r="D332" s="746" t="s">
        <v>2859</v>
      </c>
      <c r="E332" s="747" t="s">
        <v>2136</v>
      </c>
      <c r="F332" s="665" t="s">
        <v>2121</v>
      </c>
      <c r="G332" s="665" t="s">
        <v>2356</v>
      </c>
      <c r="H332" s="665" t="s">
        <v>1114</v>
      </c>
      <c r="I332" s="665" t="s">
        <v>2470</v>
      </c>
      <c r="J332" s="665" t="s">
        <v>2471</v>
      </c>
      <c r="K332" s="665" t="s">
        <v>2472</v>
      </c>
      <c r="L332" s="666">
        <v>0</v>
      </c>
      <c r="M332" s="666">
        <v>0</v>
      </c>
      <c r="N332" s="665">
        <v>1</v>
      </c>
      <c r="O332" s="748">
        <v>0.5</v>
      </c>
      <c r="P332" s="666"/>
      <c r="Q332" s="681"/>
      <c r="R332" s="665"/>
      <c r="S332" s="681">
        <v>0</v>
      </c>
      <c r="T332" s="748"/>
      <c r="U332" s="704">
        <v>0</v>
      </c>
    </row>
    <row r="333" spans="1:21" ht="14.4" customHeight="1" x14ac:dyDescent="0.3">
      <c r="A333" s="664">
        <v>50</v>
      </c>
      <c r="B333" s="665" t="s">
        <v>535</v>
      </c>
      <c r="C333" s="665" t="s">
        <v>2125</v>
      </c>
      <c r="D333" s="746" t="s">
        <v>2859</v>
      </c>
      <c r="E333" s="747" t="s">
        <v>2136</v>
      </c>
      <c r="F333" s="665" t="s">
        <v>2121</v>
      </c>
      <c r="G333" s="665" t="s">
        <v>2605</v>
      </c>
      <c r="H333" s="665" t="s">
        <v>1114</v>
      </c>
      <c r="I333" s="665" t="s">
        <v>1805</v>
      </c>
      <c r="J333" s="665" t="s">
        <v>1806</v>
      </c>
      <c r="K333" s="665" t="s">
        <v>1807</v>
      </c>
      <c r="L333" s="666">
        <v>70.540000000000006</v>
      </c>
      <c r="M333" s="666">
        <v>141.08000000000001</v>
      </c>
      <c r="N333" s="665">
        <v>2</v>
      </c>
      <c r="O333" s="748">
        <v>0.5</v>
      </c>
      <c r="P333" s="666"/>
      <c r="Q333" s="681">
        <v>0</v>
      </c>
      <c r="R333" s="665"/>
      <c r="S333" s="681">
        <v>0</v>
      </c>
      <c r="T333" s="748"/>
      <c r="U333" s="704">
        <v>0</v>
      </c>
    </row>
    <row r="334" spans="1:21" ht="14.4" customHeight="1" x14ac:dyDescent="0.3">
      <c r="A334" s="664">
        <v>50</v>
      </c>
      <c r="B334" s="665" t="s">
        <v>535</v>
      </c>
      <c r="C334" s="665" t="s">
        <v>2125</v>
      </c>
      <c r="D334" s="746" t="s">
        <v>2859</v>
      </c>
      <c r="E334" s="747" t="s">
        <v>2136</v>
      </c>
      <c r="F334" s="665" t="s">
        <v>2121</v>
      </c>
      <c r="G334" s="665" t="s">
        <v>2231</v>
      </c>
      <c r="H334" s="665" t="s">
        <v>1114</v>
      </c>
      <c r="I334" s="665" t="s">
        <v>2656</v>
      </c>
      <c r="J334" s="665" t="s">
        <v>1152</v>
      </c>
      <c r="K334" s="665" t="s">
        <v>2535</v>
      </c>
      <c r="L334" s="666">
        <v>229.38</v>
      </c>
      <c r="M334" s="666">
        <v>229.38</v>
      </c>
      <c r="N334" s="665">
        <v>1</v>
      </c>
      <c r="O334" s="748">
        <v>0.5</v>
      </c>
      <c r="P334" s="666"/>
      <c r="Q334" s="681">
        <v>0</v>
      </c>
      <c r="R334" s="665"/>
      <c r="S334" s="681">
        <v>0</v>
      </c>
      <c r="T334" s="748"/>
      <c r="U334" s="704">
        <v>0</v>
      </c>
    </row>
    <row r="335" spans="1:21" ht="14.4" customHeight="1" x14ac:dyDescent="0.3">
      <c r="A335" s="664">
        <v>50</v>
      </c>
      <c r="B335" s="665" t="s">
        <v>535</v>
      </c>
      <c r="C335" s="665" t="s">
        <v>2125</v>
      </c>
      <c r="D335" s="746" t="s">
        <v>2859</v>
      </c>
      <c r="E335" s="747" t="s">
        <v>2136</v>
      </c>
      <c r="F335" s="665" t="s">
        <v>2121</v>
      </c>
      <c r="G335" s="665" t="s">
        <v>2144</v>
      </c>
      <c r="H335" s="665" t="s">
        <v>1114</v>
      </c>
      <c r="I335" s="665" t="s">
        <v>2384</v>
      </c>
      <c r="J335" s="665" t="s">
        <v>1146</v>
      </c>
      <c r="K335" s="665" t="s">
        <v>2385</v>
      </c>
      <c r="L335" s="666">
        <v>105.32</v>
      </c>
      <c r="M335" s="666">
        <v>105.32</v>
      </c>
      <c r="N335" s="665">
        <v>1</v>
      </c>
      <c r="O335" s="748">
        <v>1</v>
      </c>
      <c r="P335" s="666"/>
      <c r="Q335" s="681">
        <v>0</v>
      </c>
      <c r="R335" s="665"/>
      <c r="S335" s="681">
        <v>0</v>
      </c>
      <c r="T335" s="748"/>
      <c r="U335" s="704">
        <v>0</v>
      </c>
    </row>
    <row r="336" spans="1:21" ht="14.4" customHeight="1" x14ac:dyDescent="0.3">
      <c r="A336" s="664">
        <v>50</v>
      </c>
      <c r="B336" s="665" t="s">
        <v>535</v>
      </c>
      <c r="C336" s="665" t="s">
        <v>2125</v>
      </c>
      <c r="D336" s="746" t="s">
        <v>2859</v>
      </c>
      <c r="E336" s="747" t="s">
        <v>2136</v>
      </c>
      <c r="F336" s="665" t="s">
        <v>2121</v>
      </c>
      <c r="G336" s="665" t="s">
        <v>2144</v>
      </c>
      <c r="H336" s="665" t="s">
        <v>1114</v>
      </c>
      <c r="I336" s="665" t="s">
        <v>2210</v>
      </c>
      <c r="J336" s="665" t="s">
        <v>2211</v>
      </c>
      <c r="K336" s="665" t="s">
        <v>2212</v>
      </c>
      <c r="L336" s="666">
        <v>210.66</v>
      </c>
      <c r="M336" s="666">
        <v>210.66</v>
      </c>
      <c r="N336" s="665">
        <v>1</v>
      </c>
      <c r="O336" s="748">
        <v>0.5</v>
      </c>
      <c r="P336" s="666">
        <v>210.66</v>
      </c>
      <c r="Q336" s="681">
        <v>1</v>
      </c>
      <c r="R336" s="665">
        <v>1</v>
      </c>
      <c r="S336" s="681">
        <v>1</v>
      </c>
      <c r="T336" s="748">
        <v>0.5</v>
      </c>
      <c r="U336" s="704">
        <v>1</v>
      </c>
    </row>
    <row r="337" spans="1:21" ht="14.4" customHeight="1" x14ac:dyDescent="0.3">
      <c r="A337" s="664">
        <v>50</v>
      </c>
      <c r="B337" s="665" t="s">
        <v>535</v>
      </c>
      <c r="C337" s="665" t="s">
        <v>2125</v>
      </c>
      <c r="D337" s="746" t="s">
        <v>2859</v>
      </c>
      <c r="E337" s="747" t="s">
        <v>2136</v>
      </c>
      <c r="F337" s="665" t="s">
        <v>2121</v>
      </c>
      <c r="G337" s="665" t="s">
        <v>2144</v>
      </c>
      <c r="H337" s="665" t="s">
        <v>536</v>
      </c>
      <c r="I337" s="665" t="s">
        <v>2412</v>
      </c>
      <c r="J337" s="665" t="s">
        <v>2413</v>
      </c>
      <c r="K337" s="665" t="s">
        <v>2414</v>
      </c>
      <c r="L337" s="666">
        <v>16.38</v>
      </c>
      <c r="M337" s="666">
        <v>65.52</v>
      </c>
      <c r="N337" s="665">
        <v>4</v>
      </c>
      <c r="O337" s="748">
        <v>0.5</v>
      </c>
      <c r="P337" s="666"/>
      <c r="Q337" s="681">
        <v>0</v>
      </c>
      <c r="R337" s="665"/>
      <c r="S337" s="681">
        <v>0</v>
      </c>
      <c r="T337" s="748"/>
      <c r="U337" s="704">
        <v>0</v>
      </c>
    </row>
    <row r="338" spans="1:21" ht="14.4" customHeight="1" x14ac:dyDescent="0.3">
      <c r="A338" s="664">
        <v>50</v>
      </c>
      <c r="B338" s="665" t="s">
        <v>535</v>
      </c>
      <c r="C338" s="665" t="s">
        <v>2125</v>
      </c>
      <c r="D338" s="746" t="s">
        <v>2859</v>
      </c>
      <c r="E338" s="747" t="s">
        <v>2136</v>
      </c>
      <c r="F338" s="665" t="s">
        <v>2121</v>
      </c>
      <c r="G338" s="665" t="s">
        <v>2144</v>
      </c>
      <c r="H338" s="665" t="s">
        <v>536</v>
      </c>
      <c r="I338" s="665" t="s">
        <v>2473</v>
      </c>
      <c r="J338" s="665" t="s">
        <v>2474</v>
      </c>
      <c r="K338" s="665" t="s">
        <v>2475</v>
      </c>
      <c r="L338" s="666">
        <v>32.76</v>
      </c>
      <c r="M338" s="666">
        <v>65.52</v>
      </c>
      <c r="N338" s="665">
        <v>2</v>
      </c>
      <c r="O338" s="748">
        <v>0.5</v>
      </c>
      <c r="P338" s="666"/>
      <c r="Q338" s="681">
        <v>0</v>
      </c>
      <c r="R338" s="665"/>
      <c r="S338" s="681">
        <v>0</v>
      </c>
      <c r="T338" s="748"/>
      <c r="U338" s="704">
        <v>0</v>
      </c>
    </row>
    <row r="339" spans="1:21" ht="14.4" customHeight="1" x14ac:dyDescent="0.3">
      <c r="A339" s="664">
        <v>50</v>
      </c>
      <c r="B339" s="665" t="s">
        <v>535</v>
      </c>
      <c r="C339" s="665" t="s">
        <v>2125</v>
      </c>
      <c r="D339" s="746" t="s">
        <v>2859</v>
      </c>
      <c r="E339" s="747" t="s">
        <v>2136</v>
      </c>
      <c r="F339" s="665" t="s">
        <v>2121</v>
      </c>
      <c r="G339" s="665" t="s">
        <v>2144</v>
      </c>
      <c r="H339" s="665" t="s">
        <v>1114</v>
      </c>
      <c r="I339" s="665" t="s">
        <v>1145</v>
      </c>
      <c r="J339" s="665" t="s">
        <v>1146</v>
      </c>
      <c r="K339" s="665" t="s">
        <v>887</v>
      </c>
      <c r="L339" s="666">
        <v>35.11</v>
      </c>
      <c r="M339" s="666">
        <v>35.11</v>
      </c>
      <c r="N339" s="665">
        <v>1</v>
      </c>
      <c r="O339" s="748">
        <v>1</v>
      </c>
      <c r="P339" s="666"/>
      <c r="Q339" s="681">
        <v>0</v>
      </c>
      <c r="R339" s="665"/>
      <c r="S339" s="681">
        <v>0</v>
      </c>
      <c r="T339" s="748"/>
      <c r="U339" s="704">
        <v>0</v>
      </c>
    </row>
    <row r="340" spans="1:21" ht="14.4" customHeight="1" x14ac:dyDescent="0.3">
      <c r="A340" s="664">
        <v>50</v>
      </c>
      <c r="B340" s="665" t="s">
        <v>535</v>
      </c>
      <c r="C340" s="665" t="s">
        <v>2125</v>
      </c>
      <c r="D340" s="746" t="s">
        <v>2859</v>
      </c>
      <c r="E340" s="747" t="s">
        <v>2136</v>
      </c>
      <c r="F340" s="665" t="s">
        <v>2121</v>
      </c>
      <c r="G340" s="665" t="s">
        <v>2236</v>
      </c>
      <c r="H340" s="665" t="s">
        <v>536</v>
      </c>
      <c r="I340" s="665" t="s">
        <v>763</v>
      </c>
      <c r="J340" s="665" t="s">
        <v>2237</v>
      </c>
      <c r="K340" s="665" t="s">
        <v>2238</v>
      </c>
      <c r="L340" s="666">
        <v>0</v>
      </c>
      <c r="M340" s="666">
        <v>0</v>
      </c>
      <c r="N340" s="665">
        <v>2</v>
      </c>
      <c r="O340" s="748">
        <v>0.5</v>
      </c>
      <c r="P340" s="666">
        <v>0</v>
      </c>
      <c r="Q340" s="681"/>
      <c r="R340" s="665">
        <v>2</v>
      </c>
      <c r="S340" s="681">
        <v>1</v>
      </c>
      <c r="T340" s="748">
        <v>0.5</v>
      </c>
      <c r="U340" s="704">
        <v>1</v>
      </c>
    </row>
    <row r="341" spans="1:21" ht="14.4" customHeight="1" x14ac:dyDescent="0.3">
      <c r="A341" s="664">
        <v>50</v>
      </c>
      <c r="B341" s="665" t="s">
        <v>535</v>
      </c>
      <c r="C341" s="665" t="s">
        <v>2125</v>
      </c>
      <c r="D341" s="746" t="s">
        <v>2859</v>
      </c>
      <c r="E341" s="747" t="s">
        <v>2136</v>
      </c>
      <c r="F341" s="665" t="s">
        <v>2121</v>
      </c>
      <c r="G341" s="665" t="s">
        <v>2657</v>
      </c>
      <c r="H341" s="665" t="s">
        <v>536</v>
      </c>
      <c r="I341" s="665" t="s">
        <v>2658</v>
      </c>
      <c r="J341" s="665" t="s">
        <v>2659</v>
      </c>
      <c r="K341" s="665" t="s">
        <v>2660</v>
      </c>
      <c r="L341" s="666">
        <v>321.79000000000002</v>
      </c>
      <c r="M341" s="666">
        <v>321.79000000000002</v>
      </c>
      <c r="N341" s="665">
        <v>1</v>
      </c>
      <c r="O341" s="748">
        <v>0.5</v>
      </c>
      <c r="P341" s="666"/>
      <c r="Q341" s="681">
        <v>0</v>
      </c>
      <c r="R341" s="665"/>
      <c r="S341" s="681">
        <v>0</v>
      </c>
      <c r="T341" s="748"/>
      <c r="U341" s="704">
        <v>0</v>
      </c>
    </row>
    <row r="342" spans="1:21" ht="14.4" customHeight="1" x14ac:dyDescent="0.3">
      <c r="A342" s="664">
        <v>50</v>
      </c>
      <c r="B342" s="665" t="s">
        <v>535</v>
      </c>
      <c r="C342" s="665" t="s">
        <v>2125</v>
      </c>
      <c r="D342" s="746" t="s">
        <v>2859</v>
      </c>
      <c r="E342" s="747" t="s">
        <v>2136</v>
      </c>
      <c r="F342" s="665" t="s">
        <v>2121</v>
      </c>
      <c r="G342" s="665" t="s">
        <v>2482</v>
      </c>
      <c r="H342" s="665" t="s">
        <v>536</v>
      </c>
      <c r="I342" s="665" t="s">
        <v>2661</v>
      </c>
      <c r="J342" s="665" t="s">
        <v>2662</v>
      </c>
      <c r="K342" s="665" t="s">
        <v>2663</v>
      </c>
      <c r="L342" s="666">
        <v>1891.17</v>
      </c>
      <c r="M342" s="666">
        <v>5673.51</v>
      </c>
      <c r="N342" s="665">
        <v>3</v>
      </c>
      <c r="O342" s="748">
        <v>1</v>
      </c>
      <c r="P342" s="666"/>
      <c r="Q342" s="681">
        <v>0</v>
      </c>
      <c r="R342" s="665"/>
      <c r="S342" s="681">
        <v>0</v>
      </c>
      <c r="T342" s="748"/>
      <c r="U342" s="704">
        <v>0</v>
      </c>
    </row>
    <row r="343" spans="1:21" ht="14.4" customHeight="1" x14ac:dyDescent="0.3">
      <c r="A343" s="664">
        <v>50</v>
      </c>
      <c r="B343" s="665" t="s">
        <v>535</v>
      </c>
      <c r="C343" s="665" t="s">
        <v>2125</v>
      </c>
      <c r="D343" s="746" t="s">
        <v>2859</v>
      </c>
      <c r="E343" s="747" t="s">
        <v>2136</v>
      </c>
      <c r="F343" s="665" t="s">
        <v>2121</v>
      </c>
      <c r="G343" s="665" t="s">
        <v>2664</v>
      </c>
      <c r="H343" s="665" t="s">
        <v>536</v>
      </c>
      <c r="I343" s="665" t="s">
        <v>2665</v>
      </c>
      <c r="J343" s="665" t="s">
        <v>2666</v>
      </c>
      <c r="K343" s="665" t="s">
        <v>2667</v>
      </c>
      <c r="L343" s="666">
        <v>207.45</v>
      </c>
      <c r="M343" s="666">
        <v>207.45</v>
      </c>
      <c r="N343" s="665">
        <v>1</v>
      </c>
      <c r="O343" s="748">
        <v>1</v>
      </c>
      <c r="P343" s="666"/>
      <c r="Q343" s="681">
        <v>0</v>
      </c>
      <c r="R343" s="665"/>
      <c r="S343" s="681">
        <v>0</v>
      </c>
      <c r="T343" s="748"/>
      <c r="U343" s="704">
        <v>0</v>
      </c>
    </row>
    <row r="344" spans="1:21" ht="14.4" customHeight="1" x14ac:dyDescent="0.3">
      <c r="A344" s="664">
        <v>50</v>
      </c>
      <c r="B344" s="665" t="s">
        <v>535</v>
      </c>
      <c r="C344" s="665" t="s">
        <v>2125</v>
      </c>
      <c r="D344" s="746" t="s">
        <v>2859</v>
      </c>
      <c r="E344" s="747" t="s">
        <v>2136</v>
      </c>
      <c r="F344" s="665" t="s">
        <v>2121</v>
      </c>
      <c r="G344" s="665" t="s">
        <v>2668</v>
      </c>
      <c r="H344" s="665" t="s">
        <v>536</v>
      </c>
      <c r="I344" s="665" t="s">
        <v>853</v>
      </c>
      <c r="J344" s="665" t="s">
        <v>854</v>
      </c>
      <c r="K344" s="665" t="s">
        <v>2669</v>
      </c>
      <c r="L344" s="666">
        <v>42.05</v>
      </c>
      <c r="M344" s="666">
        <v>42.05</v>
      </c>
      <c r="N344" s="665">
        <v>1</v>
      </c>
      <c r="O344" s="748">
        <v>1</v>
      </c>
      <c r="P344" s="666"/>
      <c r="Q344" s="681">
        <v>0</v>
      </c>
      <c r="R344" s="665"/>
      <c r="S344" s="681">
        <v>0</v>
      </c>
      <c r="T344" s="748"/>
      <c r="U344" s="704">
        <v>0</v>
      </c>
    </row>
    <row r="345" spans="1:21" ht="14.4" customHeight="1" x14ac:dyDescent="0.3">
      <c r="A345" s="664">
        <v>50</v>
      </c>
      <c r="B345" s="665" t="s">
        <v>535</v>
      </c>
      <c r="C345" s="665" t="s">
        <v>2125</v>
      </c>
      <c r="D345" s="746" t="s">
        <v>2859</v>
      </c>
      <c r="E345" s="747" t="s">
        <v>2136</v>
      </c>
      <c r="F345" s="665" t="s">
        <v>2121</v>
      </c>
      <c r="G345" s="665" t="s">
        <v>2610</v>
      </c>
      <c r="H345" s="665" t="s">
        <v>536</v>
      </c>
      <c r="I345" s="665" t="s">
        <v>2670</v>
      </c>
      <c r="J345" s="665" t="s">
        <v>782</v>
      </c>
      <c r="K345" s="665" t="s">
        <v>2671</v>
      </c>
      <c r="L345" s="666">
        <v>182.22</v>
      </c>
      <c r="M345" s="666">
        <v>728.88</v>
      </c>
      <c r="N345" s="665">
        <v>4</v>
      </c>
      <c r="O345" s="748">
        <v>1.5</v>
      </c>
      <c r="P345" s="666">
        <v>364.44</v>
      </c>
      <c r="Q345" s="681">
        <v>0.5</v>
      </c>
      <c r="R345" s="665">
        <v>2</v>
      </c>
      <c r="S345" s="681">
        <v>0.5</v>
      </c>
      <c r="T345" s="748">
        <v>0.5</v>
      </c>
      <c r="U345" s="704">
        <v>0.33333333333333331</v>
      </c>
    </row>
    <row r="346" spans="1:21" ht="14.4" customHeight="1" x14ac:dyDescent="0.3">
      <c r="A346" s="664">
        <v>50</v>
      </c>
      <c r="B346" s="665" t="s">
        <v>535</v>
      </c>
      <c r="C346" s="665" t="s">
        <v>2125</v>
      </c>
      <c r="D346" s="746" t="s">
        <v>2859</v>
      </c>
      <c r="E346" s="747" t="s">
        <v>2136</v>
      </c>
      <c r="F346" s="665" t="s">
        <v>2121</v>
      </c>
      <c r="G346" s="665" t="s">
        <v>2610</v>
      </c>
      <c r="H346" s="665" t="s">
        <v>536</v>
      </c>
      <c r="I346" s="665" t="s">
        <v>2672</v>
      </c>
      <c r="J346" s="665" t="s">
        <v>782</v>
      </c>
      <c r="K346" s="665" t="s">
        <v>2671</v>
      </c>
      <c r="L346" s="666">
        <v>0</v>
      </c>
      <c r="M346" s="666">
        <v>0</v>
      </c>
      <c r="N346" s="665">
        <v>2</v>
      </c>
      <c r="O346" s="748">
        <v>0.5</v>
      </c>
      <c r="P346" s="666"/>
      <c r="Q346" s="681"/>
      <c r="R346" s="665"/>
      <c r="S346" s="681">
        <v>0</v>
      </c>
      <c r="T346" s="748"/>
      <c r="U346" s="704">
        <v>0</v>
      </c>
    </row>
    <row r="347" spans="1:21" ht="14.4" customHeight="1" x14ac:dyDescent="0.3">
      <c r="A347" s="664">
        <v>50</v>
      </c>
      <c r="B347" s="665" t="s">
        <v>535</v>
      </c>
      <c r="C347" s="665" t="s">
        <v>2125</v>
      </c>
      <c r="D347" s="746" t="s">
        <v>2859</v>
      </c>
      <c r="E347" s="747" t="s">
        <v>2136</v>
      </c>
      <c r="F347" s="665" t="s">
        <v>2121</v>
      </c>
      <c r="G347" s="665" t="s">
        <v>2673</v>
      </c>
      <c r="H347" s="665" t="s">
        <v>536</v>
      </c>
      <c r="I347" s="665" t="s">
        <v>2674</v>
      </c>
      <c r="J347" s="665" t="s">
        <v>1323</v>
      </c>
      <c r="K347" s="665" t="s">
        <v>2675</v>
      </c>
      <c r="L347" s="666">
        <v>186.99</v>
      </c>
      <c r="M347" s="666">
        <v>560.97</v>
      </c>
      <c r="N347" s="665">
        <v>3</v>
      </c>
      <c r="O347" s="748">
        <v>1</v>
      </c>
      <c r="P347" s="666">
        <v>560.97</v>
      </c>
      <c r="Q347" s="681">
        <v>1</v>
      </c>
      <c r="R347" s="665">
        <v>3</v>
      </c>
      <c r="S347" s="681">
        <v>1</v>
      </c>
      <c r="T347" s="748">
        <v>1</v>
      </c>
      <c r="U347" s="704">
        <v>1</v>
      </c>
    </row>
    <row r="348" spans="1:21" ht="14.4" customHeight="1" x14ac:dyDescent="0.3">
      <c r="A348" s="664">
        <v>50</v>
      </c>
      <c r="B348" s="665" t="s">
        <v>535</v>
      </c>
      <c r="C348" s="665" t="s">
        <v>2125</v>
      </c>
      <c r="D348" s="746" t="s">
        <v>2859</v>
      </c>
      <c r="E348" s="747" t="s">
        <v>2136</v>
      </c>
      <c r="F348" s="665" t="s">
        <v>2121</v>
      </c>
      <c r="G348" s="665" t="s">
        <v>2489</v>
      </c>
      <c r="H348" s="665" t="s">
        <v>536</v>
      </c>
      <c r="I348" s="665" t="s">
        <v>2490</v>
      </c>
      <c r="J348" s="665" t="s">
        <v>1603</v>
      </c>
      <c r="K348" s="665" t="s">
        <v>2491</v>
      </c>
      <c r="L348" s="666">
        <v>0</v>
      </c>
      <c r="M348" s="666">
        <v>0</v>
      </c>
      <c r="N348" s="665">
        <v>2</v>
      </c>
      <c r="O348" s="748">
        <v>1</v>
      </c>
      <c r="P348" s="666"/>
      <c r="Q348" s="681"/>
      <c r="R348" s="665"/>
      <c r="S348" s="681">
        <v>0</v>
      </c>
      <c r="T348" s="748"/>
      <c r="U348" s="704">
        <v>0</v>
      </c>
    </row>
    <row r="349" spans="1:21" ht="14.4" customHeight="1" x14ac:dyDescent="0.3">
      <c r="A349" s="664">
        <v>50</v>
      </c>
      <c r="B349" s="665" t="s">
        <v>535</v>
      </c>
      <c r="C349" s="665" t="s">
        <v>2125</v>
      </c>
      <c r="D349" s="746" t="s">
        <v>2859</v>
      </c>
      <c r="E349" s="747" t="s">
        <v>2136</v>
      </c>
      <c r="F349" s="665" t="s">
        <v>2121</v>
      </c>
      <c r="G349" s="665" t="s">
        <v>2158</v>
      </c>
      <c r="H349" s="665" t="s">
        <v>536</v>
      </c>
      <c r="I349" s="665" t="s">
        <v>785</v>
      </c>
      <c r="J349" s="665" t="s">
        <v>2159</v>
      </c>
      <c r="K349" s="665" t="s">
        <v>2160</v>
      </c>
      <c r="L349" s="666">
        <v>63.7</v>
      </c>
      <c r="M349" s="666">
        <v>254.8</v>
      </c>
      <c r="N349" s="665">
        <v>4</v>
      </c>
      <c r="O349" s="748">
        <v>1</v>
      </c>
      <c r="P349" s="666"/>
      <c r="Q349" s="681">
        <v>0</v>
      </c>
      <c r="R349" s="665"/>
      <c r="S349" s="681">
        <v>0</v>
      </c>
      <c r="T349" s="748"/>
      <c r="U349" s="704">
        <v>0</v>
      </c>
    </row>
    <row r="350" spans="1:21" ht="14.4" customHeight="1" x14ac:dyDescent="0.3">
      <c r="A350" s="664">
        <v>50</v>
      </c>
      <c r="B350" s="665" t="s">
        <v>535</v>
      </c>
      <c r="C350" s="665" t="s">
        <v>2125</v>
      </c>
      <c r="D350" s="746" t="s">
        <v>2859</v>
      </c>
      <c r="E350" s="747" t="s">
        <v>2136</v>
      </c>
      <c r="F350" s="665" t="s">
        <v>2121</v>
      </c>
      <c r="G350" s="665" t="s">
        <v>2676</v>
      </c>
      <c r="H350" s="665" t="s">
        <v>536</v>
      </c>
      <c r="I350" s="665" t="s">
        <v>877</v>
      </c>
      <c r="J350" s="665" t="s">
        <v>878</v>
      </c>
      <c r="K350" s="665" t="s">
        <v>879</v>
      </c>
      <c r="L350" s="666">
        <v>92.5</v>
      </c>
      <c r="M350" s="666">
        <v>92.5</v>
      </c>
      <c r="N350" s="665">
        <v>1</v>
      </c>
      <c r="O350" s="748">
        <v>0.5</v>
      </c>
      <c r="P350" s="666"/>
      <c r="Q350" s="681">
        <v>0</v>
      </c>
      <c r="R350" s="665"/>
      <c r="S350" s="681">
        <v>0</v>
      </c>
      <c r="T350" s="748"/>
      <c r="U350" s="704">
        <v>0</v>
      </c>
    </row>
    <row r="351" spans="1:21" ht="14.4" customHeight="1" x14ac:dyDescent="0.3">
      <c r="A351" s="664">
        <v>50</v>
      </c>
      <c r="B351" s="665" t="s">
        <v>535</v>
      </c>
      <c r="C351" s="665" t="s">
        <v>2125</v>
      </c>
      <c r="D351" s="746" t="s">
        <v>2859</v>
      </c>
      <c r="E351" s="747" t="s">
        <v>2136</v>
      </c>
      <c r="F351" s="665" t="s">
        <v>2121</v>
      </c>
      <c r="G351" s="665" t="s">
        <v>2676</v>
      </c>
      <c r="H351" s="665" t="s">
        <v>536</v>
      </c>
      <c r="I351" s="665" t="s">
        <v>2677</v>
      </c>
      <c r="J351" s="665" t="s">
        <v>2678</v>
      </c>
      <c r="K351" s="665" t="s">
        <v>2679</v>
      </c>
      <c r="L351" s="666">
        <v>46.25</v>
      </c>
      <c r="M351" s="666">
        <v>92.5</v>
      </c>
      <c r="N351" s="665">
        <v>2</v>
      </c>
      <c r="O351" s="748">
        <v>0.5</v>
      </c>
      <c r="P351" s="666"/>
      <c r="Q351" s="681">
        <v>0</v>
      </c>
      <c r="R351" s="665"/>
      <c r="S351" s="681">
        <v>0</v>
      </c>
      <c r="T351" s="748"/>
      <c r="U351" s="704">
        <v>0</v>
      </c>
    </row>
    <row r="352" spans="1:21" ht="14.4" customHeight="1" x14ac:dyDescent="0.3">
      <c r="A352" s="664">
        <v>50</v>
      </c>
      <c r="B352" s="665" t="s">
        <v>535</v>
      </c>
      <c r="C352" s="665" t="s">
        <v>2125</v>
      </c>
      <c r="D352" s="746" t="s">
        <v>2859</v>
      </c>
      <c r="E352" s="747" t="s">
        <v>2136</v>
      </c>
      <c r="F352" s="665" t="s">
        <v>2121</v>
      </c>
      <c r="G352" s="665" t="s">
        <v>2250</v>
      </c>
      <c r="H352" s="665" t="s">
        <v>536</v>
      </c>
      <c r="I352" s="665" t="s">
        <v>2680</v>
      </c>
      <c r="J352" s="665" t="s">
        <v>2681</v>
      </c>
      <c r="K352" s="665" t="s">
        <v>2238</v>
      </c>
      <c r="L352" s="666">
        <v>46.25</v>
      </c>
      <c r="M352" s="666">
        <v>138.75</v>
      </c>
      <c r="N352" s="665">
        <v>3</v>
      </c>
      <c r="O352" s="748">
        <v>0.5</v>
      </c>
      <c r="P352" s="666"/>
      <c r="Q352" s="681">
        <v>0</v>
      </c>
      <c r="R352" s="665"/>
      <c r="S352" s="681">
        <v>0</v>
      </c>
      <c r="T352" s="748"/>
      <c r="U352" s="704">
        <v>0</v>
      </c>
    </row>
    <row r="353" spans="1:21" ht="14.4" customHeight="1" x14ac:dyDescent="0.3">
      <c r="A353" s="664">
        <v>50</v>
      </c>
      <c r="B353" s="665" t="s">
        <v>535</v>
      </c>
      <c r="C353" s="665" t="s">
        <v>2125</v>
      </c>
      <c r="D353" s="746" t="s">
        <v>2859</v>
      </c>
      <c r="E353" s="747" t="s">
        <v>2136</v>
      </c>
      <c r="F353" s="665" t="s">
        <v>2121</v>
      </c>
      <c r="G353" s="665" t="s">
        <v>2682</v>
      </c>
      <c r="H353" s="665" t="s">
        <v>536</v>
      </c>
      <c r="I353" s="665" t="s">
        <v>2683</v>
      </c>
      <c r="J353" s="665" t="s">
        <v>2684</v>
      </c>
      <c r="K353" s="665" t="s">
        <v>2685</v>
      </c>
      <c r="L353" s="666">
        <v>101.92</v>
      </c>
      <c r="M353" s="666">
        <v>203.84</v>
      </c>
      <c r="N353" s="665">
        <v>2</v>
      </c>
      <c r="O353" s="748">
        <v>2</v>
      </c>
      <c r="P353" s="666">
        <v>101.92</v>
      </c>
      <c r="Q353" s="681">
        <v>0.5</v>
      </c>
      <c r="R353" s="665">
        <v>1</v>
      </c>
      <c r="S353" s="681">
        <v>0.5</v>
      </c>
      <c r="T353" s="748">
        <v>1</v>
      </c>
      <c r="U353" s="704">
        <v>0.5</v>
      </c>
    </row>
    <row r="354" spans="1:21" ht="14.4" customHeight="1" x14ac:dyDescent="0.3">
      <c r="A354" s="664">
        <v>50</v>
      </c>
      <c r="B354" s="665" t="s">
        <v>535</v>
      </c>
      <c r="C354" s="665" t="s">
        <v>2125</v>
      </c>
      <c r="D354" s="746" t="s">
        <v>2859</v>
      </c>
      <c r="E354" s="747" t="s">
        <v>2136</v>
      </c>
      <c r="F354" s="665" t="s">
        <v>2121</v>
      </c>
      <c r="G354" s="665" t="s">
        <v>2494</v>
      </c>
      <c r="H354" s="665" t="s">
        <v>536</v>
      </c>
      <c r="I354" s="665" t="s">
        <v>739</v>
      </c>
      <c r="J354" s="665" t="s">
        <v>740</v>
      </c>
      <c r="K354" s="665" t="s">
        <v>2495</v>
      </c>
      <c r="L354" s="666">
        <v>107.27</v>
      </c>
      <c r="M354" s="666">
        <v>7401.63</v>
      </c>
      <c r="N354" s="665">
        <v>69</v>
      </c>
      <c r="O354" s="748">
        <v>11.5</v>
      </c>
      <c r="P354" s="666">
        <v>1287.24</v>
      </c>
      <c r="Q354" s="681">
        <v>0.17391304347826086</v>
      </c>
      <c r="R354" s="665">
        <v>12</v>
      </c>
      <c r="S354" s="681">
        <v>0.17391304347826086</v>
      </c>
      <c r="T354" s="748">
        <v>2.5</v>
      </c>
      <c r="U354" s="704">
        <v>0.21739130434782608</v>
      </c>
    </row>
    <row r="355" spans="1:21" ht="14.4" customHeight="1" x14ac:dyDescent="0.3">
      <c r="A355" s="664">
        <v>50</v>
      </c>
      <c r="B355" s="665" t="s">
        <v>535</v>
      </c>
      <c r="C355" s="665" t="s">
        <v>2125</v>
      </c>
      <c r="D355" s="746" t="s">
        <v>2859</v>
      </c>
      <c r="E355" s="747" t="s">
        <v>2136</v>
      </c>
      <c r="F355" s="665" t="s">
        <v>2121</v>
      </c>
      <c r="G355" s="665" t="s">
        <v>2686</v>
      </c>
      <c r="H355" s="665" t="s">
        <v>1114</v>
      </c>
      <c r="I355" s="665" t="s">
        <v>2687</v>
      </c>
      <c r="J355" s="665" t="s">
        <v>2688</v>
      </c>
      <c r="K355" s="665" t="s">
        <v>2689</v>
      </c>
      <c r="L355" s="666">
        <v>138.27000000000001</v>
      </c>
      <c r="M355" s="666">
        <v>138.27000000000001</v>
      </c>
      <c r="N355" s="665">
        <v>1</v>
      </c>
      <c r="O355" s="748">
        <v>0.5</v>
      </c>
      <c r="P355" s="666"/>
      <c r="Q355" s="681">
        <v>0</v>
      </c>
      <c r="R355" s="665"/>
      <c r="S355" s="681">
        <v>0</v>
      </c>
      <c r="T355" s="748"/>
      <c r="U355" s="704">
        <v>0</v>
      </c>
    </row>
    <row r="356" spans="1:21" ht="14.4" customHeight="1" x14ac:dyDescent="0.3">
      <c r="A356" s="664">
        <v>50</v>
      </c>
      <c r="B356" s="665" t="s">
        <v>535</v>
      </c>
      <c r="C356" s="665" t="s">
        <v>2125</v>
      </c>
      <c r="D356" s="746" t="s">
        <v>2859</v>
      </c>
      <c r="E356" s="747" t="s">
        <v>2136</v>
      </c>
      <c r="F356" s="665" t="s">
        <v>2121</v>
      </c>
      <c r="G356" s="665" t="s">
        <v>2690</v>
      </c>
      <c r="H356" s="665" t="s">
        <v>536</v>
      </c>
      <c r="I356" s="665" t="s">
        <v>2691</v>
      </c>
      <c r="J356" s="665" t="s">
        <v>2692</v>
      </c>
      <c r="K356" s="665" t="s">
        <v>2693</v>
      </c>
      <c r="L356" s="666">
        <v>54.16</v>
      </c>
      <c r="M356" s="666">
        <v>108.32</v>
      </c>
      <c r="N356" s="665">
        <v>2</v>
      </c>
      <c r="O356" s="748">
        <v>1</v>
      </c>
      <c r="P356" s="666"/>
      <c r="Q356" s="681">
        <v>0</v>
      </c>
      <c r="R356" s="665"/>
      <c r="S356" s="681">
        <v>0</v>
      </c>
      <c r="T356" s="748"/>
      <c r="U356" s="704">
        <v>0</v>
      </c>
    </row>
    <row r="357" spans="1:21" ht="14.4" customHeight="1" x14ac:dyDescent="0.3">
      <c r="A357" s="664">
        <v>50</v>
      </c>
      <c r="B357" s="665" t="s">
        <v>535</v>
      </c>
      <c r="C357" s="665" t="s">
        <v>2125</v>
      </c>
      <c r="D357" s="746" t="s">
        <v>2859</v>
      </c>
      <c r="E357" s="747" t="s">
        <v>2136</v>
      </c>
      <c r="F357" s="665" t="s">
        <v>2121</v>
      </c>
      <c r="G357" s="665" t="s">
        <v>2694</v>
      </c>
      <c r="H357" s="665" t="s">
        <v>536</v>
      </c>
      <c r="I357" s="665" t="s">
        <v>2695</v>
      </c>
      <c r="J357" s="665" t="s">
        <v>2696</v>
      </c>
      <c r="K357" s="665" t="s">
        <v>2697</v>
      </c>
      <c r="L357" s="666">
        <v>49.38</v>
      </c>
      <c r="M357" s="666">
        <v>148.14000000000001</v>
      </c>
      <c r="N357" s="665">
        <v>3</v>
      </c>
      <c r="O357" s="748">
        <v>0.5</v>
      </c>
      <c r="P357" s="666"/>
      <c r="Q357" s="681">
        <v>0</v>
      </c>
      <c r="R357" s="665"/>
      <c r="S357" s="681">
        <v>0</v>
      </c>
      <c r="T357" s="748"/>
      <c r="U357" s="704">
        <v>0</v>
      </c>
    </row>
    <row r="358" spans="1:21" ht="14.4" customHeight="1" x14ac:dyDescent="0.3">
      <c r="A358" s="664">
        <v>50</v>
      </c>
      <c r="B358" s="665" t="s">
        <v>535</v>
      </c>
      <c r="C358" s="665" t="s">
        <v>2125</v>
      </c>
      <c r="D358" s="746" t="s">
        <v>2859</v>
      </c>
      <c r="E358" s="747" t="s">
        <v>2136</v>
      </c>
      <c r="F358" s="665" t="s">
        <v>2121</v>
      </c>
      <c r="G358" s="665" t="s">
        <v>2694</v>
      </c>
      <c r="H358" s="665" t="s">
        <v>536</v>
      </c>
      <c r="I358" s="665" t="s">
        <v>2698</v>
      </c>
      <c r="J358" s="665" t="s">
        <v>2699</v>
      </c>
      <c r="K358" s="665" t="s">
        <v>2700</v>
      </c>
      <c r="L358" s="666">
        <v>98.75</v>
      </c>
      <c r="M358" s="666">
        <v>197.5</v>
      </c>
      <c r="N358" s="665">
        <v>2</v>
      </c>
      <c r="O358" s="748">
        <v>0.5</v>
      </c>
      <c r="P358" s="666"/>
      <c r="Q358" s="681">
        <v>0</v>
      </c>
      <c r="R358" s="665"/>
      <c r="S358" s="681">
        <v>0</v>
      </c>
      <c r="T358" s="748"/>
      <c r="U358" s="704">
        <v>0</v>
      </c>
    </row>
    <row r="359" spans="1:21" ht="14.4" customHeight="1" x14ac:dyDescent="0.3">
      <c r="A359" s="664">
        <v>50</v>
      </c>
      <c r="B359" s="665" t="s">
        <v>535</v>
      </c>
      <c r="C359" s="665" t="s">
        <v>2125</v>
      </c>
      <c r="D359" s="746" t="s">
        <v>2859</v>
      </c>
      <c r="E359" s="747" t="s">
        <v>2136</v>
      </c>
      <c r="F359" s="665" t="s">
        <v>2121</v>
      </c>
      <c r="G359" s="665" t="s">
        <v>2161</v>
      </c>
      <c r="H359" s="665" t="s">
        <v>1114</v>
      </c>
      <c r="I359" s="665" t="s">
        <v>1754</v>
      </c>
      <c r="J359" s="665" t="s">
        <v>1252</v>
      </c>
      <c r="K359" s="665" t="s">
        <v>1755</v>
      </c>
      <c r="L359" s="666">
        <v>186.87</v>
      </c>
      <c r="M359" s="666">
        <v>373.74</v>
      </c>
      <c r="N359" s="665">
        <v>2</v>
      </c>
      <c r="O359" s="748">
        <v>0.5</v>
      </c>
      <c r="P359" s="666">
        <v>373.74</v>
      </c>
      <c r="Q359" s="681">
        <v>1</v>
      </c>
      <c r="R359" s="665">
        <v>2</v>
      </c>
      <c r="S359" s="681">
        <v>1</v>
      </c>
      <c r="T359" s="748">
        <v>0.5</v>
      </c>
      <c r="U359" s="704">
        <v>1</v>
      </c>
    </row>
    <row r="360" spans="1:21" ht="14.4" customHeight="1" x14ac:dyDescent="0.3">
      <c r="A360" s="664">
        <v>50</v>
      </c>
      <c r="B360" s="665" t="s">
        <v>535</v>
      </c>
      <c r="C360" s="665" t="s">
        <v>2125</v>
      </c>
      <c r="D360" s="746" t="s">
        <v>2859</v>
      </c>
      <c r="E360" s="747" t="s">
        <v>2136</v>
      </c>
      <c r="F360" s="665" t="s">
        <v>2121</v>
      </c>
      <c r="G360" s="665" t="s">
        <v>2145</v>
      </c>
      <c r="H360" s="665" t="s">
        <v>536</v>
      </c>
      <c r="I360" s="665" t="s">
        <v>814</v>
      </c>
      <c r="J360" s="665" t="s">
        <v>2147</v>
      </c>
      <c r="K360" s="665" t="s">
        <v>2379</v>
      </c>
      <c r="L360" s="666">
        <v>31.65</v>
      </c>
      <c r="M360" s="666">
        <v>126.6</v>
      </c>
      <c r="N360" s="665">
        <v>4</v>
      </c>
      <c r="O360" s="748">
        <v>1</v>
      </c>
      <c r="P360" s="666">
        <v>126.6</v>
      </c>
      <c r="Q360" s="681">
        <v>1</v>
      </c>
      <c r="R360" s="665">
        <v>4</v>
      </c>
      <c r="S360" s="681">
        <v>1</v>
      </c>
      <c r="T360" s="748">
        <v>1</v>
      </c>
      <c r="U360" s="704">
        <v>1</v>
      </c>
    </row>
    <row r="361" spans="1:21" ht="14.4" customHeight="1" x14ac:dyDescent="0.3">
      <c r="A361" s="664">
        <v>50</v>
      </c>
      <c r="B361" s="665" t="s">
        <v>535</v>
      </c>
      <c r="C361" s="665" t="s">
        <v>2125</v>
      </c>
      <c r="D361" s="746" t="s">
        <v>2859</v>
      </c>
      <c r="E361" s="747" t="s">
        <v>2136</v>
      </c>
      <c r="F361" s="665" t="s">
        <v>2121</v>
      </c>
      <c r="G361" s="665" t="s">
        <v>2145</v>
      </c>
      <c r="H361" s="665" t="s">
        <v>536</v>
      </c>
      <c r="I361" s="665" t="s">
        <v>2418</v>
      </c>
      <c r="J361" s="665" t="s">
        <v>829</v>
      </c>
      <c r="K361" s="665" t="s">
        <v>2419</v>
      </c>
      <c r="L361" s="666">
        <v>52.75</v>
      </c>
      <c r="M361" s="666">
        <v>685.75</v>
      </c>
      <c r="N361" s="665">
        <v>13</v>
      </c>
      <c r="O361" s="748">
        <v>5.5</v>
      </c>
      <c r="P361" s="666">
        <v>105.5</v>
      </c>
      <c r="Q361" s="681">
        <v>0.15384615384615385</v>
      </c>
      <c r="R361" s="665">
        <v>2</v>
      </c>
      <c r="S361" s="681">
        <v>0.15384615384615385</v>
      </c>
      <c r="T361" s="748">
        <v>1</v>
      </c>
      <c r="U361" s="704">
        <v>0.18181818181818182</v>
      </c>
    </row>
    <row r="362" spans="1:21" ht="14.4" customHeight="1" x14ac:dyDescent="0.3">
      <c r="A362" s="664">
        <v>50</v>
      </c>
      <c r="B362" s="665" t="s">
        <v>535</v>
      </c>
      <c r="C362" s="665" t="s">
        <v>2125</v>
      </c>
      <c r="D362" s="746" t="s">
        <v>2859</v>
      </c>
      <c r="E362" s="747" t="s">
        <v>2136</v>
      </c>
      <c r="F362" s="665" t="s">
        <v>2121</v>
      </c>
      <c r="G362" s="665" t="s">
        <v>2701</v>
      </c>
      <c r="H362" s="665" t="s">
        <v>536</v>
      </c>
      <c r="I362" s="665" t="s">
        <v>2702</v>
      </c>
      <c r="J362" s="665" t="s">
        <v>2703</v>
      </c>
      <c r="K362" s="665" t="s">
        <v>2704</v>
      </c>
      <c r="L362" s="666">
        <v>0</v>
      </c>
      <c r="M362" s="666">
        <v>0</v>
      </c>
      <c r="N362" s="665">
        <v>2</v>
      </c>
      <c r="O362" s="748">
        <v>0.5</v>
      </c>
      <c r="P362" s="666"/>
      <c r="Q362" s="681"/>
      <c r="R362" s="665"/>
      <c r="S362" s="681">
        <v>0</v>
      </c>
      <c r="T362" s="748"/>
      <c r="U362" s="704">
        <v>0</v>
      </c>
    </row>
    <row r="363" spans="1:21" ht="14.4" customHeight="1" x14ac:dyDescent="0.3">
      <c r="A363" s="664">
        <v>50</v>
      </c>
      <c r="B363" s="665" t="s">
        <v>535</v>
      </c>
      <c r="C363" s="665" t="s">
        <v>2125</v>
      </c>
      <c r="D363" s="746" t="s">
        <v>2859</v>
      </c>
      <c r="E363" s="747" t="s">
        <v>2136</v>
      </c>
      <c r="F363" s="665" t="s">
        <v>2121</v>
      </c>
      <c r="G363" s="665" t="s">
        <v>2263</v>
      </c>
      <c r="H363" s="665" t="s">
        <v>1114</v>
      </c>
      <c r="I363" s="665" t="s">
        <v>1756</v>
      </c>
      <c r="J363" s="665" t="s">
        <v>1757</v>
      </c>
      <c r="K363" s="665" t="s">
        <v>1758</v>
      </c>
      <c r="L363" s="666">
        <v>79.03</v>
      </c>
      <c r="M363" s="666">
        <v>79.03</v>
      </c>
      <c r="N363" s="665">
        <v>1</v>
      </c>
      <c r="O363" s="748">
        <v>1</v>
      </c>
      <c r="P363" s="666"/>
      <c r="Q363" s="681">
        <v>0</v>
      </c>
      <c r="R363" s="665"/>
      <c r="S363" s="681">
        <v>0</v>
      </c>
      <c r="T363" s="748"/>
      <c r="U363" s="704">
        <v>0</v>
      </c>
    </row>
    <row r="364" spans="1:21" ht="14.4" customHeight="1" x14ac:dyDescent="0.3">
      <c r="A364" s="664">
        <v>50</v>
      </c>
      <c r="B364" s="665" t="s">
        <v>535</v>
      </c>
      <c r="C364" s="665" t="s">
        <v>2125</v>
      </c>
      <c r="D364" s="746" t="s">
        <v>2859</v>
      </c>
      <c r="E364" s="747" t="s">
        <v>2136</v>
      </c>
      <c r="F364" s="665" t="s">
        <v>2121</v>
      </c>
      <c r="G364" s="665" t="s">
        <v>2705</v>
      </c>
      <c r="H364" s="665" t="s">
        <v>536</v>
      </c>
      <c r="I364" s="665" t="s">
        <v>2706</v>
      </c>
      <c r="J364" s="665" t="s">
        <v>962</v>
      </c>
      <c r="K364" s="665" t="s">
        <v>2385</v>
      </c>
      <c r="L364" s="666">
        <v>3414.26</v>
      </c>
      <c r="M364" s="666">
        <v>3414.26</v>
      </c>
      <c r="N364" s="665">
        <v>1</v>
      </c>
      <c r="O364" s="748">
        <v>0.5</v>
      </c>
      <c r="P364" s="666"/>
      <c r="Q364" s="681">
        <v>0</v>
      </c>
      <c r="R364" s="665"/>
      <c r="S364" s="681">
        <v>0</v>
      </c>
      <c r="T364" s="748"/>
      <c r="U364" s="704">
        <v>0</v>
      </c>
    </row>
    <row r="365" spans="1:21" ht="14.4" customHeight="1" x14ac:dyDescent="0.3">
      <c r="A365" s="664">
        <v>50</v>
      </c>
      <c r="B365" s="665" t="s">
        <v>535</v>
      </c>
      <c r="C365" s="665" t="s">
        <v>2125</v>
      </c>
      <c r="D365" s="746" t="s">
        <v>2859</v>
      </c>
      <c r="E365" s="747" t="s">
        <v>2136</v>
      </c>
      <c r="F365" s="665" t="s">
        <v>2121</v>
      </c>
      <c r="G365" s="665" t="s">
        <v>2274</v>
      </c>
      <c r="H365" s="665" t="s">
        <v>1114</v>
      </c>
      <c r="I365" s="665" t="s">
        <v>2707</v>
      </c>
      <c r="J365" s="665" t="s">
        <v>1248</v>
      </c>
      <c r="K365" s="665" t="s">
        <v>2708</v>
      </c>
      <c r="L365" s="666">
        <v>54.98</v>
      </c>
      <c r="M365" s="666">
        <v>54.98</v>
      </c>
      <c r="N365" s="665">
        <v>1</v>
      </c>
      <c r="O365" s="748">
        <v>1</v>
      </c>
      <c r="P365" s="666"/>
      <c r="Q365" s="681">
        <v>0</v>
      </c>
      <c r="R365" s="665"/>
      <c r="S365" s="681">
        <v>0</v>
      </c>
      <c r="T365" s="748"/>
      <c r="U365" s="704">
        <v>0</v>
      </c>
    </row>
    <row r="366" spans="1:21" ht="14.4" customHeight="1" x14ac:dyDescent="0.3">
      <c r="A366" s="664">
        <v>50</v>
      </c>
      <c r="B366" s="665" t="s">
        <v>535</v>
      </c>
      <c r="C366" s="665" t="s">
        <v>2125</v>
      </c>
      <c r="D366" s="746" t="s">
        <v>2859</v>
      </c>
      <c r="E366" s="747" t="s">
        <v>2136</v>
      </c>
      <c r="F366" s="665" t="s">
        <v>2121</v>
      </c>
      <c r="G366" s="665" t="s">
        <v>2709</v>
      </c>
      <c r="H366" s="665" t="s">
        <v>1114</v>
      </c>
      <c r="I366" s="665" t="s">
        <v>2710</v>
      </c>
      <c r="J366" s="665" t="s">
        <v>2711</v>
      </c>
      <c r="K366" s="665" t="s">
        <v>2472</v>
      </c>
      <c r="L366" s="666">
        <v>145.66999999999999</v>
      </c>
      <c r="M366" s="666">
        <v>145.66999999999999</v>
      </c>
      <c r="N366" s="665">
        <v>1</v>
      </c>
      <c r="O366" s="748">
        <v>0.5</v>
      </c>
      <c r="P366" s="666">
        <v>145.66999999999999</v>
      </c>
      <c r="Q366" s="681">
        <v>1</v>
      </c>
      <c r="R366" s="665">
        <v>1</v>
      </c>
      <c r="S366" s="681">
        <v>1</v>
      </c>
      <c r="T366" s="748">
        <v>0.5</v>
      </c>
      <c r="U366" s="704">
        <v>1</v>
      </c>
    </row>
    <row r="367" spans="1:21" ht="14.4" customHeight="1" x14ac:dyDescent="0.3">
      <c r="A367" s="664">
        <v>50</v>
      </c>
      <c r="B367" s="665" t="s">
        <v>535</v>
      </c>
      <c r="C367" s="665" t="s">
        <v>2125</v>
      </c>
      <c r="D367" s="746" t="s">
        <v>2859</v>
      </c>
      <c r="E367" s="747" t="s">
        <v>2136</v>
      </c>
      <c r="F367" s="665" t="s">
        <v>2121</v>
      </c>
      <c r="G367" s="665" t="s">
        <v>2277</v>
      </c>
      <c r="H367" s="665" t="s">
        <v>536</v>
      </c>
      <c r="I367" s="665" t="s">
        <v>2712</v>
      </c>
      <c r="J367" s="665" t="s">
        <v>2713</v>
      </c>
      <c r="K367" s="665" t="s">
        <v>2714</v>
      </c>
      <c r="L367" s="666">
        <v>0</v>
      </c>
      <c r="M367" s="666">
        <v>0</v>
      </c>
      <c r="N367" s="665">
        <v>2</v>
      </c>
      <c r="O367" s="748">
        <v>0.5</v>
      </c>
      <c r="P367" s="666"/>
      <c r="Q367" s="681"/>
      <c r="R367" s="665"/>
      <c r="S367" s="681">
        <v>0</v>
      </c>
      <c r="T367" s="748"/>
      <c r="U367" s="704">
        <v>0</v>
      </c>
    </row>
    <row r="368" spans="1:21" ht="14.4" customHeight="1" x14ac:dyDescent="0.3">
      <c r="A368" s="664">
        <v>50</v>
      </c>
      <c r="B368" s="665" t="s">
        <v>535</v>
      </c>
      <c r="C368" s="665" t="s">
        <v>2125</v>
      </c>
      <c r="D368" s="746" t="s">
        <v>2859</v>
      </c>
      <c r="E368" s="747" t="s">
        <v>2136</v>
      </c>
      <c r="F368" s="665" t="s">
        <v>2121</v>
      </c>
      <c r="G368" s="665" t="s">
        <v>2162</v>
      </c>
      <c r="H368" s="665" t="s">
        <v>536</v>
      </c>
      <c r="I368" s="665" t="s">
        <v>686</v>
      </c>
      <c r="J368" s="665" t="s">
        <v>687</v>
      </c>
      <c r="K368" s="665" t="s">
        <v>2290</v>
      </c>
      <c r="L368" s="666">
        <v>38.04</v>
      </c>
      <c r="M368" s="666">
        <v>38.04</v>
      </c>
      <c r="N368" s="665">
        <v>1</v>
      </c>
      <c r="O368" s="748">
        <v>0.5</v>
      </c>
      <c r="P368" s="666">
        <v>38.04</v>
      </c>
      <c r="Q368" s="681">
        <v>1</v>
      </c>
      <c r="R368" s="665">
        <v>1</v>
      </c>
      <c r="S368" s="681">
        <v>1</v>
      </c>
      <c r="T368" s="748">
        <v>0.5</v>
      </c>
      <c r="U368" s="704">
        <v>1</v>
      </c>
    </row>
    <row r="369" spans="1:21" ht="14.4" customHeight="1" x14ac:dyDescent="0.3">
      <c r="A369" s="664">
        <v>50</v>
      </c>
      <c r="B369" s="665" t="s">
        <v>535</v>
      </c>
      <c r="C369" s="665" t="s">
        <v>2125</v>
      </c>
      <c r="D369" s="746" t="s">
        <v>2859</v>
      </c>
      <c r="E369" s="747" t="s">
        <v>2136</v>
      </c>
      <c r="F369" s="665" t="s">
        <v>2121</v>
      </c>
      <c r="G369" s="665" t="s">
        <v>2162</v>
      </c>
      <c r="H369" s="665" t="s">
        <v>536</v>
      </c>
      <c r="I369" s="665" t="s">
        <v>2715</v>
      </c>
      <c r="J369" s="665" t="s">
        <v>2294</v>
      </c>
      <c r="K369" s="665" t="s">
        <v>2716</v>
      </c>
      <c r="L369" s="666">
        <v>234.07</v>
      </c>
      <c r="M369" s="666">
        <v>234.07</v>
      </c>
      <c r="N369" s="665">
        <v>1</v>
      </c>
      <c r="O369" s="748">
        <v>0.5</v>
      </c>
      <c r="P369" s="666">
        <v>234.07</v>
      </c>
      <c r="Q369" s="681">
        <v>1</v>
      </c>
      <c r="R369" s="665">
        <v>1</v>
      </c>
      <c r="S369" s="681">
        <v>1</v>
      </c>
      <c r="T369" s="748">
        <v>0.5</v>
      </c>
      <c r="U369" s="704">
        <v>1</v>
      </c>
    </row>
    <row r="370" spans="1:21" ht="14.4" customHeight="1" x14ac:dyDescent="0.3">
      <c r="A370" s="664">
        <v>50</v>
      </c>
      <c r="B370" s="665" t="s">
        <v>535</v>
      </c>
      <c r="C370" s="665" t="s">
        <v>2125</v>
      </c>
      <c r="D370" s="746" t="s">
        <v>2859</v>
      </c>
      <c r="E370" s="747" t="s">
        <v>2136</v>
      </c>
      <c r="F370" s="665" t="s">
        <v>2121</v>
      </c>
      <c r="G370" s="665" t="s">
        <v>2162</v>
      </c>
      <c r="H370" s="665" t="s">
        <v>536</v>
      </c>
      <c r="I370" s="665" t="s">
        <v>2717</v>
      </c>
      <c r="J370" s="665" t="s">
        <v>2297</v>
      </c>
      <c r="K370" s="665" t="s">
        <v>2718</v>
      </c>
      <c r="L370" s="666">
        <v>58.52</v>
      </c>
      <c r="M370" s="666">
        <v>58.52</v>
      </c>
      <c r="N370" s="665">
        <v>1</v>
      </c>
      <c r="O370" s="748">
        <v>1</v>
      </c>
      <c r="P370" s="666"/>
      <c r="Q370" s="681">
        <v>0</v>
      </c>
      <c r="R370" s="665"/>
      <c r="S370" s="681">
        <v>0</v>
      </c>
      <c r="T370" s="748"/>
      <c r="U370" s="704">
        <v>0</v>
      </c>
    </row>
    <row r="371" spans="1:21" ht="14.4" customHeight="1" x14ac:dyDescent="0.3">
      <c r="A371" s="664">
        <v>50</v>
      </c>
      <c r="B371" s="665" t="s">
        <v>535</v>
      </c>
      <c r="C371" s="665" t="s">
        <v>2125</v>
      </c>
      <c r="D371" s="746" t="s">
        <v>2859</v>
      </c>
      <c r="E371" s="747" t="s">
        <v>2136</v>
      </c>
      <c r="F371" s="665" t="s">
        <v>2121</v>
      </c>
      <c r="G371" s="665" t="s">
        <v>2719</v>
      </c>
      <c r="H371" s="665" t="s">
        <v>536</v>
      </c>
      <c r="I371" s="665" t="s">
        <v>2720</v>
      </c>
      <c r="J371" s="665" t="s">
        <v>2721</v>
      </c>
      <c r="K371" s="665" t="s">
        <v>2722</v>
      </c>
      <c r="L371" s="666">
        <v>459.3</v>
      </c>
      <c r="M371" s="666">
        <v>459.3</v>
      </c>
      <c r="N371" s="665">
        <v>1</v>
      </c>
      <c r="O371" s="748">
        <v>0.5</v>
      </c>
      <c r="P371" s="666"/>
      <c r="Q371" s="681">
        <v>0</v>
      </c>
      <c r="R371" s="665"/>
      <c r="S371" s="681">
        <v>0</v>
      </c>
      <c r="T371" s="748"/>
      <c r="U371" s="704">
        <v>0</v>
      </c>
    </row>
    <row r="372" spans="1:21" ht="14.4" customHeight="1" x14ac:dyDescent="0.3">
      <c r="A372" s="664">
        <v>50</v>
      </c>
      <c r="B372" s="665" t="s">
        <v>535</v>
      </c>
      <c r="C372" s="665" t="s">
        <v>2125</v>
      </c>
      <c r="D372" s="746" t="s">
        <v>2859</v>
      </c>
      <c r="E372" s="747" t="s">
        <v>2136</v>
      </c>
      <c r="F372" s="665" t="s">
        <v>2121</v>
      </c>
      <c r="G372" s="665" t="s">
        <v>2168</v>
      </c>
      <c r="H372" s="665" t="s">
        <v>1114</v>
      </c>
      <c r="I372" s="665" t="s">
        <v>2723</v>
      </c>
      <c r="J372" s="665" t="s">
        <v>1167</v>
      </c>
      <c r="K372" s="665" t="s">
        <v>2724</v>
      </c>
      <c r="L372" s="666">
        <v>277.12</v>
      </c>
      <c r="M372" s="666">
        <v>554.24</v>
      </c>
      <c r="N372" s="665">
        <v>2</v>
      </c>
      <c r="O372" s="748">
        <v>1</v>
      </c>
      <c r="P372" s="666">
        <v>554.24</v>
      </c>
      <c r="Q372" s="681">
        <v>1</v>
      </c>
      <c r="R372" s="665">
        <v>2</v>
      </c>
      <c r="S372" s="681">
        <v>1</v>
      </c>
      <c r="T372" s="748">
        <v>1</v>
      </c>
      <c r="U372" s="704">
        <v>1</v>
      </c>
    </row>
    <row r="373" spans="1:21" ht="14.4" customHeight="1" x14ac:dyDescent="0.3">
      <c r="A373" s="664">
        <v>50</v>
      </c>
      <c r="B373" s="665" t="s">
        <v>535</v>
      </c>
      <c r="C373" s="665" t="s">
        <v>2125</v>
      </c>
      <c r="D373" s="746" t="s">
        <v>2859</v>
      </c>
      <c r="E373" s="747" t="s">
        <v>2136</v>
      </c>
      <c r="F373" s="665" t="s">
        <v>2121</v>
      </c>
      <c r="G373" s="665" t="s">
        <v>2168</v>
      </c>
      <c r="H373" s="665" t="s">
        <v>1114</v>
      </c>
      <c r="I373" s="665" t="s">
        <v>1270</v>
      </c>
      <c r="J373" s="665" t="s">
        <v>1167</v>
      </c>
      <c r="K373" s="665" t="s">
        <v>2008</v>
      </c>
      <c r="L373" s="666">
        <v>2309.36</v>
      </c>
      <c r="M373" s="666">
        <v>2309.36</v>
      </c>
      <c r="N373" s="665">
        <v>1</v>
      </c>
      <c r="O373" s="748">
        <v>1</v>
      </c>
      <c r="P373" s="666">
        <v>2309.36</v>
      </c>
      <c r="Q373" s="681">
        <v>1</v>
      </c>
      <c r="R373" s="665">
        <v>1</v>
      </c>
      <c r="S373" s="681">
        <v>1</v>
      </c>
      <c r="T373" s="748">
        <v>1</v>
      </c>
      <c r="U373" s="704">
        <v>1</v>
      </c>
    </row>
    <row r="374" spans="1:21" ht="14.4" customHeight="1" x14ac:dyDescent="0.3">
      <c r="A374" s="664">
        <v>50</v>
      </c>
      <c r="B374" s="665" t="s">
        <v>535</v>
      </c>
      <c r="C374" s="665" t="s">
        <v>2125</v>
      </c>
      <c r="D374" s="746" t="s">
        <v>2859</v>
      </c>
      <c r="E374" s="747" t="s">
        <v>2136</v>
      </c>
      <c r="F374" s="665" t="s">
        <v>2121</v>
      </c>
      <c r="G374" s="665" t="s">
        <v>2168</v>
      </c>
      <c r="H374" s="665" t="s">
        <v>1114</v>
      </c>
      <c r="I374" s="665" t="s">
        <v>1261</v>
      </c>
      <c r="J374" s="665" t="s">
        <v>1167</v>
      </c>
      <c r="K374" s="665" t="s">
        <v>2007</v>
      </c>
      <c r="L374" s="666">
        <v>1385.62</v>
      </c>
      <c r="M374" s="666">
        <v>1385.62</v>
      </c>
      <c r="N374" s="665">
        <v>1</v>
      </c>
      <c r="O374" s="748">
        <v>1</v>
      </c>
      <c r="P374" s="666">
        <v>1385.62</v>
      </c>
      <c r="Q374" s="681">
        <v>1</v>
      </c>
      <c r="R374" s="665">
        <v>1</v>
      </c>
      <c r="S374" s="681">
        <v>1</v>
      </c>
      <c r="T374" s="748">
        <v>1</v>
      </c>
      <c r="U374" s="704">
        <v>1</v>
      </c>
    </row>
    <row r="375" spans="1:21" ht="14.4" customHeight="1" x14ac:dyDescent="0.3">
      <c r="A375" s="664">
        <v>50</v>
      </c>
      <c r="B375" s="665" t="s">
        <v>535</v>
      </c>
      <c r="C375" s="665" t="s">
        <v>2125</v>
      </c>
      <c r="D375" s="746" t="s">
        <v>2859</v>
      </c>
      <c r="E375" s="747" t="s">
        <v>2136</v>
      </c>
      <c r="F375" s="665" t="s">
        <v>2121</v>
      </c>
      <c r="G375" s="665" t="s">
        <v>2394</v>
      </c>
      <c r="H375" s="665" t="s">
        <v>536</v>
      </c>
      <c r="I375" s="665" t="s">
        <v>2725</v>
      </c>
      <c r="J375" s="665" t="s">
        <v>2726</v>
      </c>
      <c r="K375" s="665" t="s">
        <v>847</v>
      </c>
      <c r="L375" s="666">
        <v>32.76</v>
      </c>
      <c r="M375" s="666">
        <v>131.04</v>
      </c>
      <c r="N375" s="665">
        <v>4</v>
      </c>
      <c r="O375" s="748">
        <v>1</v>
      </c>
      <c r="P375" s="666"/>
      <c r="Q375" s="681">
        <v>0</v>
      </c>
      <c r="R375" s="665"/>
      <c r="S375" s="681">
        <v>0</v>
      </c>
      <c r="T375" s="748"/>
      <c r="U375" s="704">
        <v>0</v>
      </c>
    </row>
    <row r="376" spans="1:21" ht="14.4" customHeight="1" x14ac:dyDescent="0.3">
      <c r="A376" s="664">
        <v>50</v>
      </c>
      <c r="B376" s="665" t="s">
        <v>535</v>
      </c>
      <c r="C376" s="665" t="s">
        <v>2125</v>
      </c>
      <c r="D376" s="746" t="s">
        <v>2859</v>
      </c>
      <c r="E376" s="747" t="s">
        <v>2136</v>
      </c>
      <c r="F376" s="665" t="s">
        <v>2121</v>
      </c>
      <c r="G376" s="665" t="s">
        <v>2629</v>
      </c>
      <c r="H376" s="665" t="s">
        <v>536</v>
      </c>
      <c r="I376" s="665" t="s">
        <v>2631</v>
      </c>
      <c r="J376" s="665" t="s">
        <v>2632</v>
      </c>
      <c r="K376" s="665" t="s">
        <v>2633</v>
      </c>
      <c r="L376" s="666">
        <v>36.54</v>
      </c>
      <c r="M376" s="666">
        <v>146.16</v>
      </c>
      <c r="N376" s="665">
        <v>4</v>
      </c>
      <c r="O376" s="748">
        <v>2</v>
      </c>
      <c r="P376" s="666">
        <v>146.16</v>
      </c>
      <c r="Q376" s="681">
        <v>1</v>
      </c>
      <c r="R376" s="665">
        <v>4</v>
      </c>
      <c r="S376" s="681">
        <v>1</v>
      </c>
      <c r="T376" s="748">
        <v>2</v>
      </c>
      <c r="U376" s="704">
        <v>1</v>
      </c>
    </row>
    <row r="377" spans="1:21" ht="14.4" customHeight="1" x14ac:dyDescent="0.3">
      <c r="A377" s="664">
        <v>50</v>
      </c>
      <c r="B377" s="665" t="s">
        <v>535</v>
      </c>
      <c r="C377" s="665" t="s">
        <v>2125</v>
      </c>
      <c r="D377" s="746" t="s">
        <v>2859</v>
      </c>
      <c r="E377" s="747" t="s">
        <v>2136</v>
      </c>
      <c r="F377" s="665" t="s">
        <v>2121</v>
      </c>
      <c r="G377" s="665" t="s">
        <v>2169</v>
      </c>
      <c r="H377" s="665" t="s">
        <v>1114</v>
      </c>
      <c r="I377" s="665" t="s">
        <v>1237</v>
      </c>
      <c r="J377" s="665" t="s">
        <v>1223</v>
      </c>
      <c r="K377" s="665" t="s">
        <v>1238</v>
      </c>
      <c r="L377" s="666">
        <v>103.64</v>
      </c>
      <c r="M377" s="666">
        <v>103.64</v>
      </c>
      <c r="N377" s="665">
        <v>1</v>
      </c>
      <c r="O377" s="748">
        <v>1</v>
      </c>
      <c r="P377" s="666">
        <v>103.64</v>
      </c>
      <c r="Q377" s="681">
        <v>1</v>
      </c>
      <c r="R377" s="665">
        <v>1</v>
      </c>
      <c r="S377" s="681">
        <v>1</v>
      </c>
      <c r="T377" s="748">
        <v>1</v>
      </c>
      <c r="U377" s="704">
        <v>1</v>
      </c>
    </row>
    <row r="378" spans="1:21" ht="14.4" customHeight="1" x14ac:dyDescent="0.3">
      <c r="A378" s="664">
        <v>50</v>
      </c>
      <c r="B378" s="665" t="s">
        <v>535</v>
      </c>
      <c r="C378" s="665" t="s">
        <v>2125</v>
      </c>
      <c r="D378" s="746" t="s">
        <v>2859</v>
      </c>
      <c r="E378" s="747" t="s">
        <v>2136</v>
      </c>
      <c r="F378" s="665" t="s">
        <v>2121</v>
      </c>
      <c r="G378" s="665" t="s">
        <v>2515</v>
      </c>
      <c r="H378" s="665" t="s">
        <v>536</v>
      </c>
      <c r="I378" s="665" t="s">
        <v>2516</v>
      </c>
      <c r="J378" s="665" t="s">
        <v>1101</v>
      </c>
      <c r="K378" s="665" t="s">
        <v>1102</v>
      </c>
      <c r="L378" s="666">
        <v>185.26</v>
      </c>
      <c r="M378" s="666">
        <v>370.52</v>
      </c>
      <c r="N378" s="665">
        <v>2</v>
      </c>
      <c r="O378" s="748">
        <v>1.5</v>
      </c>
      <c r="P378" s="666"/>
      <c r="Q378" s="681">
        <v>0</v>
      </c>
      <c r="R378" s="665"/>
      <c r="S378" s="681">
        <v>0</v>
      </c>
      <c r="T378" s="748"/>
      <c r="U378" s="704">
        <v>0</v>
      </c>
    </row>
    <row r="379" spans="1:21" ht="14.4" customHeight="1" x14ac:dyDescent="0.3">
      <c r="A379" s="664">
        <v>50</v>
      </c>
      <c r="B379" s="665" t="s">
        <v>535</v>
      </c>
      <c r="C379" s="665" t="s">
        <v>2125</v>
      </c>
      <c r="D379" s="746" t="s">
        <v>2859</v>
      </c>
      <c r="E379" s="747" t="s">
        <v>2136</v>
      </c>
      <c r="F379" s="665" t="s">
        <v>2121</v>
      </c>
      <c r="G379" s="665" t="s">
        <v>2176</v>
      </c>
      <c r="H379" s="665" t="s">
        <v>1114</v>
      </c>
      <c r="I379" s="665" t="s">
        <v>2727</v>
      </c>
      <c r="J379" s="665" t="s">
        <v>562</v>
      </c>
      <c r="K379" s="665" t="s">
        <v>563</v>
      </c>
      <c r="L379" s="666">
        <v>205.84</v>
      </c>
      <c r="M379" s="666">
        <v>205.84</v>
      </c>
      <c r="N379" s="665">
        <v>1</v>
      </c>
      <c r="O379" s="748">
        <v>0.5</v>
      </c>
      <c r="P379" s="666"/>
      <c r="Q379" s="681">
        <v>0</v>
      </c>
      <c r="R379" s="665"/>
      <c r="S379" s="681">
        <v>0</v>
      </c>
      <c r="T379" s="748"/>
      <c r="U379" s="704">
        <v>0</v>
      </c>
    </row>
    <row r="380" spans="1:21" ht="14.4" customHeight="1" x14ac:dyDescent="0.3">
      <c r="A380" s="664">
        <v>50</v>
      </c>
      <c r="B380" s="665" t="s">
        <v>535</v>
      </c>
      <c r="C380" s="665" t="s">
        <v>2125</v>
      </c>
      <c r="D380" s="746" t="s">
        <v>2859</v>
      </c>
      <c r="E380" s="747" t="s">
        <v>2136</v>
      </c>
      <c r="F380" s="665" t="s">
        <v>2121</v>
      </c>
      <c r="G380" s="665" t="s">
        <v>2517</v>
      </c>
      <c r="H380" s="665" t="s">
        <v>536</v>
      </c>
      <c r="I380" s="665" t="s">
        <v>2728</v>
      </c>
      <c r="J380" s="665" t="s">
        <v>2729</v>
      </c>
      <c r="K380" s="665" t="s">
        <v>2730</v>
      </c>
      <c r="L380" s="666">
        <v>173.31</v>
      </c>
      <c r="M380" s="666">
        <v>346.62</v>
      </c>
      <c r="N380" s="665">
        <v>2</v>
      </c>
      <c r="O380" s="748">
        <v>1</v>
      </c>
      <c r="P380" s="666">
        <v>346.62</v>
      </c>
      <c r="Q380" s="681">
        <v>1</v>
      </c>
      <c r="R380" s="665">
        <v>2</v>
      </c>
      <c r="S380" s="681">
        <v>1</v>
      </c>
      <c r="T380" s="748">
        <v>1</v>
      </c>
      <c r="U380" s="704">
        <v>1</v>
      </c>
    </row>
    <row r="381" spans="1:21" ht="14.4" customHeight="1" x14ac:dyDescent="0.3">
      <c r="A381" s="664">
        <v>50</v>
      </c>
      <c r="B381" s="665" t="s">
        <v>535</v>
      </c>
      <c r="C381" s="665" t="s">
        <v>2125</v>
      </c>
      <c r="D381" s="746" t="s">
        <v>2859</v>
      </c>
      <c r="E381" s="747" t="s">
        <v>2136</v>
      </c>
      <c r="F381" s="665" t="s">
        <v>2121</v>
      </c>
      <c r="G381" s="665" t="s">
        <v>2302</v>
      </c>
      <c r="H381" s="665" t="s">
        <v>1114</v>
      </c>
      <c r="I381" s="665" t="s">
        <v>2521</v>
      </c>
      <c r="J381" s="665" t="s">
        <v>2304</v>
      </c>
      <c r="K381" s="665" t="s">
        <v>2385</v>
      </c>
      <c r="L381" s="666">
        <v>144.81</v>
      </c>
      <c r="M381" s="666">
        <v>289.62</v>
      </c>
      <c r="N381" s="665">
        <v>2</v>
      </c>
      <c r="O381" s="748">
        <v>1.5</v>
      </c>
      <c r="P381" s="666"/>
      <c r="Q381" s="681">
        <v>0</v>
      </c>
      <c r="R381" s="665"/>
      <c r="S381" s="681">
        <v>0</v>
      </c>
      <c r="T381" s="748"/>
      <c r="U381" s="704">
        <v>0</v>
      </c>
    </row>
    <row r="382" spans="1:21" ht="14.4" customHeight="1" x14ac:dyDescent="0.3">
      <c r="A382" s="664">
        <v>50</v>
      </c>
      <c r="B382" s="665" t="s">
        <v>535</v>
      </c>
      <c r="C382" s="665" t="s">
        <v>2125</v>
      </c>
      <c r="D382" s="746" t="s">
        <v>2859</v>
      </c>
      <c r="E382" s="747" t="s">
        <v>2136</v>
      </c>
      <c r="F382" s="665" t="s">
        <v>2121</v>
      </c>
      <c r="G382" s="665" t="s">
        <v>2731</v>
      </c>
      <c r="H382" s="665" t="s">
        <v>1114</v>
      </c>
      <c r="I382" s="665" t="s">
        <v>2732</v>
      </c>
      <c r="J382" s="665" t="s">
        <v>1244</v>
      </c>
      <c r="K382" s="665" t="s">
        <v>2733</v>
      </c>
      <c r="L382" s="666">
        <v>819.07</v>
      </c>
      <c r="M382" s="666">
        <v>1638.14</v>
      </c>
      <c r="N382" s="665">
        <v>2</v>
      </c>
      <c r="O382" s="748">
        <v>1</v>
      </c>
      <c r="P382" s="666">
        <v>819.07</v>
      </c>
      <c r="Q382" s="681">
        <v>0.5</v>
      </c>
      <c r="R382" s="665">
        <v>1</v>
      </c>
      <c r="S382" s="681">
        <v>0.5</v>
      </c>
      <c r="T382" s="748">
        <v>0.5</v>
      </c>
      <c r="U382" s="704">
        <v>0.5</v>
      </c>
    </row>
    <row r="383" spans="1:21" ht="14.4" customHeight="1" x14ac:dyDescent="0.3">
      <c r="A383" s="664">
        <v>50</v>
      </c>
      <c r="B383" s="665" t="s">
        <v>535</v>
      </c>
      <c r="C383" s="665" t="s">
        <v>2125</v>
      </c>
      <c r="D383" s="746" t="s">
        <v>2859</v>
      </c>
      <c r="E383" s="747" t="s">
        <v>2136</v>
      </c>
      <c r="F383" s="665" t="s">
        <v>2121</v>
      </c>
      <c r="G383" s="665" t="s">
        <v>2178</v>
      </c>
      <c r="H383" s="665" t="s">
        <v>1114</v>
      </c>
      <c r="I383" s="665" t="s">
        <v>2523</v>
      </c>
      <c r="J383" s="665" t="s">
        <v>2524</v>
      </c>
      <c r="K383" s="665" t="s">
        <v>2472</v>
      </c>
      <c r="L383" s="666">
        <v>291.82</v>
      </c>
      <c r="M383" s="666">
        <v>291.82</v>
      </c>
      <c r="N383" s="665">
        <v>1</v>
      </c>
      <c r="O383" s="748">
        <v>0.5</v>
      </c>
      <c r="P383" s="666"/>
      <c r="Q383" s="681">
        <v>0</v>
      </c>
      <c r="R383" s="665"/>
      <c r="S383" s="681">
        <v>0</v>
      </c>
      <c r="T383" s="748"/>
      <c r="U383" s="704">
        <v>0</v>
      </c>
    </row>
    <row r="384" spans="1:21" ht="14.4" customHeight="1" x14ac:dyDescent="0.3">
      <c r="A384" s="664">
        <v>50</v>
      </c>
      <c r="B384" s="665" t="s">
        <v>535</v>
      </c>
      <c r="C384" s="665" t="s">
        <v>2125</v>
      </c>
      <c r="D384" s="746" t="s">
        <v>2859</v>
      </c>
      <c r="E384" s="747" t="s">
        <v>2136</v>
      </c>
      <c r="F384" s="665" t="s">
        <v>2121</v>
      </c>
      <c r="G384" s="665" t="s">
        <v>2178</v>
      </c>
      <c r="H384" s="665" t="s">
        <v>1114</v>
      </c>
      <c r="I384" s="665" t="s">
        <v>2525</v>
      </c>
      <c r="J384" s="665" t="s">
        <v>2180</v>
      </c>
      <c r="K384" s="665" t="s">
        <v>2472</v>
      </c>
      <c r="L384" s="666">
        <v>583.62</v>
      </c>
      <c r="M384" s="666">
        <v>583.62</v>
      </c>
      <c r="N384" s="665">
        <v>1</v>
      </c>
      <c r="O384" s="748">
        <v>0.5</v>
      </c>
      <c r="P384" s="666">
        <v>583.62</v>
      </c>
      <c r="Q384" s="681">
        <v>1</v>
      </c>
      <c r="R384" s="665">
        <v>1</v>
      </c>
      <c r="S384" s="681">
        <v>1</v>
      </c>
      <c r="T384" s="748">
        <v>0.5</v>
      </c>
      <c r="U384" s="704">
        <v>1</v>
      </c>
    </row>
    <row r="385" spans="1:21" ht="14.4" customHeight="1" x14ac:dyDescent="0.3">
      <c r="A385" s="664">
        <v>50</v>
      </c>
      <c r="B385" s="665" t="s">
        <v>535</v>
      </c>
      <c r="C385" s="665" t="s">
        <v>2125</v>
      </c>
      <c r="D385" s="746" t="s">
        <v>2859</v>
      </c>
      <c r="E385" s="747" t="s">
        <v>2136</v>
      </c>
      <c r="F385" s="665" t="s">
        <v>2121</v>
      </c>
      <c r="G385" s="665" t="s">
        <v>2364</v>
      </c>
      <c r="H385" s="665" t="s">
        <v>536</v>
      </c>
      <c r="I385" s="665" t="s">
        <v>1075</v>
      </c>
      <c r="J385" s="665" t="s">
        <v>1076</v>
      </c>
      <c r="K385" s="665" t="s">
        <v>1077</v>
      </c>
      <c r="L385" s="666">
        <v>115.27</v>
      </c>
      <c r="M385" s="666">
        <v>576.35</v>
      </c>
      <c r="N385" s="665">
        <v>5</v>
      </c>
      <c r="O385" s="748">
        <v>2.5</v>
      </c>
      <c r="P385" s="666">
        <v>345.81</v>
      </c>
      <c r="Q385" s="681">
        <v>0.6</v>
      </c>
      <c r="R385" s="665">
        <v>3</v>
      </c>
      <c r="S385" s="681">
        <v>0.6</v>
      </c>
      <c r="T385" s="748">
        <v>2</v>
      </c>
      <c r="U385" s="704">
        <v>0.8</v>
      </c>
    </row>
    <row r="386" spans="1:21" ht="14.4" customHeight="1" x14ac:dyDescent="0.3">
      <c r="A386" s="664">
        <v>50</v>
      </c>
      <c r="B386" s="665" t="s">
        <v>535</v>
      </c>
      <c r="C386" s="665" t="s">
        <v>2125</v>
      </c>
      <c r="D386" s="746" t="s">
        <v>2859</v>
      </c>
      <c r="E386" s="747" t="s">
        <v>2136</v>
      </c>
      <c r="F386" s="665" t="s">
        <v>2121</v>
      </c>
      <c r="G386" s="665" t="s">
        <v>2183</v>
      </c>
      <c r="H386" s="665" t="s">
        <v>1114</v>
      </c>
      <c r="I386" s="665" t="s">
        <v>1133</v>
      </c>
      <c r="J386" s="665" t="s">
        <v>2026</v>
      </c>
      <c r="K386" s="665" t="s">
        <v>1135</v>
      </c>
      <c r="L386" s="666">
        <v>96.53</v>
      </c>
      <c r="M386" s="666">
        <v>289.59000000000003</v>
      </c>
      <c r="N386" s="665">
        <v>3</v>
      </c>
      <c r="O386" s="748">
        <v>0.5</v>
      </c>
      <c r="P386" s="666">
        <v>289.59000000000003</v>
      </c>
      <c r="Q386" s="681">
        <v>1</v>
      </c>
      <c r="R386" s="665">
        <v>3</v>
      </c>
      <c r="S386" s="681">
        <v>1</v>
      </c>
      <c r="T386" s="748">
        <v>0.5</v>
      </c>
      <c r="U386" s="704">
        <v>1</v>
      </c>
    </row>
    <row r="387" spans="1:21" ht="14.4" customHeight="1" x14ac:dyDescent="0.3">
      <c r="A387" s="664">
        <v>50</v>
      </c>
      <c r="B387" s="665" t="s">
        <v>535</v>
      </c>
      <c r="C387" s="665" t="s">
        <v>2125</v>
      </c>
      <c r="D387" s="746" t="s">
        <v>2859</v>
      </c>
      <c r="E387" s="747" t="s">
        <v>2136</v>
      </c>
      <c r="F387" s="665" t="s">
        <v>2121</v>
      </c>
      <c r="G387" s="665" t="s">
        <v>2183</v>
      </c>
      <c r="H387" s="665" t="s">
        <v>1114</v>
      </c>
      <c r="I387" s="665" t="s">
        <v>1115</v>
      </c>
      <c r="J387" s="665" t="s">
        <v>1116</v>
      </c>
      <c r="K387" s="665" t="s">
        <v>1117</v>
      </c>
      <c r="L387" s="666">
        <v>10.41</v>
      </c>
      <c r="M387" s="666">
        <v>104.1</v>
      </c>
      <c r="N387" s="665">
        <v>10</v>
      </c>
      <c r="O387" s="748">
        <v>1.5</v>
      </c>
      <c r="P387" s="666">
        <v>52.05</v>
      </c>
      <c r="Q387" s="681">
        <v>0.5</v>
      </c>
      <c r="R387" s="665">
        <v>5</v>
      </c>
      <c r="S387" s="681">
        <v>0.5</v>
      </c>
      <c r="T387" s="748">
        <v>0.5</v>
      </c>
      <c r="U387" s="704">
        <v>0.33333333333333331</v>
      </c>
    </row>
    <row r="388" spans="1:21" ht="14.4" customHeight="1" x14ac:dyDescent="0.3">
      <c r="A388" s="664">
        <v>50</v>
      </c>
      <c r="B388" s="665" t="s">
        <v>535</v>
      </c>
      <c r="C388" s="665" t="s">
        <v>2125</v>
      </c>
      <c r="D388" s="746" t="s">
        <v>2859</v>
      </c>
      <c r="E388" s="747" t="s">
        <v>2136</v>
      </c>
      <c r="F388" s="665" t="s">
        <v>2121</v>
      </c>
      <c r="G388" s="665" t="s">
        <v>2183</v>
      </c>
      <c r="H388" s="665" t="s">
        <v>1114</v>
      </c>
      <c r="I388" s="665" t="s">
        <v>2734</v>
      </c>
      <c r="J388" s="665" t="s">
        <v>2027</v>
      </c>
      <c r="K388" s="665" t="s">
        <v>2735</v>
      </c>
      <c r="L388" s="666">
        <v>0</v>
      </c>
      <c r="M388" s="666">
        <v>0</v>
      </c>
      <c r="N388" s="665">
        <v>2</v>
      </c>
      <c r="O388" s="748">
        <v>0.5</v>
      </c>
      <c r="P388" s="666"/>
      <c r="Q388" s="681"/>
      <c r="R388" s="665"/>
      <c r="S388" s="681">
        <v>0</v>
      </c>
      <c r="T388" s="748"/>
      <c r="U388" s="704">
        <v>0</v>
      </c>
    </row>
    <row r="389" spans="1:21" ht="14.4" customHeight="1" x14ac:dyDescent="0.3">
      <c r="A389" s="664">
        <v>50</v>
      </c>
      <c r="B389" s="665" t="s">
        <v>535</v>
      </c>
      <c r="C389" s="665" t="s">
        <v>2125</v>
      </c>
      <c r="D389" s="746" t="s">
        <v>2859</v>
      </c>
      <c r="E389" s="747" t="s">
        <v>2136</v>
      </c>
      <c r="F389" s="665" t="s">
        <v>2121</v>
      </c>
      <c r="G389" s="665" t="s">
        <v>2183</v>
      </c>
      <c r="H389" s="665" t="s">
        <v>536</v>
      </c>
      <c r="I389" s="665" t="s">
        <v>2736</v>
      </c>
      <c r="J389" s="665" t="s">
        <v>2027</v>
      </c>
      <c r="K389" s="665" t="s">
        <v>2005</v>
      </c>
      <c r="L389" s="666">
        <v>160.88999999999999</v>
      </c>
      <c r="M389" s="666">
        <v>160.88999999999999</v>
      </c>
      <c r="N389" s="665">
        <v>1</v>
      </c>
      <c r="O389" s="748">
        <v>1</v>
      </c>
      <c r="P389" s="666"/>
      <c r="Q389" s="681">
        <v>0</v>
      </c>
      <c r="R389" s="665"/>
      <c r="S389" s="681">
        <v>0</v>
      </c>
      <c r="T389" s="748"/>
      <c r="U389" s="704">
        <v>0</v>
      </c>
    </row>
    <row r="390" spans="1:21" ht="14.4" customHeight="1" x14ac:dyDescent="0.3">
      <c r="A390" s="664">
        <v>50</v>
      </c>
      <c r="B390" s="665" t="s">
        <v>535</v>
      </c>
      <c r="C390" s="665" t="s">
        <v>2125</v>
      </c>
      <c r="D390" s="746" t="s">
        <v>2859</v>
      </c>
      <c r="E390" s="747" t="s">
        <v>2136</v>
      </c>
      <c r="F390" s="665" t="s">
        <v>2121</v>
      </c>
      <c r="G390" s="665" t="s">
        <v>2737</v>
      </c>
      <c r="H390" s="665" t="s">
        <v>536</v>
      </c>
      <c r="I390" s="665" t="s">
        <v>2738</v>
      </c>
      <c r="J390" s="665" t="s">
        <v>2739</v>
      </c>
      <c r="K390" s="665" t="s">
        <v>2740</v>
      </c>
      <c r="L390" s="666">
        <v>253.18</v>
      </c>
      <c r="M390" s="666">
        <v>253.18</v>
      </c>
      <c r="N390" s="665">
        <v>1</v>
      </c>
      <c r="O390" s="748">
        <v>1</v>
      </c>
      <c r="P390" s="666">
        <v>253.18</v>
      </c>
      <c r="Q390" s="681">
        <v>1</v>
      </c>
      <c r="R390" s="665">
        <v>1</v>
      </c>
      <c r="S390" s="681">
        <v>1</v>
      </c>
      <c r="T390" s="748">
        <v>1</v>
      </c>
      <c r="U390" s="704">
        <v>1</v>
      </c>
    </row>
    <row r="391" spans="1:21" ht="14.4" customHeight="1" x14ac:dyDescent="0.3">
      <c r="A391" s="664">
        <v>50</v>
      </c>
      <c r="B391" s="665" t="s">
        <v>535</v>
      </c>
      <c r="C391" s="665" t="s">
        <v>2125</v>
      </c>
      <c r="D391" s="746" t="s">
        <v>2859</v>
      </c>
      <c r="E391" s="747" t="s">
        <v>2136</v>
      </c>
      <c r="F391" s="665" t="s">
        <v>2121</v>
      </c>
      <c r="G391" s="665" t="s">
        <v>2533</v>
      </c>
      <c r="H391" s="665" t="s">
        <v>536</v>
      </c>
      <c r="I391" s="665" t="s">
        <v>2534</v>
      </c>
      <c r="J391" s="665" t="s">
        <v>1037</v>
      </c>
      <c r="K391" s="665" t="s">
        <v>2535</v>
      </c>
      <c r="L391" s="666">
        <v>6177.8</v>
      </c>
      <c r="M391" s="666">
        <v>12355.6</v>
      </c>
      <c r="N391" s="665">
        <v>2</v>
      </c>
      <c r="O391" s="748">
        <v>2</v>
      </c>
      <c r="P391" s="666">
        <v>6177.8</v>
      </c>
      <c r="Q391" s="681">
        <v>0.5</v>
      </c>
      <c r="R391" s="665">
        <v>1</v>
      </c>
      <c r="S391" s="681">
        <v>0.5</v>
      </c>
      <c r="T391" s="748">
        <v>1</v>
      </c>
      <c r="U391" s="704">
        <v>0.5</v>
      </c>
    </row>
    <row r="392" spans="1:21" ht="14.4" customHeight="1" x14ac:dyDescent="0.3">
      <c r="A392" s="664">
        <v>50</v>
      </c>
      <c r="B392" s="665" t="s">
        <v>535</v>
      </c>
      <c r="C392" s="665" t="s">
        <v>2125</v>
      </c>
      <c r="D392" s="746" t="s">
        <v>2859</v>
      </c>
      <c r="E392" s="747" t="s">
        <v>2136</v>
      </c>
      <c r="F392" s="665" t="s">
        <v>2121</v>
      </c>
      <c r="G392" s="665" t="s">
        <v>2311</v>
      </c>
      <c r="H392" s="665" t="s">
        <v>1114</v>
      </c>
      <c r="I392" s="665" t="s">
        <v>2741</v>
      </c>
      <c r="J392" s="665" t="s">
        <v>2742</v>
      </c>
      <c r="K392" s="665" t="s">
        <v>2212</v>
      </c>
      <c r="L392" s="666">
        <v>353.18</v>
      </c>
      <c r="M392" s="666">
        <v>353.18</v>
      </c>
      <c r="N392" s="665">
        <v>1</v>
      </c>
      <c r="O392" s="748">
        <v>0.5</v>
      </c>
      <c r="P392" s="666"/>
      <c r="Q392" s="681">
        <v>0</v>
      </c>
      <c r="R392" s="665"/>
      <c r="S392" s="681">
        <v>0</v>
      </c>
      <c r="T392" s="748"/>
      <c r="U392" s="704">
        <v>0</v>
      </c>
    </row>
    <row r="393" spans="1:21" ht="14.4" customHeight="1" x14ac:dyDescent="0.3">
      <c r="A393" s="664">
        <v>50</v>
      </c>
      <c r="B393" s="665" t="s">
        <v>535</v>
      </c>
      <c r="C393" s="665" t="s">
        <v>2125</v>
      </c>
      <c r="D393" s="746" t="s">
        <v>2859</v>
      </c>
      <c r="E393" s="747" t="s">
        <v>2136</v>
      </c>
      <c r="F393" s="665" t="s">
        <v>2121</v>
      </c>
      <c r="G393" s="665" t="s">
        <v>2311</v>
      </c>
      <c r="H393" s="665" t="s">
        <v>1114</v>
      </c>
      <c r="I393" s="665" t="s">
        <v>2743</v>
      </c>
      <c r="J393" s="665" t="s">
        <v>2313</v>
      </c>
      <c r="K393" s="665" t="s">
        <v>2744</v>
      </c>
      <c r="L393" s="666">
        <v>543.36</v>
      </c>
      <c r="M393" s="666">
        <v>1086.72</v>
      </c>
      <c r="N393" s="665">
        <v>2</v>
      </c>
      <c r="O393" s="748">
        <v>1.5</v>
      </c>
      <c r="P393" s="666"/>
      <c r="Q393" s="681">
        <v>0</v>
      </c>
      <c r="R393" s="665"/>
      <c r="S393" s="681">
        <v>0</v>
      </c>
      <c r="T393" s="748"/>
      <c r="U393" s="704">
        <v>0</v>
      </c>
    </row>
    <row r="394" spans="1:21" ht="14.4" customHeight="1" x14ac:dyDescent="0.3">
      <c r="A394" s="664">
        <v>50</v>
      </c>
      <c r="B394" s="665" t="s">
        <v>535</v>
      </c>
      <c r="C394" s="665" t="s">
        <v>2125</v>
      </c>
      <c r="D394" s="746" t="s">
        <v>2859</v>
      </c>
      <c r="E394" s="747" t="s">
        <v>2136</v>
      </c>
      <c r="F394" s="665" t="s">
        <v>2121</v>
      </c>
      <c r="G394" s="665" t="s">
        <v>2745</v>
      </c>
      <c r="H394" s="665" t="s">
        <v>536</v>
      </c>
      <c r="I394" s="665" t="s">
        <v>2746</v>
      </c>
      <c r="J394" s="665" t="s">
        <v>2747</v>
      </c>
      <c r="K394" s="665" t="s">
        <v>2748</v>
      </c>
      <c r="L394" s="666">
        <v>0</v>
      </c>
      <c r="M394" s="666">
        <v>0</v>
      </c>
      <c r="N394" s="665">
        <v>3</v>
      </c>
      <c r="O394" s="748">
        <v>2</v>
      </c>
      <c r="P394" s="666">
        <v>0</v>
      </c>
      <c r="Q394" s="681"/>
      <c r="R394" s="665">
        <v>1</v>
      </c>
      <c r="S394" s="681">
        <v>0.33333333333333331</v>
      </c>
      <c r="T394" s="748">
        <v>1</v>
      </c>
      <c r="U394" s="704">
        <v>0.5</v>
      </c>
    </row>
    <row r="395" spans="1:21" ht="14.4" customHeight="1" x14ac:dyDescent="0.3">
      <c r="A395" s="664">
        <v>50</v>
      </c>
      <c r="B395" s="665" t="s">
        <v>535</v>
      </c>
      <c r="C395" s="665" t="s">
        <v>2125</v>
      </c>
      <c r="D395" s="746" t="s">
        <v>2859</v>
      </c>
      <c r="E395" s="747" t="s">
        <v>2136</v>
      </c>
      <c r="F395" s="665" t="s">
        <v>2121</v>
      </c>
      <c r="G395" s="665" t="s">
        <v>2745</v>
      </c>
      <c r="H395" s="665" t="s">
        <v>536</v>
      </c>
      <c r="I395" s="665" t="s">
        <v>2749</v>
      </c>
      <c r="J395" s="665" t="s">
        <v>2750</v>
      </c>
      <c r="K395" s="665" t="s">
        <v>2751</v>
      </c>
      <c r="L395" s="666">
        <v>0</v>
      </c>
      <c r="M395" s="666">
        <v>0</v>
      </c>
      <c r="N395" s="665">
        <v>4</v>
      </c>
      <c r="O395" s="748">
        <v>1</v>
      </c>
      <c r="P395" s="666"/>
      <c r="Q395" s="681"/>
      <c r="R395" s="665"/>
      <c r="S395" s="681">
        <v>0</v>
      </c>
      <c r="T395" s="748"/>
      <c r="U395" s="704">
        <v>0</v>
      </c>
    </row>
    <row r="396" spans="1:21" ht="14.4" customHeight="1" x14ac:dyDescent="0.3">
      <c r="A396" s="664">
        <v>50</v>
      </c>
      <c r="B396" s="665" t="s">
        <v>535</v>
      </c>
      <c r="C396" s="665" t="s">
        <v>2125</v>
      </c>
      <c r="D396" s="746" t="s">
        <v>2859</v>
      </c>
      <c r="E396" s="747" t="s">
        <v>2136</v>
      </c>
      <c r="F396" s="665" t="s">
        <v>2121</v>
      </c>
      <c r="G396" s="665" t="s">
        <v>2752</v>
      </c>
      <c r="H396" s="665" t="s">
        <v>536</v>
      </c>
      <c r="I396" s="665" t="s">
        <v>2753</v>
      </c>
      <c r="J396" s="665" t="s">
        <v>2754</v>
      </c>
      <c r="K396" s="665" t="s">
        <v>2755</v>
      </c>
      <c r="L396" s="666">
        <v>0</v>
      </c>
      <c r="M396" s="666">
        <v>0</v>
      </c>
      <c r="N396" s="665">
        <v>3</v>
      </c>
      <c r="O396" s="748">
        <v>0.5</v>
      </c>
      <c r="P396" s="666"/>
      <c r="Q396" s="681"/>
      <c r="R396" s="665"/>
      <c r="S396" s="681">
        <v>0</v>
      </c>
      <c r="T396" s="748"/>
      <c r="U396" s="704">
        <v>0</v>
      </c>
    </row>
    <row r="397" spans="1:21" ht="14.4" customHeight="1" x14ac:dyDescent="0.3">
      <c r="A397" s="664">
        <v>50</v>
      </c>
      <c r="B397" s="665" t="s">
        <v>535</v>
      </c>
      <c r="C397" s="665" t="s">
        <v>2125</v>
      </c>
      <c r="D397" s="746" t="s">
        <v>2859</v>
      </c>
      <c r="E397" s="747" t="s">
        <v>2136</v>
      </c>
      <c r="F397" s="665" t="s">
        <v>2121</v>
      </c>
      <c r="G397" s="665" t="s">
        <v>2456</v>
      </c>
      <c r="H397" s="665" t="s">
        <v>536</v>
      </c>
      <c r="I397" s="665" t="s">
        <v>721</v>
      </c>
      <c r="J397" s="665" t="s">
        <v>2457</v>
      </c>
      <c r="K397" s="665" t="s">
        <v>2458</v>
      </c>
      <c r="L397" s="666">
        <v>0</v>
      </c>
      <c r="M397" s="666">
        <v>0</v>
      </c>
      <c r="N397" s="665">
        <v>3</v>
      </c>
      <c r="O397" s="748">
        <v>1</v>
      </c>
      <c r="P397" s="666"/>
      <c r="Q397" s="681"/>
      <c r="R397" s="665"/>
      <c r="S397" s="681">
        <v>0</v>
      </c>
      <c r="T397" s="748"/>
      <c r="U397" s="704">
        <v>0</v>
      </c>
    </row>
    <row r="398" spans="1:21" ht="14.4" customHeight="1" x14ac:dyDescent="0.3">
      <c r="A398" s="664">
        <v>50</v>
      </c>
      <c r="B398" s="665" t="s">
        <v>535</v>
      </c>
      <c r="C398" s="665" t="s">
        <v>2125</v>
      </c>
      <c r="D398" s="746" t="s">
        <v>2859</v>
      </c>
      <c r="E398" s="747" t="s">
        <v>2136</v>
      </c>
      <c r="F398" s="665" t="s">
        <v>2121</v>
      </c>
      <c r="G398" s="665" t="s">
        <v>2756</v>
      </c>
      <c r="H398" s="665" t="s">
        <v>536</v>
      </c>
      <c r="I398" s="665" t="s">
        <v>2757</v>
      </c>
      <c r="J398" s="665" t="s">
        <v>2758</v>
      </c>
      <c r="K398" s="665" t="s">
        <v>2759</v>
      </c>
      <c r="L398" s="666">
        <v>240.27</v>
      </c>
      <c r="M398" s="666">
        <v>240.27</v>
      </c>
      <c r="N398" s="665">
        <v>1</v>
      </c>
      <c r="O398" s="748">
        <v>0.5</v>
      </c>
      <c r="P398" s="666"/>
      <c r="Q398" s="681">
        <v>0</v>
      </c>
      <c r="R398" s="665"/>
      <c r="S398" s="681">
        <v>0</v>
      </c>
      <c r="T398" s="748"/>
      <c r="U398" s="704">
        <v>0</v>
      </c>
    </row>
    <row r="399" spans="1:21" ht="14.4" customHeight="1" x14ac:dyDescent="0.3">
      <c r="A399" s="664">
        <v>50</v>
      </c>
      <c r="B399" s="665" t="s">
        <v>535</v>
      </c>
      <c r="C399" s="665" t="s">
        <v>2125</v>
      </c>
      <c r="D399" s="746" t="s">
        <v>2859</v>
      </c>
      <c r="E399" s="747" t="s">
        <v>2136</v>
      </c>
      <c r="F399" s="665" t="s">
        <v>2121</v>
      </c>
      <c r="G399" s="665" t="s">
        <v>2760</v>
      </c>
      <c r="H399" s="665" t="s">
        <v>536</v>
      </c>
      <c r="I399" s="665" t="s">
        <v>2761</v>
      </c>
      <c r="J399" s="665" t="s">
        <v>2762</v>
      </c>
      <c r="K399" s="665" t="s">
        <v>2763</v>
      </c>
      <c r="L399" s="666">
        <v>282.05</v>
      </c>
      <c r="M399" s="666">
        <v>564.1</v>
      </c>
      <c r="N399" s="665">
        <v>2</v>
      </c>
      <c r="O399" s="748">
        <v>0.5</v>
      </c>
      <c r="P399" s="666">
        <v>564.1</v>
      </c>
      <c r="Q399" s="681">
        <v>1</v>
      </c>
      <c r="R399" s="665">
        <v>2</v>
      </c>
      <c r="S399" s="681">
        <v>1</v>
      </c>
      <c r="T399" s="748">
        <v>0.5</v>
      </c>
      <c r="U399" s="704">
        <v>1</v>
      </c>
    </row>
    <row r="400" spans="1:21" ht="14.4" customHeight="1" x14ac:dyDescent="0.3">
      <c r="A400" s="664">
        <v>50</v>
      </c>
      <c r="B400" s="665" t="s">
        <v>535</v>
      </c>
      <c r="C400" s="665" t="s">
        <v>2125</v>
      </c>
      <c r="D400" s="746" t="s">
        <v>2859</v>
      </c>
      <c r="E400" s="747" t="s">
        <v>2136</v>
      </c>
      <c r="F400" s="665" t="s">
        <v>2121</v>
      </c>
      <c r="G400" s="665" t="s">
        <v>2195</v>
      </c>
      <c r="H400" s="665" t="s">
        <v>536</v>
      </c>
      <c r="I400" s="665" t="s">
        <v>2764</v>
      </c>
      <c r="J400" s="665" t="s">
        <v>2197</v>
      </c>
      <c r="K400" s="665" t="s">
        <v>2765</v>
      </c>
      <c r="L400" s="666">
        <v>438.49</v>
      </c>
      <c r="M400" s="666">
        <v>438.49</v>
      </c>
      <c r="N400" s="665">
        <v>1</v>
      </c>
      <c r="O400" s="748">
        <v>0.5</v>
      </c>
      <c r="P400" s="666"/>
      <c r="Q400" s="681">
        <v>0</v>
      </c>
      <c r="R400" s="665"/>
      <c r="S400" s="681">
        <v>0</v>
      </c>
      <c r="T400" s="748"/>
      <c r="U400" s="704">
        <v>0</v>
      </c>
    </row>
    <row r="401" spans="1:21" ht="14.4" customHeight="1" x14ac:dyDescent="0.3">
      <c r="A401" s="664">
        <v>50</v>
      </c>
      <c r="B401" s="665" t="s">
        <v>535</v>
      </c>
      <c r="C401" s="665" t="s">
        <v>2125</v>
      </c>
      <c r="D401" s="746" t="s">
        <v>2859</v>
      </c>
      <c r="E401" s="747" t="s">
        <v>2136</v>
      </c>
      <c r="F401" s="665" t="s">
        <v>2121</v>
      </c>
      <c r="G401" s="665" t="s">
        <v>2320</v>
      </c>
      <c r="H401" s="665" t="s">
        <v>1114</v>
      </c>
      <c r="I401" s="665" t="s">
        <v>2543</v>
      </c>
      <c r="J401" s="665" t="s">
        <v>1211</v>
      </c>
      <c r="K401" s="665" t="s">
        <v>2544</v>
      </c>
      <c r="L401" s="666">
        <v>366.53</v>
      </c>
      <c r="M401" s="666">
        <v>733.06</v>
      </c>
      <c r="N401" s="665">
        <v>2</v>
      </c>
      <c r="O401" s="748">
        <v>1.5</v>
      </c>
      <c r="P401" s="666"/>
      <c r="Q401" s="681">
        <v>0</v>
      </c>
      <c r="R401" s="665"/>
      <c r="S401" s="681">
        <v>0</v>
      </c>
      <c r="T401" s="748"/>
      <c r="U401" s="704">
        <v>0</v>
      </c>
    </row>
    <row r="402" spans="1:21" ht="14.4" customHeight="1" x14ac:dyDescent="0.3">
      <c r="A402" s="664">
        <v>50</v>
      </c>
      <c r="B402" s="665" t="s">
        <v>535</v>
      </c>
      <c r="C402" s="665" t="s">
        <v>2125</v>
      </c>
      <c r="D402" s="746" t="s">
        <v>2859</v>
      </c>
      <c r="E402" s="747" t="s">
        <v>2136</v>
      </c>
      <c r="F402" s="665" t="s">
        <v>2121</v>
      </c>
      <c r="G402" s="665" t="s">
        <v>2323</v>
      </c>
      <c r="H402" s="665" t="s">
        <v>536</v>
      </c>
      <c r="I402" s="665" t="s">
        <v>2324</v>
      </c>
      <c r="J402" s="665" t="s">
        <v>2325</v>
      </c>
      <c r="K402" s="665" t="s">
        <v>1415</v>
      </c>
      <c r="L402" s="666">
        <v>301.26</v>
      </c>
      <c r="M402" s="666">
        <v>1205.04</v>
      </c>
      <c r="N402" s="665">
        <v>4</v>
      </c>
      <c r="O402" s="748">
        <v>1</v>
      </c>
      <c r="P402" s="666"/>
      <c r="Q402" s="681">
        <v>0</v>
      </c>
      <c r="R402" s="665"/>
      <c r="S402" s="681">
        <v>0</v>
      </c>
      <c r="T402" s="748"/>
      <c r="U402" s="704">
        <v>0</v>
      </c>
    </row>
    <row r="403" spans="1:21" ht="14.4" customHeight="1" x14ac:dyDescent="0.3">
      <c r="A403" s="664">
        <v>50</v>
      </c>
      <c r="B403" s="665" t="s">
        <v>535</v>
      </c>
      <c r="C403" s="665" t="s">
        <v>2125</v>
      </c>
      <c r="D403" s="746" t="s">
        <v>2859</v>
      </c>
      <c r="E403" s="747" t="s">
        <v>2136</v>
      </c>
      <c r="F403" s="665" t="s">
        <v>2121</v>
      </c>
      <c r="G403" s="665" t="s">
        <v>2214</v>
      </c>
      <c r="H403" s="665" t="s">
        <v>536</v>
      </c>
      <c r="I403" s="665" t="s">
        <v>2766</v>
      </c>
      <c r="J403" s="665" t="s">
        <v>2767</v>
      </c>
      <c r="K403" s="665" t="s">
        <v>1415</v>
      </c>
      <c r="L403" s="666">
        <v>149.69</v>
      </c>
      <c r="M403" s="666">
        <v>1197.52</v>
      </c>
      <c r="N403" s="665">
        <v>8</v>
      </c>
      <c r="O403" s="748">
        <v>1.5</v>
      </c>
      <c r="P403" s="666"/>
      <c r="Q403" s="681">
        <v>0</v>
      </c>
      <c r="R403" s="665"/>
      <c r="S403" s="681">
        <v>0</v>
      </c>
      <c r="T403" s="748"/>
      <c r="U403" s="704">
        <v>0</v>
      </c>
    </row>
    <row r="404" spans="1:21" ht="14.4" customHeight="1" x14ac:dyDescent="0.3">
      <c r="A404" s="664">
        <v>50</v>
      </c>
      <c r="B404" s="665" t="s">
        <v>535</v>
      </c>
      <c r="C404" s="665" t="s">
        <v>2125</v>
      </c>
      <c r="D404" s="746" t="s">
        <v>2859</v>
      </c>
      <c r="E404" s="747" t="s">
        <v>2136</v>
      </c>
      <c r="F404" s="665" t="s">
        <v>2121</v>
      </c>
      <c r="G404" s="665" t="s">
        <v>2768</v>
      </c>
      <c r="H404" s="665" t="s">
        <v>536</v>
      </c>
      <c r="I404" s="665" t="s">
        <v>660</v>
      </c>
      <c r="J404" s="665" t="s">
        <v>661</v>
      </c>
      <c r="K404" s="665" t="s">
        <v>2769</v>
      </c>
      <c r="L404" s="666">
        <v>55.16</v>
      </c>
      <c r="M404" s="666">
        <v>165.48</v>
      </c>
      <c r="N404" s="665">
        <v>3</v>
      </c>
      <c r="O404" s="748">
        <v>1</v>
      </c>
      <c r="P404" s="666"/>
      <c r="Q404" s="681">
        <v>0</v>
      </c>
      <c r="R404" s="665"/>
      <c r="S404" s="681">
        <v>0</v>
      </c>
      <c r="T404" s="748"/>
      <c r="U404" s="704">
        <v>0</v>
      </c>
    </row>
    <row r="405" spans="1:21" ht="14.4" customHeight="1" x14ac:dyDescent="0.3">
      <c r="A405" s="664">
        <v>50</v>
      </c>
      <c r="B405" s="665" t="s">
        <v>535</v>
      </c>
      <c r="C405" s="665" t="s">
        <v>2125</v>
      </c>
      <c r="D405" s="746" t="s">
        <v>2859</v>
      </c>
      <c r="E405" s="747" t="s">
        <v>2136</v>
      </c>
      <c r="F405" s="665" t="s">
        <v>2121</v>
      </c>
      <c r="G405" s="665" t="s">
        <v>2770</v>
      </c>
      <c r="H405" s="665" t="s">
        <v>536</v>
      </c>
      <c r="I405" s="665" t="s">
        <v>2771</v>
      </c>
      <c r="J405" s="665" t="s">
        <v>2772</v>
      </c>
      <c r="K405" s="665" t="s">
        <v>2021</v>
      </c>
      <c r="L405" s="666">
        <v>77.13</v>
      </c>
      <c r="M405" s="666">
        <v>154.26</v>
      </c>
      <c r="N405" s="665">
        <v>2</v>
      </c>
      <c r="O405" s="748">
        <v>1</v>
      </c>
      <c r="P405" s="666"/>
      <c r="Q405" s="681">
        <v>0</v>
      </c>
      <c r="R405" s="665"/>
      <c r="S405" s="681">
        <v>0</v>
      </c>
      <c r="T405" s="748"/>
      <c r="U405" s="704">
        <v>0</v>
      </c>
    </row>
    <row r="406" spans="1:21" ht="14.4" customHeight="1" x14ac:dyDescent="0.3">
      <c r="A406" s="664">
        <v>50</v>
      </c>
      <c r="B406" s="665" t="s">
        <v>535</v>
      </c>
      <c r="C406" s="665" t="s">
        <v>2125</v>
      </c>
      <c r="D406" s="746" t="s">
        <v>2859</v>
      </c>
      <c r="E406" s="747" t="s">
        <v>2136</v>
      </c>
      <c r="F406" s="665" t="s">
        <v>2121</v>
      </c>
      <c r="G406" s="665" t="s">
        <v>2773</v>
      </c>
      <c r="H406" s="665" t="s">
        <v>536</v>
      </c>
      <c r="I406" s="665" t="s">
        <v>2774</v>
      </c>
      <c r="J406" s="665" t="s">
        <v>2775</v>
      </c>
      <c r="K406" s="665" t="s">
        <v>2776</v>
      </c>
      <c r="L406" s="666">
        <v>300.68</v>
      </c>
      <c r="M406" s="666">
        <v>300.68</v>
      </c>
      <c r="N406" s="665">
        <v>1</v>
      </c>
      <c r="O406" s="748">
        <v>1</v>
      </c>
      <c r="P406" s="666">
        <v>300.68</v>
      </c>
      <c r="Q406" s="681">
        <v>1</v>
      </c>
      <c r="R406" s="665">
        <v>1</v>
      </c>
      <c r="S406" s="681">
        <v>1</v>
      </c>
      <c r="T406" s="748">
        <v>1</v>
      </c>
      <c r="U406" s="704">
        <v>1</v>
      </c>
    </row>
    <row r="407" spans="1:21" ht="14.4" customHeight="1" x14ac:dyDescent="0.3">
      <c r="A407" s="664">
        <v>50</v>
      </c>
      <c r="B407" s="665" t="s">
        <v>535</v>
      </c>
      <c r="C407" s="665" t="s">
        <v>2125</v>
      </c>
      <c r="D407" s="746" t="s">
        <v>2859</v>
      </c>
      <c r="E407" s="747" t="s">
        <v>2136</v>
      </c>
      <c r="F407" s="665" t="s">
        <v>2121</v>
      </c>
      <c r="G407" s="665" t="s">
        <v>2199</v>
      </c>
      <c r="H407" s="665" t="s">
        <v>536</v>
      </c>
      <c r="I407" s="665" t="s">
        <v>2200</v>
      </c>
      <c r="J407" s="665" t="s">
        <v>2201</v>
      </c>
      <c r="K407" s="665" t="s">
        <v>2202</v>
      </c>
      <c r="L407" s="666">
        <v>150.19</v>
      </c>
      <c r="M407" s="666">
        <v>450.57</v>
      </c>
      <c r="N407" s="665">
        <v>3</v>
      </c>
      <c r="O407" s="748">
        <v>0.5</v>
      </c>
      <c r="P407" s="666">
        <v>450.57</v>
      </c>
      <c r="Q407" s="681">
        <v>1</v>
      </c>
      <c r="R407" s="665">
        <v>3</v>
      </c>
      <c r="S407" s="681">
        <v>1</v>
      </c>
      <c r="T407" s="748">
        <v>0.5</v>
      </c>
      <c r="U407" s="704">
        <v>1</v>
      </c>
    </row>
    <row r="408" spans="1:21" ht="14.4" customHeight="1" x14ac:dyDescent="0.3">
      <c r="A408" s="664">
        <v>50</v>
      </c>
      <c r="B408" s="665" t="s">
        <v>535</v>
      </c>
      <c r="C408" s="665" t="s">
        <v>2125</v>
      </c>
      <c r="D408" s="746" t="s">
        <v>2859</v>
      </c>
      <c r="E408" s="747" t="s">
        <v>2136</v>
      </c>
      <c r="F408" s="665" t="s">
        <v>2121</v>
      </c>
      <c r="G408" s="665" t="s">
        <v>2396</v>
      </c>
      <c r="H408" s="665" t="s">
        <v>536</v>
      </c>
      <c r="I408" s="665" t="s">
        <v>2399</v>
      </c>
      <c r="J408" s="665" t="s">
        <v>1081</v>
      </c>
      <c r="K408" s="665" t="s">
        <v>1082</v>
      </c>
      <c r="L408" s="666">
        <v>43.94</v>
      </c>
      <c r="M408" s="666">
        <v>87.88</v>
      </c>
      <c r="N408" s="665">
        <v>2</v>
      </c>
      <c r="O408" s="748">
        <v>0.5</v>
      </c>
      <c r="P408" s="666">
        <v>87.88</v>
      </c>
      <c r="Q408" s="681">
        <v>1</v>
      </c>
      <c r="R408" s="665">
        <v>2</v>
      </c>
      <c r="S408" s="681">
        <v>1</v>
      </c>
      <c r="T408" s="748">
        <v>0.5</v>
      </c>
      <c r="U408" s="704">
        <v>1</v>
      </c>
    </row>
    <row r="409" spans="1:21" ht="14.4" customHeight="1" x14ac:dyDescent="0.3">
      <c r="A409" s="664">
        <v>50</v>
      </c>
      <c r="B409" s="665" t="s">
        <v>535</v>
      </c>
      <c r="C409" s="665" t="s">
        <v>2125</v>
      </c>
      <c r="D409" s="746" t="s">
        <v>2859</v>
      </c>
      <c r="E409" s="747" t="s">
        <v>2136</v>
      </c>
      <c r="F409" s="665" t="s">
        <v>2121</v>
      </c>
      <c r="G409" s="665" t="s">
        <v>2777</v>
      </c>
      <c r="H409" s="665" t="s">
        <v>1114</v>
      </c>
      <c r="I409" s="665" t="s">
        <v>2778</v>
      </c>
      <c r="J409" s="665" t="s">
        <v>2779</v>
      </c>
      <c r="K409" s="665" t="s">
        <v>2780</v>
      </c>
      <c r="L409" s="666">
        <v>251.52</v>
      </c>
      <c r="M409" s="666">
        <v>251.52</v>
      </c>
      <c r="N409" s="665">
        <v>1</v>
      </c>
      <c r="O409" s="748">
        <v>0.5</v>
      </c>
      <c r="P409" s="666"/>
      <c r="Q409" s="681">
        <v>0</v>
      </c>
      <c r="R409" s="665"/>
      <c r="S409" s="681">
        <v>0</v>
      </c>
      <c r="T409" s="748"/>
      <c r="U409" s="704">
        <v>0</v>
      </c>
    </row>
    <row r="410" spans="1:21" ht="14.4" customHeight="1" x14ac:dyDescent="0.3">
      <c r="A410" s="664">
        <v>50</v>
      </c>
      <c r="B410" s="665" t="s">
        <v>535</v>
      </c>
      <c r="C410" s="665" t="s">
        <v>2125</v>
      </c>
      <c r="D410" s="746" t="s">
        <v>2859</v>
      </c>
      <c r="E410" s="747" t="s">
        <v>2136</v>
      </c>
      <c r="F410" s="665" t="s">
        <v>2121</v>
      </c>
      <c r="G410" s="665" t="s">
        <v>2777</v>
      </c>
      <c r="H410" s="665" t="s">
        <v>1114</v>
      </c>
      <c r="I410" s="665" t="s">
        <v>2781</v>
      </c>
      <c r="J410" s="665" t="s">
        <v>2779</v>
      </c>
      <c r="K410" s="665" t="s">
        <v>2782</v>
      </c>
      <c r="L410" s="666">
        <v>503.02</v>
      </c>
      <c r="M410" s="666">
        <v>503.02</v>
      </c>
      <c r="N410" s="665">
        <v>1</v>
      </c>
      <c r="O410" s="748">
        <v>1</v>
      </c>
      <c r="P410" s="666">
        <v>503.02</v>
      </c>
      <c r="Q410" s="681">
        <v>1</v>
      </c>
      <c r="R410" s="665">
        <v>1</v>
      </c>
      <c r="S410" s="681">
        <v>1</v>
      </c>
      <c r="T410" s="748">
        <v>1</v>
      </c>
      <c r="U410" s="704">
        <v>1</v>
      </c>
    </row>
    <row r="411" spans="1:21" ht="14.4" customHeight="1" x14ac:dyDescent="0.3">
      <c r="A411" s="664">
        <v>50</v>
      </c>
      <c r="B411" s="665" t="s">
        <v>535</v>
      </c>
      <c r="C411" s="665" t="s">
        <v>2125</v>
      </c>
      <c r="D411" s="746" t="s">
        <v>2859</v>
      </c>
      <c r="E411" s="747" t="s">
        <v>2136</v>
      </c>
      <c r="F411" s="665" t="s">
        <v>2121</v>
      </c>
      <c r="G411" s="665" t="s">
        <v>2777</v>
      </c>
      <c r="H411" s="665" t="s">
        <v>536</v>
      </c>
      <c r="I411" s="665" t="s">
        <v>2783</v>
      </c>
      <c r="J411" s="665" t="s">
        <v>2784</v>
      </c>
      <c r="K411" s="665" t="s">
        <v>2785</v>
      </c>
      <c r="L411" s="666">
        <v>150.9</v>
      </c>
      <c r="M411" s="666">
        <v>301.8</v>
      </c>
      <c r="N411" s="665">
        <v>2</v>
      </c>
      <c r="O411" s="748">
        <v>0.5</v>
      </c>
      <c r="P411" s="666"/>
      <c r="Q411" s="681">
        <v>0</v>
      </c>
      <c r="R411" s="665"/>
      <c r="S411" s="681">
        <v>0</v>
      </c>
      <c r="T411" s="748"/>
      <c r="U411" s="704">
        <v>0</v>
      </c>
    </row>
    <row r="412" spans="1:21" ht="14.4" customHeight="1" x14ac:dyDescent="0.3">
      <c r="A412" s="664">
        <v>50</v>
      </c>
      <c r="B412" s="665" t="s">
        <v>535</v>
      </c>
      <c r="C412" s="665" t="s">
        <v>2125</v>
      </c>
      <c r="D412" s="746" t="s">
        <v>2859</v>
      </c>
      <c r="E412" s="747" t="s">
        <v>2136</v>
      </c>
      <c r="F412" s="665" t="s">
        <v>2121</v>
      </c>
      <c r="G412" s="665" t="s">
        <v>2786</v>
      </c>
      <c r="H412" s="665" t="s">
        <v>536</v>
      </c>
      <c r="I412" s="665" t="s">
        <v>2787</v>
      </c>
      <c r="J412" s="665" t="s">
        <v>2788</v>
      </c>
      <c r="K412" s="665" t="s">
        <v>2789</v>
      </c>
      <c r="L412" s="666">
        <v>1062.21</v>
      </c>
      <c r="M412" s="666">
        <v>2124.42</v>
      </c>
      <c r="N412" s="665">
        <v>2</v>
      </c>
      <c r="O412" s="748">
        <v>0.5</v>
      </c>
      <c r="P412" s="666"/>
      <c r="Q412" s="681">
        <v>0</v>
      </c>
      <c r="R412" s="665"/>
      <c r="S412" s="681">
        <v>0</v>
      </c>
      <c r="T412" s="748"/>
      <c r="U412" s="704">
        <v>0</v>
      </c>
    </row>
    <row r="413" spans="1:21" ht="14.4" customHeight="1" x14ac:dyDescent="0.3">
      <c r="A413" s="664">
        <v>50</v>
      </c>
      <c r="B413" s="665" t="s">
        <v>535</v>
      </c>
      <c r="C413" s="665" t="s">
        <v>2125</v>
      </c>
      <c r="D413" s="746" t="s">
        <v>2859</v>
      </c>
      <c r="E413" s="747" t="s">
        <v>2136</v>
      </c>
      <c r="F413" s="665" t="s">
        <v>2121</v>
      </c>
      <c r="G413" s="665" t="s">
        <v>2218</v>
      </c>
      <c r="H413" s="665" t="s">
        <v>1114</v>
      </c>
      <c r="I413" s="665" t="s">
        <v>1185</v>
      </c>
      <c r="J413" s="665" t="s">
        <v>2004</v>
      </c>
      <c r="K413" s="665" t="s">
        <v>2005</v>
      </c>
      <c r="L413" s="666">
        <v>184.74</v>
      </c>
      <c r="M413" s="666">
        <v>369.48</v>
      </c>
      <c r="N413" s="665">
        <v>2</v>
      </c>
      <c r="O413" s="748">
        <v>1.5</v>
      </c>
      <c r="P413" s="666"/>
      <c r="Q413" s="681">
        <v>0</v>
      </c>
      <c r="R413" s="665"/>
      <c r="S413" s="681">
        <v>0</v>
      </c>
      <c r="T413" s="748"/>
      <c r="U413" s="704">
        <v>0</v>
      </c>
    </row>
    <row r="414" spans="1:21" ht="14.4" customHeight="1" x14ac:dyDescent="0.3">
      <c r="A414" s="664">
        <v>50</v>
      </c>
      <c r="B414" s="665" t="s">
        <v>535</v>
      </c>
      <c r="C414" s="665" t="s">
        <v>2125</v>
      </c>
      <c r="D414" s="746" t="s">
        <v>2859</v>
      </c>
      <c r="E414" s="747" t="s">
        <v>2136</v>
      </c>
      <c r="F414" s="665" t="s">
        <v>2121</v>
      </c>
      <c r="G414" s="665" t="s">
        <v>2341</v>
      </c>
      <c r="H414" s="665" t="s">
        <v>536</v>
      </c>
      <c r="I414" s="665" t="s">
        <v>1055</v>
      </c>
      <c r="J414" s="665" t="s">
        <v>1056</v>
      </c>
      <c r="K414" s="665" t="s">
        <v>1057</v>
      </c>
      <c r="L414" s="666">
        <v>0</v>
      </c>
      <c r="M414" s="666">
        <v>0</v>
      </c>
      <c r="N414" s="665">
        <v>1</v>
      </c>
      <c r="O414" s="748">
        <v>0.5</v>
      </c>
      <c r="P414" s="666"/>
      <c r="Q414" s="681"/>
      <c r="R414" s="665"/>
      <c r="S414" s="681">
        <v>0</v>
      </c>
      <c r="T414" s="748"/>
      <c r="U414" s="704">
        <v>0</v>
      </c>
    </row>
    <row r="415" spans="1:21" ht="14.4" customHeight="1" x14ac:dyDescent="0.3">
      <c r="A415" s="664">
        <v>50</v>
      </c>
      <c r="B415" s="665" t="s">
        <v>535</v>
      </c>
      <c r="C415" s="665" t="s">
        <v>2125</v>
      </c>
      <c r="D415" s="746" t="s">
        <v>2859</v>
      </c>
      <c r="E415" s="747" t="s">
        <v>2136</v>
      </c>
      <c r="F415" s="665" t="s">
        <v>2121</v>
      </c>
      <c r="G415" s="665" t="s">
        <v>2203</v>
      </c>
      <c r="H415" s="665" t="s">
        <v>1114</v>
      </c>
      <c r="I415" s="665" t="s">
        <v>2546</v>
      </c>
      <c r="J415" s="665" t="s">
        <v>2547</v>
      </c>
      <c r="K415" s="665" t="s">
        <v>2548</v>
      </c>
      <c r="L415" s="666">
        <v>1906.97</v>
      </c>
      <c r="M415" s="666">
        <v>19069.7</v>
      </c>
      <c r="N415" s="665">
        <v>10</v>
      </c>
      <c r="O415" s="748">
        <v>3</v>
      </c>
      <c r="P415" s="666">
        <v>11441.82</v>
      </c>
      <c r="Q415" s="681">
        <v>0.6</v>
      </c>
      <c r="R415" s="665">
        <v>6</v>
      </c>
      <c r="S415" s="681">
        <v>0.6</v>
      </c>
      <c r="T415" s="748">
        <v>1.5</v>
      </c>
      <c r="U415" s="704">
        <v>0.5</v>
      </c>
    </row>
    <row r="416" spans="1:21" ht="14.4" customHeight="1" x14ac:dyDescent="0.3">
      <c r="A416" s="664">
        <v>50</v>
      </c>
      <c r="B416" s="665" t="s">
        <v>535</v>
      </c>
      <c r="C416" s="665" t="s">
        <v>2125</v>
      </c>
      <c r="D416" s="746" t="s">
        <v>2859</v>
      </c>
      <c r="E416" s="747" t="s">
        <v>2136</v>
      </c>
      <c r="F416" s="665" t="s">
        <v>2121</v>
      </c>
      <c r="G416" s="665" t="s">
        <v>2203</v>
      </c>
      <c r="H416" s="665" t="s">
        <v>1114</v>
      </c>
      <c r="I416" s="665" t="s">
        <v>2790</v>
      </c>
      <c r="J416" s="665" t="s">
        <v>2205</v>
      </c>
      <c r="K416" s="665" t="s">
        <v>2791</v>
      </c>
      <c r="L416" s="666">
        <v>2669.75</v>
      </c>
      <c r="M416" s="666">
        <v>2669.75</v>
      </c>
      <c r="N416" s="665">
        <v>1</v>
      </c>
      <c r="O416" s="748">
        <v>1</v>
      </c>
      <c r="P416" s="666">
        <v>2669.75</v>
      </c>
      <c r="Q416" s="681">
        <v>1</v>
      </c>
      <c r="R416" s="665">
        <v>1</v>
      </c>
      <c r="S416" s="681">
        <v>1</v>
      </c>
      <c r="T416" s="748">
        <v>1</v>
      </c>
      <c r="U416" s="704">
        <v>1</v>
      </c>
    </row>
    <row r="417" spans="1:21" ht="14.4" customHeight="1" x14ac:dyDescent="0.3">
      <c r="A417" s="664">
        <v>50</v>
      </c>
      <c r="B417" s="665" t="s">
        <v>535</v>
      </c>
      <c r="C417" s="665" t="s">
        <v>2125</v>
      </c>
      <c r="D417" s="746" t="s">
        <v>2859</v>
      </c>
      <c r="E417" s="747" t="s">
        <v>2136</v>
      </c>
      <c r="F417" s="665" t="s">
        <v>2122</v>
      </c>
      <c r="G417" s="665" t="s">
        <v>2549</v>
      </c>
      <c r="H417" s="665" t="s">
        <v>536</v>
      </c>
      <c r="I417" s="665" t="s">
        <v>2792</v>
      </c>
      <c r="J417" s="665" t="s">
        <v>2793</v>
      </c>
      <c r="K417" s="665" t="s">
        <v>2794</v>
      </c>
      <c r="L417" s="666">
        <v>38.97</v>
      </c>
      <c r="M417" s="666">
        <v>155.88</v>
      </c>
      <c r="N417" s="665">
        <v>4</v>
      </c>
      <c r="O417" s="748">
        <v>1</v>
      </c>
      <c r="P417" s="666">
        <v>155.88</v>
      </c>
      <c r="Q417" s="681">
        <v>1</v>
      </c>
      <c r="R417" s="665">
        <v>4</v>
      </c>
      <c r="S417" s="681">
        <v>1</v>
      </c>
      <c r="T417" s="748">
        <v>1</v>
      </c>
      <c r="U417" s="704">
        <v>1</v>
      </c>
    </row>
    <row r="418" spans="1:21" ht="14.4" customHeight="1" x14ac:dyDescent="0.3">
      <c r="A418" s="664">
        <v>50</v>
      </c>
      <c r="B418" s="665" t="s">
        <v>535</v>
      </c>
      <c r="C418" s="665" t="s">
        <v>2125</v>
      </c>
      <c r="D418" s="746" t="s">
        <v>2859</v>
      </c>
      <c r="E418" s="747" t="s">
        <v>2136</v>
      </c>
      <c r="F418" s="665" t="s">
        <v>2122</v>
      </c>
      <c r="G418" s="665" t="s">
        <v>2549</v>
      </c>
      <c r="H418" s="665" t="s">
        <v>536</v>
      </c>
      <c r="I418" s="665" t="s">
        <v>2550</v>
      </c>
      <c r="J418" s="665" t="s">
        <v>2551</v>
      </c>
      <c r="K418" s="665" t="s">
        <v>2552</v>
      </c>
      <c r="L418" s="666">
        <v>25</v>
      </c>
      <c r="M418" s="666">
        <v>600</v>
      </c>
      <c r="N418" s="665">
        <v>24</v>
      </c>
      <c r="O418" s="748">
        <v>6</v>
      </c>
      <c r="P418" s="666">
        <v>600</v>
      </c>
      <c r="Q418" s="681">
        <v>1</v>
      </c>
      <c r="R418" s="665">
        <v>24</v>
      </c>
      <c r="S418" s="681">
        <v>1</v>
      </c>
      <c r="T418" s="748">
        <v>6</v>
      </c>
      <c r="U418" s="704">
        <v>1</v>
      </c>
    </row>
    <row r="419" spans="1:21" ht="14.4" customHeight="1" x14ac:dyDescent="0.3">
      <c r="A419" s="664">
        <v>50</v>
      </c>
      <c r="B419" s="665" t="s">
        <v>535</v>
      </c>
      <c r="C419" s="665" t="s">
        <v>2125</v>
      </c>
      <c r="D419" s="746" t="s">
        <v>2859</v>
      </c>
      <c r="E419" s="747" t="s">
        <v>2136</v>
      </c>
      <c r="F419" s="665" t="s">
        <v>2122</v>
      </c>
      <c r="G419" s="665" t="s">
        <v>2549</v>
      </c>
      <c r="H419" s="665" t="s">
        <v>536</v>
      </c>
      <c r="I419" s="665" t="s">
        <v>2553</v>
      </c>
      <c r="J419" s="665" t="s">
        <v>2551</v>
      </c>
      <c r="K419" s="665" t="s">
        <v>2554</v>
      </c>
      <c r="L419" s="666">
        <v>30</v>
      </c>
      <c r="M419" s="666">
        <v>720</v>
      </c>
      <c r="N419" s="665">
        <v>24</v>
      </c>
      <c r="O419" s="748">
        <v>6</v>
      </c>
      <c r="P419" s="666">
        <v>720</v>
      </c>
      <c r="Q419" s="681">
        <v>1</v>
      </c>
      <c r="R419" s="665">
        <v>24</v>
      </c>
      <c r="S419" s="681">
        <v>1</v>
      </c>
      <c r="T419" s="748">
        <v>6</v>
      </c>
      <c r="U419" s="704">
        <v>1</v>
      </c>
    </row>
    <row r="420" spans="1:21" ht="14.4" customHeight="1" x14ac:dyDescent="0.3">
      <c r="A420" s="664">
        <v>50</v>
      </c>
      <c r="B420" s="665" t="s">
        <v>535</v>
      </c>
      <c r="C420" s="665" t="s">
        <v>2125</v>
      </c>
      <c r="D420" s="746" t="s">
        <v>2859</v>
      </c>
      <c r="E420" s="747" t="s">
        <v>2136</v>
      </c>
      <c r="F420" s="665" t="s">
        <v>2122</v>
      </c>
      <c r="G420" s="665" t="s">
        <v>2795</v>
      </c>
      <c r="H420" s="665" t="s">
        <v>536</v>
      </c>
      <c r="I420" s="665" t="s">
        <v>2796</v>
      </c>
      <c r="J420" s="665" t="s">
        <v>2797</v>
      </c>
      <c r="K420" s="665" t="s">
        <v>2798</v>
      </c>
      <c r="L420" s="666">
        <v>410</v>
      </c>
      <c r="M420" s="666">
        <v>410</v>
      </c>
      <c r="N420" s="665">
        <v>1</v>
      </c>
      <c r="O420" s="748">
        <v>1</v>
      </c>
      <c r="P420" s="666"/>
      <c r="Q420" s="681">
        <v>0</v>
      </c>
      <c r="R420" s="665"/>
      <c r="S420" s="681">
        <v>0</v>
      </c>
      <c r="T420" s="748"/>
      <c r="U420" s="704">
        <v>0</v>
      </c>
    </row>
    <row r="421" spans="1:21" ht="14.4" customHeight="1" x14ac:dyDescent="0.3">
      <c r="A421" s="664">
        <v>50</v>
      </c>
      <c r="B421" s="665" t="s">
        <v>535</v>
      </c>
      <c r="C421" s="665" t="s">
        <v>2125</v>
      </c>
      <c r="D421" s="746" t="s">
        <v>2859</v>
      </c>
      <c r="E421" s="747" t="s">
        <v>2136</v>
      </c>
      <c r="F421" s="665" t="s">
        <v>2122</v>
      </c>
      <c r="G421" s="665" t="s">
        <v>2555</v>
      </c>
      <c r="H421" s="665" t="s">
        <v>536</v>
      </c>
      <c r="I421" s="665" t="s">
        <v>2556</v>
      </c>
      <c r="J421" s="665" t="s">
        <v>2557</v>
      </c>
      <c r="K421" s="665" t="s">
        <v>2558</v>
      </c>
      <c r="L421" s="666">
        <v>378.48</v>
      </c>
      <c r="M421" s="666">
        <v>378.48</v>
      </c>
      <c r="N421" s="665">
        <v>1</v>
      </c>
      <c r="O421" s="748">
        <v>1</v>
      </c>
      <c r="P421" s="666">
        <v>378.48</v>
      </c>
      <c r="Q421" s="681">
        <v>1</v>
      </c>
      <c r="R421" s="665">
        <v>1</v>
      </c>
      <c r="S421" s="681">
        <v>1</v>
      </c>
      <c r="T421" s="748">
        <v>1</v>
      </c>
      <c r="U421" s="704">
        <v>1</v>
      </c>
    </row>
    <row r="422" spans="1:21" ht="14.4" customHeight="1" x14ac:dyDescent="0.3">
      <c r="A422" s="664">
        <v>50</v>
      </c>
      <c r="B422" s="665" t="s">
        <v>535</v>
      </c>
      <c r="C422" s="665" t="s">
        <v>2125</v>
      </c>
      <c r="D422" s="746" t="s">
        <v>2859</v>
      </c>
      <c r="E422" s="747" t="s">
        <v>2136</v>
      </c>
      <c r="F422" s="665" t="s">
        <v>2122</v>
      </c>
      <c r="G422" s="665" t="s">
        <v>2555</v>
      </c>
      <c r="H422" s="665" t="s">
        <v>536</v>
      </c>
      <c r="I422" s="665" t="s">
        <v>2559</v>
      </c>
      <c r="J422" s="665" t="s">
        <v>2560</v>
      </c>
      <c r="K422" s="665" t="s">
        <v>2561</v>
      </c>
      <c r="L422" s="666">
        <v>378.48</v>
      </c>
      <c r="M422" s="666">
        <v>1135.44</v>
      </c>
      <c r="N422" s="665">
        <v>3</v>
      </c>
      <c r="O422" s="748">
        <v>3</v>
      </c>
      <c r="P422" s="666">
        <v>1135.44</v>
      </c>
      <c r="Q422" s="681">
        <v>1</v>
      </c>
      <c r="R422" s="665">
        <v>3</v>
      </c>
      <c r="S422" s="681">
        <v>1</v>
      </c>
      <c r="T422" s="748">
        <v>3</v>
      </c>
      <c r="U422" s="704">
        <v>1</v>
      </c>
    </row>
    <row r="423" spans="1:21" ht="14.4" customHeight="1" x14ac:dyDescent="0.3">
      <c r="A423" s="664">
        <v>50</v>
      </c>
      <c r="B423" s="665" t="s">
        <v>535</v>
      </c>
      <c r="C423" s="665" t="s">
        <v>2125</v>
      </c>
      <c r="D423" s="746" t="s">
        <v>2859</v>
      </c>
      <c r="E423" s="747" t="s">
        <v>2137</v>
      </c>
      <c r="F423" s="665" t="s">
        <v>2122</v>
      </c>
      <c r="G423" s="665" t="s">
        <v>2549</v>
      </c>
      <c r="H423" s="665" t="s">
        <v>536</v>
      </c>
      <c r="I423" s="665" t="s">
        <v>2550</v>
      </c>
      <c r="J423" s="665" t="s">
        <v>2551</v>
      </c>
      <c r="K423" s="665" t="s">
        <v>2552</v>
      </c>
      <c r="L423" s="666">
        <v>25</v>
      </c>
      <c r="M423" s="666">
        <v>800</v>
      </c>
      <c r="N423" s="665">
        <v>32</v>
      </c>
      <c r="O423" s="748">
        <v>8</v>
      </c>
      <c r="P423" s="666">
        <v>800</v>
      </c>
      <c r="Q423" s="681">
        <v>1</v>
      </c>
      <c r="R423" s="665">
        <v>32</v>
      </c>
      <c r="S423" s="681">
        <v>1</v>
      </c>
      <c r="T423" s="748">
        <v>8</v>
      </c>
      <c r="U423" s="704">
        <v>1</v>
      </c>
    </row>
    <row r="424" spans="1:21" ht="14.4" customHeight="1" x14ac:dyDescent="0.3">
      <c r="A424" s="664">
        <v>50</v>
      </c>
      <c r="B424" s="665" t="s">
        <v>535</v>
      </c>
      <c r="C424" s="665" t="s">
        <v>2125</v>
      </c>
      <c r="D424" s="746" t="s">
        <v>2859</v>
      </c>
      <c r="E424" s="747" t="s">
        <v>2137</v>
      </c>
      <c r="F424" s="665" t="s">
        <v>2122</v>
      </c>
      <c r="G424" s="665" t="s">
        <v>2549</v>
      </c>
      <c r="H424" s="665" t="s">
        <v>536</v>
      </c>
      <c r="I424" s="665" t="s">
        <v>2553</v>
      </c>
      <c r="J424" s="665" t="s">
        <v>2551</v>
      </c>
      <c r="K424" s="665" t="s">
        <v>2554</v>
      </c>
      <c r="L424" s="666">
        <v>30</v>
      </c>
      <c r="M424" s="666">
        <v>1080</v>
      </c>
      <c r="N424" s="665">
        <v>36</v>
      </c>
      <c r="O424" s="748">
        <v>9</v>
      </c>
      <c r="P424" s="666">
        <v>1080</v>
      </c>
      <c r="Q424" s="681">
        <v>1</v>
      </c>
      <c r="R424" s="665">
        <v>36</v>
      </c>
      <c r="S424" s="681">
        <v>1</v>
      </c>
      <c r="T424" s="748">
        <v>9</v>
      </c>
      <c r="U424" s="704">
        <v>1</v>
      </c>
    </row>
    <row r="425" spans="1:21" ht="14.4" customHeight="1" x14ac:dyDescent="0.3">
      <c r="A425" s="664">
        <v>50</v>
      </c>
      <c r="B425" s="665" t="s">
        <v>535</v>
      </c>
      <c r="C425" s="665" t="s">
        <v>2125</v>
      </c>
      <c r="D425" s="746" t="s">
        <v>2859</v>
      </c>
      <c r="E425" s="747" t="s">
        <v>2137</v>
      </c>
      <c r="F425" s="665" t="s">
        <v>2122</v>
      </c>
      <c r="G425" s="665" t="s">
        <v>2555</v>
      </c>
      <c r="H425" s="665" t="s">
        <v>536</v>
      </c>
      <c r="I425" s="665" t="s">
        <v>2556</v>
      </c>
      <c r="J425" s="665" t="s">
        <v>2557</v>
      </c>
      <c r="K425" s="665" t="s">
        <v>2558</v>
      </c>
      <c r="L425" s="666">
        <v>378.48</v>
      </c>
      <c r="M425" s="666">
        <v>1135.44</v>
      </c>
      <c r="N425" s="665">
        <v>3</v>
      </c>
      <c r="O425" s="748">
        <v>3</v>
      </c>
      <c r="P425" s="666">
        <v>1135.44</v>
      </c>
      <c r="Q425" s="681">
        <v>1</v>
      </c>
      <c r="R425" s="665">
        <v>3</v>
      </c>
      <c r="S425" s="681">
        <v>1</v>
      </c>
      <c r="T425" s="748">
        <v>3</v>
      </c>
      <c r="U425" s="704">
        <v>1</v>
      </c>
    </row>
    <row r="426" spans="1:21" ht="14.4" customHeight="1" x14ac:dyDescent="0.3">
      <c r="A426" s="664">
        <v>50</v>
      </c>
      <c r="B426" s="665" t="s">
        <v>535</v>
      </c>
      <c r="C426" s="665" t="s">
        <v>2125</v>
      </c>
      <c r="D426" s="746" t="s">
        <v>2859</v>
      </c>
      <c r="E426" s="747" t="s">
        <v>2137</v>
      </c>
      <c r="F426" s="665" t="s">
        <v>2122</v>
      </c>
      <c r="G426" s="665" t="s">
        <v>2555</v>
      </c>
      <c r="H426" s="665" t="s">
        <v>536</v>
      </c>
      <c r="I426" s="665" t="s">
        <v>2559</v>
      </c>
      <c r="J426" s="665" t="s">
        <v>2560</v>
      </c>
      <c r="K426" s="665" t="s">
        <v>2561</v>
      </c>
      <c r="L426" s="666">
        <v>378.48</v>
      </c>
      <c r="M426" s="666">
        <v>378.48</v>
      </c>
      <c r="N426" s="665">
        <v>1</v>
      </c>
      <c r="O426" s="748">
        <v>1</v>
      </c>
      <c r="P426" s="666">
        <v>378.48</v>
      </c>
      <c r="Q426" s="681">
        <v>1</v>
      </c>
      <c r="R426" s="665">
        <v>1</v>
      </c>
      <c r="S426" s="681">
        <v>1</v>
      </c>
      <c r="T426" s="748">
        <v>1</v>
      </c>
      <c r="U426" s="704">
        <v>1</v>
      </c>
    </row>
    <row r="427" spans="1:21" ht="14.4" customHeight="1" x14ac:dyDescent="0.3">
      <c r="A427" s="664">
        <v>50</v>
      </c>
      <c r="B427" s="665" t="s">
        <v>535</v>
      </c>
      <c r="C427" s="665" t="s">
        <v>2125</v>
      </c>
      <c r="D427" s="746" t="s">
        <v>2859</v>
      </c>
      <c r="E427" s="747" t="s">
        <v>2138</v>
      </c>
      <c r="F427" s="665" t="s">
        <v>2121</v>
      </c>
      <c r="G427" s="665" t="s">
        <v>2562</v>
      </c>
      <c r="H427" s="665" t="s">
        <v>536</v>
      </c>
      <c r="I427" s="665" t="s">
        <v>2799</v>
      </c>
      <c r="J427" s="665" t="s">
        <v>2800</v>
      </c>
      <c r="K427" s="665" t="s">
        <v>2801</v>
      </c>
      <c r="L427" s="666">
        <v>462.73</v>
      </c>
      <c r="M427" s="666">
        <v>462.73</v>
      </c>
      <c r="N427" s="665">
        <v>1</v>
      </c>
      <c r="O427" s="748">
        <v>1</v>
      </c>
      <c r="P427" s="666">
        <v>462.73</v>
      </c>
      <c r="Q427" s="681">
        <v>1</v>
      </c>
      <c r="R427" s="665">
        <v>1</v>
      </c>
      <c r="S427" s="681">
        <v>1</v>
      </c>
      <c r="T427" s="748">
        <v>1</v>
      </c>
      <c r="U427" s="704">
        <v>1</v>
      </c>
    </row>
    <row r="428" spans="1:21" ht="14.4" customHeight="1" x14ac:dyDescent="0.3">
      <c r="A428" s="664">
        <v>50</v>
      </c>
      <c r="B428" s="665" t="s">
        <v>535</v>
      </c>
      <c r="C428" s="665" t="s">
        <v>2125</v>
      </c>
      <c r="D428" s="746" t="s">
        <v>2859</v>
      </c>
      <c r="E428" s="747" t="s">
        <v>2138</v>
      </c>
      <c r="F428" s="665" t="s">
        <v>2121</v>
      </c>
      <c r="G428" s="665" t="s">
        <v>2562</v>
      </c>
      <c r="H428" s="665" t="s">
        <v>536</v>
      </c>
      <c r="I428" s="665" t="s">
        <v>2802</v>
      </c>
      <c r="J428" s="665" t="s">
        <v>2800</v>
      </c>
      <c r="K428" s="665" t="s">
        <v>2803</v>
      </c>
      <c r="L428" s="666">
        <v>0</v>
      </c>
      <c r="M428" s="666">
        <v>0</v>
      </c>
      <c r="N428" s="665">
        <v>1</v>
      </c>
      <c r="O428" s="748">
        <v>1</v>
      </c>
      <c r="P428" s="666">
        <v>0</v>
      </c>
      <c r="Q428" s="681"/>
      <c r="R428" s="665">
        <v>1</v>
      </c>
      <c r="S428" s="681">
        <v>1</v>
      </c>
      <c r="T428" s="748">
        <v>1</v>
      </c>
      <c r="U428" s="704">
        <v>1</v>
      </c>
    </row>
    <row r="429" spans="1:21" ht="14.4" customHeight="1" x14ac:dyDescent="0.3">
      <c r="A429" s="664">
        <v>50</v>
      </c>
      <c r="B429" s="665" t="s">
        <v>535</v>
      </c>
      <c r="C429" s="665" t="s">
        <v>2125</v>
      </c>
      <c r="D429" s="746" t="s">
        <v>2859</v>
      </c>
      <c r="E429" s="747" t="s">
        <v>2140</v>
      </c>
      <c r="F429" s="665" t="s">
        <v>2121</v>
      </c>
      <c r="G429" s="665" t="s">
        <v>2804</v>
      </c>
      <c r="H429" s="665" t="s">
        <v>536</v>
      </c>
      <c r="I429" s="665" t="s">
        <v>2805</v>
      </c>
      <c r="J429" s="665" t="s">
        <v>2806</v>
      </c>
      <c r="K429" s="665" t="s">
        <v>2807</v>
      </c>
      <c r="L429" s="666">
        <v>80.23</v>
      </c>
      <c r="M429" s="666">
        <v>80.23</v>
      </c>
      <c r="N429" s="665">
        <v>1</v>
      </c>
      <c r="O429" s="748">
        <v>0.5</v>
      </c>
      <c r="P429" s="666"/>
      <c r="Q429" s="681">
        <v>0</v>
      </c>
      <c r="R429" s="665"/>
      <c r="S429" s="681">
        <v>0</v>
      </c>
      <c r="T429" s="748"/>
      <c r="U429" s="704">
        <v>0</v>
      </c>
    </row>
    <row r="430" spans="1:21" ht="14.4" customHeight="1" x14ac:dyDescent="0.3">
      <c r="A430" s="664">
        <v>50</v>
      </c>
      <c r="B430" s="665" t="s">
        <v>535</v>
      </c>
      <c r="C430" s="665" t="s">
        <v>2125</v>
      </c>
      <c r="D430" s="746" t="s">
        <v>2859</v>
      </c>
      <c r="E430" s="747" t="s">
        <v>2140</v>
      </c>
      <c r="F430" s="665" t="s">
        <v>2121</v>
      </c>
      <c r="G430" s="665" t="s">
        <v>2808</v>
      </c>
      <c r="H430" s="665" t="s">
        <v>536</v>
      </c>
      <c r="I430" s="665" t="s">
        <v>2809</v>
      </c>
      <c r="J430" s="665" t="s">
        <v>2810</v>
      </c>
      <c r="K430" s="665" t="s">
        <v>2811</v>
      </c>
      <c r="L430" s="666">
        <v>115.13</v>
      </c>
      <c r="M430" s="666">
        <v>115.13</v>
      </c>
      <c r="N430" s="665">
        <v>1</v>
      </c>
      <c r="O430" s="748">
        <v>0.5</v>
      </c>
      <c r="P430" s="666"/>
      <c r="Q430" s="681">
        <v>0</v>
      </c>
      <c r="R430" s="665"/>
      <c r="S430" s="681">
        <v>0</v>
      </c>
      <c r="T430" s="748"/>
      <c r="U430" s="704">
        <v>0</v>
      </c>
    </row>
    <row r="431" spans="1:21" ht="14.4" customHeight="1" x14ac:dyDescent="0.3">
      <c r="A431" s="664">
        <v>50</v>
      </c>
      <c r="B431" s="665" t="s">
        <v>535</v>
      </c>
      <c r="C431" s="665" t="s">
        <v>2125</v>
      </c>
      <c r="D431" s="746" t="s">
        <v>2859</v>
      </c>
      <c r="E431" s="747" t="s">
        <v>2140</v>
      </c>
      <c r="F431" s="665" t="s">
        <v>2121</v>
      </c>
      <c r="G431" s="665" t="s">
        <v>2812</v>
      </c>
      <c r="H431" s="665" t="s">
        <v>536</v>
      </c>
      <c r="I431" s="665" t="s">
        <v>2813</v>
      </c>
      <c r="J431" s="665" t="s">
        <v>2814</v>
      </c>
      <c r="K431" s="665" t="s">
        <v>929</v>
      </c>
      <c r="L431" s="666">
        <v>50.32</v>
      </c>
      <c r="M431" s="666">
        <v>50.32</v>
      </c>
      <c r="N431" s="665">
        <v>1</v>
      </c>
      <c r="O431" s="748">
        <v>1</v>
      </c>
      <c r="P431" s="666">
        <v>50.32</v>
      </c>
      <c r="Q431" s="681">
        <v>1</v>
      </c>
      <c r="R431" s="665">
        <v>1</v>
      </c>
      <c r="S431" s="681">
        <v>1</v>
      </c>
      <c r="T431" s="748">
        <v>1</v>
      </c>
      <c r="U431" s="704">
        <v>1</v>
      </c>
    </row>
    <row r="432" spans="1:21" ht="14.4" customHeight="1" x14ac:dyDescent="0.3">
      <c r="A432" s="664">
        <v>50</v>
      </c>
      <c r="B432" s="665" t="s">
        <v>535</v>
      </c>
      <c r="C432" s="665" t="s">
        <v>2125</v>
      </c>
      <c r="D432" s="746" t="s">
        <v>2859</v>
      </c>
      <c r="E432" s="747" t="s">
        <v>2141</v>
      </c>
      <c r="F432" s="665" t="s">
        <v>2121</v>
      </c>
      <c r="G432" s="665" t="s">
        <v>2461</v>
      </c>
      <c r="H432" s="665" t="s">
        <v>536</v>
      </c>
      <c r="I432" s="665" t="s">
        <v>2462</v>
      </c>
      <c r="J432" s="665" t="s">
        <v>2463</v>
      </c>
      <c r="K432" s="665" t="s">
        <v>2068</v>
      </c>
      <c r="L432" s="666">
        <v>4.7</v>
      </c>
      <c r="M432" s="666">
        <v>9.4</v>
      </c>
      <c r="N432" s="665">
        <v>2</v>
      </c>
      <c r="O432" s="748">
        <v>0.5</v>
      </c>
      <c r="P432" s="666"/>
      <c r="Q432" s="681">
        <v>0</v>
      </c>
      <c r="R432" s="665"/>
      <c r="S432" s="681">
        <v>0</v>
      </c>
      <c r="T432" s="748"/>
      <c r="U432" s="704">
        <v>0</v>
      </c>
    </row>
    <row r="433" spans="1:21" ht="14.4" customHeight="1" x14ac:dyDescent="0.3">
      <c r="A433" s="664">
        <v>50</v>
      </c>
      <c r="B433" s="665" t="s">
        <v>535</v>
      </c>
      <c r="C433" s="665" t="s">
        <v>2125</v>
      </c>
      <c r="D433" s="746" t="s">
        <v>2859</v>
      </c>
      <c r="E433" s="747" t="s">
        <v>2141</v>
      </c>
      <c r="F433" s="665" t="s">
        <v>2121</v>
      </c>
      <c r="G433" s="665" t="s">
        <v>2156</v>
      </c>
      <c r="H433" s="665" t="s">
        <v>1114</v>
      </c>
      <c r="I433" s="665" t="s">
        <v>2815</v>
      </c>
      <c r="J433" s="665" t="s">
        <v>2816</v>
      </c>
      <c r="K433" s="665" t="s">
        <v>2817</v>
      </c>
      <c r="L433" s="666">
        <v>543.36</v>
      </c>
      <c r="M433" s="666">
        <v>543.36</v>
      </c>
      <c r="N433" s="665">
        <v>1</v>
      </c>
      <c r="O433" s="748">
        <v>1</v>
      </c>
      <c r="P433" s="666"/>
      <c r="Q433" s="681">
        <v>0</v>
      </c>
      <c r="R433" s="665"/>
      <c r="S433" s="681">
        <v>0</v>
      </c>
      <c r="T433" s="748"/>
      <c r="U433" s="704">
        <v>0</v>
      </c>
    </row>
    <row r="434" spans="1:21" ht="14.4" customHeight="1" x14ac:dyDescent="0.3">
      <c r="A434" s="664">
        <v>50</v>
      </c>
      <c r="B434" s="665" t="s">
        <v>535</v>
      </c>
      <c r="C434" s="665" t="s">
        <v>2125</v>
      </c>
      <c r="D434" s="746" t="s">
        <v>2859</v>
      </c>
      <c r="E434" s="747" t="s">
        <v>2141</v>
      </c>
      <c r="F434" s="665" t="s">
        <v>2121</v>
      </c>
      <c r="G434" s="665" t="s">
        <v>2231</v>
      </c>
      <c r="H434" s="665" t="s">
        <v>1114</v>
      </c>
      <c r="I434" s="665" t="s">
        <v>2656</v>
      </c>
      <c r="J434" s="665" t="s">
        <v>1152</v>
      </c>
      <c r="K434" s="665" t="s">
        <v>2535</v>
      </c>
      <c r="L434" s="666">
        <v>229.38</v>
      </c>
      <c r="M434" s="666">
        <v>229.38</v>
      </c>
      <c r="N434" s="665">
        <v>1</v>
      </c>
      <c r="O434" s="748">
        <v>0.5</v>
      </c>
      <c r="P434" s="666"/>
      <c r="Q434" s="681">
        <v>0</v>
      </c>
      <c r="R434" s="665"/>
      <c r="S434" s="681">
        <v>0</v>
      </c>
      <c r="T434" s="748"/>
      <c r="U434" s="704">
        <v>0</v>
      </c>
    </row>
    <row r="435" spans="1:21" ht="14.4" customHeight="1" x14ac:dyDescent="0.3">
      <c r="A435" s="664">
        <v>50</v>
      </c>
      <c r="B435" s="665" t="s">
        <v>535</v>
      </c>
      <c r="C435" s="665" t="s">
        <v>2125</v>
      </c>
      <c r="D435" s="746" t="s">
        <v>2859</v>
      </c>
      <c r="E435" s="747" t="s">
        <v>2141</v>
      </c>
      <c r="F435" s="665" t="s">
        <v>2121</v>
      </c>
      <c r="G435" s="665" t="s">
        <v>2144</v>
      </c>
      <c r="H435" s="665" t="s">
        <v>1114</v>
      </c>
      <c r="I435" s="665" t="s">
        <v>2384</v>
      </c>
      <c r="J435" s="665" t="s">
        <v>1146</v>
      </c>
      <c r="K435" s="665" t="s">
        <v>2385</v>
      </c>
      <c r="L435" s="666">
        <v>105.32</v>
      </c>
      <c r="M435" s="666">
        <v>315.95999999999998</v>
      </c>
      <c r="N435" s="665">
        <v>3</v>
      </c>
      <c r="O435" s="748">
        <v>2.5</v>
      </c>
      <c r="P435" s="666"/>
      <c r="Q435" s="681">
        <v>0</v>
      </c>
      <c r="R435" s="665"/>
      <c r="S435" s="681">
        <v>0</v>
      </c>
      <c r="T435" s="748"/>
      <c r="U435" s="704">
        <v>0</v>
      </c>
    </row>
    <row r="436" spans="1:21" ht="14.4" customHeight="1" x14ac:dyDescent="0.3">
      <c r="A436" s="664">
        <v>50</v>
      </c>
      <c r="B436" s="665" t="s">
        <v>535</v>
      </c>
      <c r="C436" s="665" t="s">
        <v>2125</v>
      </c>
      <c r="D436" s="746" t="s">
        <v>2859</v>
      </c>
      <c r="E436" s="747" t="s">
        <v>2141</v>
      </c>
      <c r="F436" s="665" t="s">
        <v>2121</v>
      </c>
      <c r="G436" s="665" t="s">
        <v>2144</v>
      </c>
      <c r="H436" s="665" t="s">
        <v>536</v>
      </c>
      <c r="I436" s="665" t="s">
        <v>2412</v>
      </c>
      <c r="J436" s="665" t="s">
        <v>2413</v>
      </c>
      <c r="K436" s="665" t="s">
        <v>2414</v>
      </c>
      <c r="L436" s="666">
        <v>16.38</v>
      </c>
      <c r="M436" s="666">
        <v>16.38</v>
      </c>
      <c r="N436" s="665">
        <v>1</v>
      </c>
      <c r="O436" s="748">
        <v>1</v>
      </c>
      <c r="P436" s="666">
        <v>16.38</v>
      </c>
      <c r="Q436" s="681">
        <v>1</v>
      </c>
      <c r="R436" s="665">
        <v>1</v>
      </c>
      <c r="S436" s="681">
        <v>1</v>
      </c>
      <c r="T436" s="748">
        <v>1</v>
      </c>
      <c r="U436" s="704">
        <v>1</v>
      </c>
    </row>
    <row r="437" spans="1:21" ht="14.4" customHeight="1" x14ac:dyDescent="0.3">
      <c r="A437" s="664">
        <v>50</v>
      </c>
      <c r="B437" s="665" t="s">
        <v>535</v>
      </c>
      <c r="C437" s="665" t="s">
        <v>2125</v>
      </c>
      <c r="D437" s="746" t="s">
        <v>2859</v>
      </c>
      <c r="E437" s="747" t="s">
        <v>2141</v>
      </c>
      <c r="F437" s="665" t="s">
        <v>2121</v>
      </c>
      <c r="G437" s="665" t="s">
        <v>2144</v>
      </c>
      <c r="H437" s="665" t="s">
        <v>536</v>
      </c>
      <c r="I437" s="665" t="s">
        <v>2818</v>
      </c>
      <c r="J437" s="665" t="s">
        <v>2819</v>
      </c>
      <c r="K437" s="665" t="s">
        <v>887</v>
      </c>
      <c r="L437" s="666">
        <v>35.11</v>
      </c>
      <c r="M437" s="666">
        <v>35.11</v>
      </c>
      <c r="N437" s="665">
        <v>1</v>
      </c>
      <c r="O437" s="748">
        <v>0.5</v>
      </c>
      <c r="P437" s="666">
        <v>35.11</v>
      </c>
      <c r="Q437" s="681">
        <v>1</v>
      </c>
      <c r="R437" s="665">
        <v>1</v>
      </c>
      <c r="S437" s="681">
        <v>1</v>
      </c>
      <c r="T437" s="748">
        <v>0.5</v>
      </c>
      <c r="U437" s="704">
        <v>1</v>
      </c>
    </row>
    <row r="438" spans="1:21" ht="14.4" customHeight="1" x14ac:dyDescent="0.3">
      <c r="A438" s="664">
        <v>50</v>
      </c>
      <c r="B438" s="665" t="s">
        <v>535</v>
      </c>
      <c r="C438" s="665" t="s">
        <v>2125</v>
      </c>
      <c r="D438" s="746" t="s">
        <v>2859</v>
      </c>
      <c r="E438" s="747" t="s">
        <v>2141</v>
      </c>
      <c r="F438" s="665" t="s">
        <v>2121</v>
      </c>
      <c r="G438" s="665" t="s">
        <v>2820</v>
      </c>
      <c r="H438" s="665" t="s">
        <v>1114</v>
      </c>
      <c r="I438" s="665" t="s">
        <v>2821</v>
      </c>
      <c r="J438" s="665" t="s">
        <v>2822</v>
      </c>
      <c r="K438" s="665" t="s">
        <v>929</v>
      </c>
      <c r="L438" s="666">
        <v>57.83</v>
      </c>
      <c r="M438" s="666">
        <v>173.49</v>
      </c>
      <c r="N438" s="665">
        <v>3</v>
      </c>
      <c r="O438" s="748">
        <v>0.5</v>
      </c>
      <c r="P438" s="666"/>
      <c r="Q438" s="681">
        <v>0</v>
      </c>
      <c r="R438" s="665"/>
      <c r="S438" s="681">
        <v>0</v>
      </c>
      <c r="T438" s="748"/>
      <c r="U438" s="704">
        <v>0</v>
      </c>
    </row>
    <row r="439" spans="1:21" ht="14.4" customHeight="1" x14ac:dyDescent="0.3">
      <c r="A439" s="664">
        <v>50</v>
      </c>
      <c r="B439" s="665" t="s">
        <v>535</v>
      </c>
      <c r="C439" s="665" t="s">
        <v>2125</v>
      </c>
      <c r="D439" s="746" t="s">
        <v>2859</v>
      </c>
      <c r="E439" s="747" t="s">
        <v>2141</v>
      </c>
      <c r="F439" s="665" t="s">
        <v>2121</v>
      </c>
      <c r="G439" s="665" t="s">
        <v>2236</v>
      </c>
      <c r="H439" s="665" t="s">
        <v>536</v>
      </c>
      <c r="I439" s="665" t="s">
        <v>763</v>
      </c>
      <c r="J439" s="665" t="s">
        <v>2237</v>
      </c>
      <c r="K439" s="665" t="s">
        <v>2238</v>
      </c>
      <c r="L439" s="666">
        <v>0</v>
      </c>
      <c r="M439" s="666">
        <v>0</v>
      </c>
      <c r="N439" s="665">
        <v>2</v>
      </c>
      <c r="O439" s="748">
        <v>0.5</v>
      </c>
      <c r="P439" s="666"/>
      <c r="Q439" s="681"/>
      <c r="R439" s="665"/>
      <c r="S439" s="681">
        <v>0</v>
      </c>
      <c r="T439" s="748"/>
      <c r="U439" s="704">
        <v>0</v>
      </c>
    </row>
    <row r="440" spans="1:21" ht="14.4" customHeight="1" x14ac:dyDescent="0.3">
      <c r="A440" s="664">
        <v>50</v>
      </c>
      <c r="B440" s="665" t="s">
        <v>535</v>
      </c>
      <c r="C440" s="665" t="s">
        <v>2125</v>
      </c>
      <c r="D440" s="746" t="s">
        <v>2859</v>
      </c>
      <c r="E440" s="747" t="s">
        <v>2141</v>
      </c>
      <c r="F440" s="665" t="s">
        <v>2121</v>
      </c>
      <c r="G440" s="665" t="s">
        <v>2482</v>
      </c>
      <c r="H440" s="665" t="s">
        <v>536</v>
      </c>
      <c r="I440" s="665" t="s">
        <v>2823</v>
      </c>
      <c r="J440" s="665" t="s">
        <v>2484</v>
      </c>
      <c r="K440" s="665" t="s">
        <v>2824</v>
      </c>
      <c r="L440" s="666">
        <v>0</v>
      </c>
      <c r="M440" s="666">
        <v>0</v>
      </c>
      <c r="N440" s="665">
        <v>1</v>
      </c>
      <c r="O440" s="748">
        <v>1</v>
      </c>
      <c r="P440" s="666"/>
      <c r="Q440" s="681"/>
      <c r="R440" s="665"/>
      <c r="S440" s="681">
        <v>0</v>
      </c>
      <c r="T440" s="748"/>
      <c r="U440" s="704">
        <v>0</v>
      </c>
    </row>
    <row r="441" spans="1:21" ht="14.4" customHeight="1" x14ac:dyDescent="0.3">
      <c r="A441" s="664">
        <v>50</v>
      </c>
      <c r="B441" s="665" t="s">
        <v>535</v>
      </c>
      <c r="C441" s="665" t="s">
        <v>2125</v>
      </c>
      <c r="D441" s="746" t="s">
        <v>2859</v>
      </c>
      <c r="E441" s="747" t="s">
        <v>2141</v>
      </c>
      <c r="F441" s="665" t="s">
        <v>2121</v>
      </c>
      <c r="G441" s="665" t="s">
        <v>2668</v>
      </c>
      <c r="H441" s="665" t="s">
        <v>536</v>
      </c>
      <c r="I441" s="665" t="s">
        <v>2825</v>
      </c>
      <c r="J441" s="665" t="s">
        <v>854</v>
      </c>
      <c r="K441" s="665" t="s">
        <v>2826</v>
      </c>
      <c r="L441" s="666">
        <v>42.05</v>
      </c>
      <c r="M441" s="666">
        <v>84.1</v>
      </c>
      <c r="N441" s="665">
        <v>2</v>
      </c>
      <c r="O441" s="748">
        <v>1</v>
      </c>
      <c r="P441" s="666">
        <v>84.1</v>
      </c>
      <c r="Q441" s="681">
        <v>1</v>
      </c>
      <c r="R441" s="665">
        <v>2</v>
      </c>
      <c r="S441" s="681">
        <v>1</v>
      </c>
      <c r="T441" s="748">
        <v>1</v>
      </c>
      <c r="U441" s="704">
        <v>1</v>
      </c>
    </row>
    <row r="442" spans="1:21" ht="14.4" customHeight="1" x14ac:dyDescent="0.3">
      <c r="A442" s="664">
        <v>50</v>
      </c>
      <c r="B442" s="665" t="s">
        <v>535</v>
      </c>
      <c r="C442" s="665" t="s">
        <v>2125</v>
      </c>
      <c r="D442" s="746" t="s">
        <v>2859</v>
      </c>
      <c r="E442" s="747" t="s">
        <v>2141</v>
      </c>
      <c r="F442" s="665" t="s">
        <v>2121</v>
      </c>
      <c r="G442" s="665" t="s">
        <v>2827</v>
      </c>
      <c r="H442" s="665" t="s">
        <v>536</v>
      </c>
      <c r="I442" s="665" t="s">
        <v>2828</v>
      </c>
      <c r="J442" s="665" t="s">
        <v>2829</v>
      </c>
      <c r="K442" s="665" t="s">
        <v>2830</v>
      </c>
      <c r="L442" s="666">
        <v>0</v>
      </c>
      <c r="M442" s="666">
        <v>0</v>
      </c>
      <c r="N442" s="665">
        <v>1</v>
      </c>
      <c r="O442" s="748">
        <v>1</v>
      </c>
      <c r="P442" s="666">
        <v>0</v>
      </c>
      <c r="Q442" s="681"/>
      <c r="R442" s="665">
        <v>1</v>
      </c>
      <c r="S442" s="681">
        <v>1</v>
      </c>
      <c r="T442" s="748">
        <v>1</v>
      </c>
      <c r="U442" s="704">
        <v>1</v>
      </c>
    </row>
    <row r="443" spans="1:21" ht="14.4" customHeight="1" x14ac:dyDescent="0.3">
      <c r="A443" s="664">
        <v>50</v>
      </c>
      <c r="B443" s="665" t="s">
        <v>535</v>
      </c>
      <c r="C443" s="665" t="s">
        <v>2125</v>
      </c>
      <c r="D443" s="746" t="s">
        <v>2859</v>
      </c>
      <c r="E443" s="747" t="s">
        <v>2141</v>
      </c>
      <c r="F443" s="665" t="s">
        <v>2121</v>
      </c>
      <c r="G443" s="665" t="s">
        <v>2494</v>
      </c>
      <c r="H443" s="665" t="s">
        <v>536</v>
      </c>
      <c r="I443" s="665" t="s">
        <v>739</v>
      </c>
      <c r="J443" s="665" t="s">
        <v>740</v>
      </c>
      <c r="K443" s="665" t="s">
        <v>2495</v>
      </c>
      <c r="L443" s="666">
        <v>107.27</v>
      </c>
      <c r="M443" s="666">
        <v>107.27</v>
      </c>
      <c r="N443" s="665">
        <v>1</v>
      </c>
      <c r="O443" s="748">
        <v>1</v>
      </c>
      <c r="P443" s="666"/>
      <c r="Q443" s="681">
        <v>0</v>
      </c>
      <c r="R443" s="665"/>
      <c r="S443" s="681">
        <v>0</v>
      </c>
      <c r="T443" s="748"/>
      <c r="U443" s="704">
        <v>0</v>
      </c>
    </row>
    <row r="444" spans="1:21" ht="14.4" customHeight="1" x14ac:dyDescent="0.3">
      <c r="A444" s="664">
        <v>50</v>
      </c>
      <c r="B444" s="665" t="s">
        <v>535</v>
      </c>
      <c r="C444" s="665" t="s">
        <v>2125</v>
      </c>
      <c r="D444" s="746" t="s">
        <v>2859</v>
      </c>
      <c r="E444" s="747" t="s">
        <v>2141</v>
      </c>
      <c r="F444" s="665" t="s">
        <v>2121</v>
      </c>
      <c r="G444" s="665" t="s">
        <v>2831</v>
      </c>
      <c r="H444" s="665" t="s">
        <v>536</v>
      </c>
      <c r="I444" s="665" t="s">
        <v>2832</v>
      </c>
      <c r="J444" s="665" t="s">
        <v>2833</v>
      </c>
      <c r="K444" s="665" t="s">
        <v>2807</v>
      </c>
      <c r="L444" s="666">
        <v>61.97</v>
      </c>
      <c r="M444" s="666">
        <v>123.94</v>
      </c>
      <c r="N444" s="665">
        <v>2</v>
      </c>
      <c r="O444" s="748">
        <v>1</v>
      </c>
      <c r="P444" s="666"/>
      <c r="Q444" s="681">
        <v>0</v>
      </c>
      <c r="R444" s="665"/>
      <c r="S444" s="681">
        <v>0</v>
      </c>
      <c r="T444" s="748"/>
      <c r="U444" s="704">
        <v>0</v>
      </c>
    </row>
    <row r="445" spans="1:21" ht="14.4" customHeight="1" x14ac:dyDescent="0.3">
      <c r="A445" s="664">
        <v>50</v>
      </c>
      <c r="B445" s="665" t="s">
        <v>535</v>
      </c>
      <c r="C445" s="665" t="s">
        <v>2125</v>
      </c>
      <c r="D445" s="746" t="s">
        <v>2859</v>
      </c>
      <c r="E445" s="747" t="s">
        <v>2141</v>
      </c>
      <c r="F445" s="665" t="s">
        <v>2121</v>
      </c>
      <c r="G445" s="665" t="s">
        <v>2145</v>
      </c>
      <c r="H445" s="665" t="s">
        <v>536</v>
      </c>
      <c r="I445" s="665" t="s">
        <v>2420</v>
      </c>
      <c r="J445" s="665" t="s">
        <v>2147</v>
      </c>
      <c r="K445" s="665" t="s">
        <v>2421</v>
      </c>
      <c r="L445" s="666">
        <v>58.62</v>
      </c>
      <c r="M445" s="666">
        <v>58.62</v>
      </c>
      <c r="N445" s="665">
        <v>1</v>
      </c>
      <c r="O445" s="748">
        <v>0.5</v>
      </c>
      <c r="P445" s="666">
        <v>58.62</v>
      </c>
      <c r="Q445" s="681">
        <v>1</v>
      </c>
      <c r="R445" s="665">
        <v>1</v>
      </c>
      <c r="S445" s="681">
        <v>1</v>
      </c>
      <c r="T445" s="748">
        <v>0.5</v>
      </c>
      <c r="U445" s="704">
        <v>1</v>
      </c>
    </row>
    <row r="446" spans="1:21" ht="14.4" customHeight="1" x14ac:dyDescent="0.3">
      <c r="A446" s="664">
        <v>50</v>
      </c>
      <c r="B446" s="665" t="s">
        <v>535</v>
      </c>
      <c r="C446" s="665" t="s">
        <v>2125</v>
      </c>
      <c r="D446" s="746" t="s">
        <v>2859</v>
      </c>
      <c r="E446" s="747" t="s">
        <v>2141</v>
      </c>
      <c r="F446" s="665" t="s">
        <v>2121</v>
      </c>
      <c r="G446" s="665" t="s">
        <v>2274</v>
      </c>
      <c r="H446" s="665" t="s">
        <v>1114</v>
      </c>
      <c r="I446" s="665" t="s">
        <v>1247</v>
      </c>
      <c r="J446" s="665" t="s">
        <v>1248</v>
      </c>
      <c r="K446" s="665" t="s">
        <v>2029</v>
      </c>
      <c r="L446" s="666">
        <v>164.94</v>
      </c>
      <c r="M446" s="666">
        <v>494.82</v>
      </c>
      <c r="N446" s="665">
        <v>3</v>
      </c>
      <c r="O446" s="748">
        <v>2</v>
      </c>
      <c r="P446" s="666"/>
      <c r="Q446" s="681">
        <v>0</v>
      </c>
      <c r="R446" s="665"/>
      <c r="S446" s="681">
        <v>0</v>
      </c>
      <c r="T446" s="748"/>
      <c r="U446" s="704">
        <v>0</v>
      </c>
    </row>
    <row r="447" spans="1:21" ht="14.4" customHeight="1" x14ac:dyDescent="0.3">
      <c r="A447" s="664">
        <v>50</v>
      </c>
      <c r="B447" s="665" t="s">
        <v>535</v>
      </c>
      <c r="C447" s="665" t="s">
        <v>2125</v>
      </c>
      <c r="D447" s="746" t="s">
        <v>2859</v>
      </c>
      <c r="E447" s="747" t="s">
        <v>2141</v>
      </c>
      <c r="F447" s="665" t="s">
        <v>2121</v>
      </c>
      <c r="G447" s="665" t="s">
        <v>2629</v>
      </c>
      <c r="H447" s="665" t="s">
        <v>536</v>
      </c>
      <c r="I447" s="665" t="s">
        <v>1677</v>
      </c>
      <c r="J447" s="665" t="s">
        <v>1678</v>
      </c>
      <c r="K447" s="665" t="s">
        <v>2834</v>
      </c>
      <c r="L447" s="666">
        <v>36.54</v>
      </c>
      <c r="M447" s="666">
        <v>36.54</v>
      </c>
      <c r="N447" s="665">
        <v>1</v>
      </c>
      <c r="O447" s="748">
        <v>1</v>
      </c>
      <c r="P447" s="666"/>
      <c r="Q447" s="681">
        <v>0</v>
      </c>
      <c r="R447" s="665"/>
      <c r="S447" s="681">
        <v>0</v>
      </c>
      <c r="T447" s="748"/>
      <c r="U447" s="704">
        <v>0</v>
      </c>
    </row>
    <row r="448" spans="1:21" ht="14.4" customHeight="1" x14ac:dyDescent="0.3">
      <c r="A448" s="664">
        <v>50</v>
      </c>
      <c r="B448" s="665" t="s">
        <v>535</v>
      </c>
      <c r="C448" s="665" t="s">
        <v>2125</v>
      </c>
      <c r="D448" s="746" t="s">
        <v>2859</v>
      </c>
      <c r="E448" s="747" t="s">
        <v>2141</v>
      </c>
      <c r="F448" s="665" t="s">
        <v>2121</v>
      </c>
      <c r="G448" s="665" t="s">
        <v>2169</v>
      </c>
      <c r="H448" s="665" t="s">
        <v>1114</v>
      </c>
      <c r="I448" s="665" t="s">
        <v>1237</v>
      </c>
      <c r="J448" s="665" t="s">
        <v>1223</v>
      </c>
      <c r="K448" s="665" t="s">
        <v>1238</v>
      </c>
      <c r="L448" s="666">
        <v>103.64</v>
      </c>
      <c r="M448" s="666">
        <v>103.64</v>
      </c>
      <c r="N448" s="665">
        <v>1</v>
      </c>
      <c r="O448" s="748">
        <v>0.5</v>
      </c>
      <c r="P448" s="666"/>
      <c r="Q448" s="681">
        <v>0</v>
      </c>
      <c r="R448" s="665"/>
      <c r="S448" s="681">
        <v>0</v>
      </c>
      <c r="T448" s="748"/>
      <c r="U448" s="704">
        <v>0</v>
      </c>
    </row>
    <row r="449" spans="1:21" ht="14.4" customHeight="1" x14ac:dyDescent="0.3">
      <c r="A449" s="664">
        <v>50</v>
      </c>
      <c r="B449" s="665" t="s">
        <v>535</v>
      </c>
      <c r="C449" s="665" t="s">
        <v>2125</v>
      </c>
      <c r="D449" s="746" t="s">
        <v>2859</v>
      </c>
      <c r="E449" s="747" t="s">
        <v>2141</v>
      </c>
      <c r="F449" s="665" t="s">
        <v>2121</v>
      </c>
      <c r="G449" s="665" t="s">
        <v>2515</v>
      </c>
      <c r="H449" s="665" t="s">
        <v>536</v>
      </c>
      <c r="I449" s="665" t="s">
        <v>2516</v>
      </c>
      <c r="J449" s="665" t="s">
        <v>1101</v>
      </c>
      <c r="K449" s="665" t="s">
        <v>1102</v>
      </c>
      <c r="L449" s="666">
        <v>185.26</v>
      </c>
      <c r="M449" s="666">
        <v>185.26</v>
      </c>
      <c r="N449" s="665">
        <v>1</v>
      </c>
      <c r="O449" s="748">
        <v>0.5</v>
      </c>
      <c r="P449" s="666"/>
      <c r="Q449" s="681">
        <v>0</v>
      </c>
      <c r="R449" s="665"/>
      <c r="S449" s="681">
        <v>0</v>
      </c>
      <c r="T449" s="748"/>
      <c r="U449" s="704">
        <v>0</v>
      </c>
    </row>
    <row r="450" spans="1:21" ht="14.4" customHeight="1" x14ac:dyDescent="0.3">
      <c r="A450" s="664">
        <v>50</v>
      </c>
      <c r="B450" s="665" t="s">
        <v>535</v>
      </c>
      <c r="C450" s="665" t="s">
        <v>2125</v>
      </c>
      <c r="D450" s="746" t="s">
        <v>2859</v>
      </c>
      <c r="E450" s="747" t="s">
        <v>2141</v>
      </c>
      <c r="F450" s="665" t="s">
        <v>2121</v>
      </c>
      <c r="G450" s="665" t="s">
        <v>2302</v>
      </c>
      <c r="H450" s="665" t="s">
        <v>1114</v>
      </c>
      <c r="I450" s="665" t="s">
        <v>2521</v>
      </c>
      <c r="J450" s="665" t="s">
        <v>2304</v>
      </c>
      <c r="K450" s="665" t="s">
        <v>2385</v>
      </c>
      <c r="L450" s="666">
        <v>144.81</v>
      </c>
      <c r="M450" s="666">
        <v>144.81</v>
      </c>
      <c r="N450" s="665">
        <v>1</v>
      </c>
      <c r="O450" s="748">
        <v>1</v>
      </c>
      <c r="P450" s="666"/>
      <c r="Q450" s="681">
        <v>0</v>
      </c>
      <c r="R450" s="665"/>
      <c r="S450" s="681">
        <v>0</v>
      </c>
      <c r="T450" s="748"/>
      <c r="U450" s="704">
        <v>0</v>
      </c>
    </row>
    <row r="451" spans="1:21" ht="14.4" customHeight="1" x14ac:dyDescent="0.3">
      <c r="A451" s="664">
        <v>50</v>
      </c>
      <c r="B451" s="665" t="s">
        <v>535</v>
      </c>
      <c r="C451" s="665" t="s">
        <v>2125</v>
      </c>
      <c r="D451" s="746" t="s">
        <v>2859</v>
      </c>
      <c r="E451" s="747" t="s">
        <v>2141</v>
      </c>
      <c r="F451" s="665" t="s">
        <v>2121</v>
      </c>
      <c r="G451" s="665" t="s">
        <v>2302</v>
      </c>
      <c r="H451" s="665" t="s">
        <v>1114</v>
      </c>
      <c r="I451" s="665" t="s">
        <v>2522</v>
      </c>
      <c r="J451" s="665" t="s">
        <v>2306</v>
      </c>
      <c r="K451" s="665" t="s">
        <v>2212</v>
      </c>
      <c r="L451" s="666">
        <v>289.62</v>
      </c>
      <c r="M451" s="666">
        <v>289.62</v>
      </c>
      <c r="N451" s="665">
        <v>1</v>
      </c>
      <c r="O451" s="748">
        <v>0.5</v>
      </c>
      <c r="P451" s="666"/>
      <c r="Q451" s="681">
        <v>0</v>
      </c>
      <c r="R451" s="665"/>
      <c r="S451" s="681">
        <v>0</v>
      </c>
      <c r="T451" s="748"/>
      <c r="U451" s="704">
        <v>0</v>
      </c>
    </row>
    <row r="452" spans="1:21" ht="14.4" customHeight="1" x14ac:dyDescent="0.3">
      <c r="A452" s="664">
        <v>50</v>
      </c>
      <c r="B452" s="665" t="s">
        <v>535</v>
      </c>
      <c r="C452" s="665" t="s">
        <v>2125</v>
      </c>
      <c r="D452" s="746" t="s">
        <v>2859</v>
      </c>
      <c r="E452" s="747" t="s">
        <v>2141</v>
      </c>
      <c r="F452" s="665" t="s">
        <v>2121</v>
      </c>
      <c r="G452" s="665" t="s">
        <v>2178</v>
      </c>
      <c r="H452" s="665" t="s">
        <v>1114</v>
      </c>
      <c r="I452" s="665" t="s">
        <v>2525</v>
      </c>
      <c r="J452" s="665" t="s">
        <v>2180</v>
      </c>
      <c r="K452" s="665" t="s">
        <v>2472</v>
      </c>
      <c r="L452" s="666">
        <v>583.62</v>
      </c>
      <c r="M452" s="666">
        <v>583.62</v>
      </c>
      <c r="N452" s="665">
        <v>1</v>
      </c>
      <c r="O452" s="748">
        <v>1</v>
      </c>
      <c r="P452" s="666"/>
      <c r="Q452" s="681">
        <v>0</v>
      </c>
      <c r="R452" s="665"/>
      <c r="S452" s="681">
        <v>0</v>
      </c>
      <c r="T452" s="748"/>
      <c r="U452" s="704">
        <v>0</v>
      </c>
    </row>
    <row r="453" spans="1:21" ht="14.4" customHeight="1" x14ac:dyDescent="0.3">
      <c r="A453" s="664">
        <v>50</v>
      </c>
      <c r="B453" s="665" t="s">
        <v>535</v>
      </c>
      <c r="C453" s="665" t="s">
        <v>2125</v>
      </c>
      <c r="D453" s="746" t="s">
        <v>2859</v>
      </c>
      <c r="E453" s="747" t="s">
        <v>2141</v>
      </c>
      <c r="F453" s="665" t="s">
        <v>2121</v>
      </c>
      <c r="G453" s="665" t="s">
        <v>2835</v>
      </c>
      <c r="H453" s="665" t="s">
        <v>536</v>
      </c>
      <c r="I453" s="665" t="s">
        <v>2836</v>
      </c>
      <c r="J453" s="665" t="s">
        <v>2837</v>
      </c>
      <c r="K453" s="665" t="s">
        <v>2838</v>
      </c>
      <c r="L453" s="666">
        <v>184.44</v>
      </c>
      <c r="M453" s="666">
        <v>184.44</v>
      </c>
      <c r="N453" s="665">
        <v>1</v>
      </c>
      <c r="O453" s="748">
        <v>0.5</v>
      </c>
      <c r="P453" s="666"/>
      <c r="Q453" s="681">
        <v>0</v>
      </c>
      <c r="R453" s="665"/>
      <c r="S453" s="681">
        <v>0</v>
      </c>
      <c r="T453" s="748"/>
      <c r="U453" s="704">
        <v>0</v>
      </c>
    </row>
    <row r="454" spans="1:21" ht="14.4" customHeight="1" x14ac:dyDescent="0.3">
      <c r="A454" s="664">
        <v>50</v>
      </c>
      <c r="B454" s="665" t="s">
        <v>535</v>
      </c>
      <c r="C454" s="665" t="s">
        <v>2125</v>
      </c>
      <c r="D454" s="746" t="s">
        <v>2859</v>
      </c>
      <c r="E454" s="747" t="s">
        <v>2141</v>
      </c>
      <c r="F454" s="665" t="s">
        <v>2121</v>
      </c>
      <c r="G454" s="665" t="s">
        <v>2533</v>
      </c>
      <c r="H454" s="665" t="s">
        <v>536</v>
      </c>
      <c r="I454" s="665" t="s">
        <v>2839</v>
      </c>
      <c r="J454" s="665" t="s">
        <v>2840</v>
      </c>
      <c r="K454" s="665" t="s">
        <v>2841</v>
      </c>
      <c r="L454" s="666">
        <v>4633.3599999999997</v>
      </c>
      <c r="M454" s="666">
        <v>4633.3599999999997</v>
      </c>
      <c r="N454" s="665">
        <v>1</v>
      </c>
      <c r="O454" s="748">
        <v>0.5</v>
      </c>
      <c r="P454" s="666"/>
      <c r="Q454" s="681">
        <v>0</v>
      </c>
      <c r="R454" s="665"/>
      <c r="S454" s="681">
        <v>0</v>
      </c>
      <c r="T454" s="748"/>
      <c r="U454" s="704">
        <v>0</v>
      </c>
    </row>
    <row r="455" spans="1:21" ht="14.4" customHeight="1" x14ac:dyDescent="0.3">
      <c r="A455" s="664">
        <v>50</v>
      </c>
      <c r="B455" s="665" t="s">
        <v>535</v>
      </c>
      <c r="C455" s="665" t="s">
        <v>2125</v>
      </c>
      <c r="D455" s="746" t="s">
        <v>2859</v>
      </c>
      <c r="E455" s="747" t="s">
        <v>2141</v>
      </c>
      <c r="F455" s="665" t="s">
        <v>2121</v>
      </c>
      <c r="G455" s="665" t="s">
        <v>2533</v>
      </c>
      <c r="H455" s="665" t="s">
        <v>536</v>
      </c>
      <c r="I455" s="665" t="s">
        <v>2534</v>
      </c>
      <c r="J455" s="665" t="s">
        <v>1037</v>
      </c>
      <c r="K455" s="665" t="s">
        <v>2535</v>
      </c>
      <c r="L455" s="666">
        <v>6177.8</v>
      </c>
      <c r="M455" s="666">
        <v>6177.8</v>
      </c>
      <c r="N455" s="665">
        <v>1</v>
      </c>
      <c r="O455" s="748">
        <v>1</v>
      </c>
      <c r="P455" s="666">
        <v>6177.8</v>
      </c>
      <c r="Q455" s="681">
        <v>1</v>
      </c>
      <c r="R455" s="665">
        <v>1</v>
      </c>
      <c r="S455" s="681">
        <v>1</v>
      </c>
      <c r="T455" s="748">
        <v>1</v>
      </c>
      <c r="U455" s="704">
        <v>1</v>
      </c>
    </row>
    <row r="456" spans="1:21" ht="14.4" customHeight="1" x14ac:dyDescent="0.3">
      <c r="A456" s="664">
        <v>50</v>
      </c>
      <c r="B456" s="665" t="s">
        <v>535</v>
      </c>
      <c r="C456" s="665" t="s">
        <v>2125</v>
      </c>
      <c r="D456" s="746" t="s">
        <v>2859</v>
      </c>
      <c r="E456" s="747" t="s">
        <v>2141</v>
      </c>
      <c r="F456" s="665" t="s">
        <v>2121</v>
      </c>
      <c r="G456" s="665" t="s">
        <v>2311</v>
      </c>
      <c r="H456" s="665" t="s">
        <v>1114</v>
      </c>
      <c r="I456" s="665" t="s">
        <v>2743</v>
      </c>
      <c r="J456" s="665" t="s">
        <v>2313</v>
      </c>
      <c r="K456" s="665" t="s">
        <v>2744</v>
      </c>
      <c r="L456" s="666">
        <v>543.36</v>
      </c>
      <c r="M456" s="666">
        <v>543.36</v>
      </c>
      <c r="N456" s="665">
        <v>1</v>
      </c>
      <c r="O456" s="748">
        <v>1</v>
      </c>
      <c r="P456" s="666">
        <v>543.36</v>
      </c>
      <c r="Q456" s="681">
        <v>1</v>
      </c>
      <c r="R456" s="665">
        <v>1</v>
      </c>
      <c r="S456" s="681">
        <v>1</v>
      </c>
      <c r="T456" s="748">
        <v>1</v>
      </c>
      <c r="U456" s="704">
        <v>1</v>
      </c>
    </row>
    <row r="457" spans="1:21" ht="14.4" customHeight="1" x14ac:dyDescent="0.3">
      <c r="A457" s="664">
        <v>50</v>
      </c>
      <c r="B457" s="665" t="s">
        <v>535</v>
      </c>
      <c r="C457" s="665" t="s">
        <v>2125</v>
      </c>
      <c r="D457" s="746" t="s">
        <v>2859</v>
      </c>
      <c r="E457" s="747" t="s">
        <v>2141</v>
      </c>
      <c r="F457" s="665" t="s">
        <v>2121</v>
      </c>
      <c r="G457" s="665" t="s">
        <v>2311</v>
      </c>
      <c r="H457" s="665" t="s">
        <v>1114</v>
      </c>
      <c r="I457" s="665" t="s">
        <v>2842</v>
      </c>
      <c r="J457" s="665" t="s">
        <v>2315</v>
      </c>
      <c r="K457" s="665" t="s">
        <v>2817</v>
      </c>
      <c r="L457" s="666">
        <v>835.93</v>
      </c>
      <c r="M457" s="666">
        <v>835.93</v>
      </c>
      <c r="N457" s="665">
        <v>1</v>
      </c>
      <c r="O457" s="748">
        <v>1</v>
      </c>
      <c r="P457" s="666"/>
      <c r="Q457" s="681">
        <v>0</v>
      </c>
      <c r="R457" s="665"/>
      <c r="S457" s="681">
        <v>0</v>
      </c>
      <c r="T457" s="748"/>
      <c r="U457" s="704">
        <v>0</v>
      </c>
    </row>
    <row r="458" spans="1:21" ht="14.4" customHeight="1" x14ac:dyDescent="0.3">
      <c r="A458" s="664">
        <v>50</v>
      </c>
      <c r="B458" s="665" t="s">
        <v>535</v>
      </c>
      <c r="C458" s="665" t="s">
        <v>2125</v>
      </c>
      <c r="D458" s="746" t="s">
        <v>2859</v>
      </c>
      <c r="E458" s="747" t="s">
        <v>2141</v>
      </c>
      <c r="F458" s="665" t="s">
        <v>2121</v>
      </c>
      <c r="G458" s="665" t="s">
        <v>2311</v>
      </c>
      <c r="H458" s="665" t="s">
        <v>536</v>
      </c>
      <c r="I458" s="665" t="s">
        <v>2843</v>
      </c>
      <c r="J458" s="665" t="s">
        <v>2317</v>
      </c>
      <c r="K458" s="665" t="s">
        <v>2844</v>
      </c>
      <c r="L458" s="666">
        <v>0</v>
      </c>
      <c r="M458" s="666">
        <v>0</v>
      </c>
      <c r="N458" s="665">
        <v>2</v>
      </c>
      <c r="O458" s="748">
        <v>1</v>
      </c>
      <c r="P458" s="666">
        <v>0</v>
      </c>
      <c r="Q458" s="681"/>
      <c r="R458" s="665">
        <v>2</v>
      </c>
      <c r="S458" s="681">
        <v>1</v>
      </c>
      <c r="T458" s="748">
        <v>1</v>
      </c>
      <c r="U458" s="704">
        <v>1</v>
      </c>
    </row>
    <row r="459" spans="1:21" ht="14.4" customHeight="1" x14ac:dyDescent="0.3">
      <c r="A459" s="664">
        <v>50</v>
      </c>
      <c r="B459" s="665" t="s">
        <v>535</v>
      </c>
      <c r="C459" s="665" t="s">
        <v>2125</v>
      </c>
      <c r="D459" s="746" t="s">
        <v>2859</v>
      </c>
      <c r="E459" s="747" t="s">
        <v>2141</v>
      </c>
      <c r="F459" s="665" t="s">
        <v>2121</v>
      </c>
      <c r="G459" s="665" t="s">
        <v>2845</v>
      </c>
      <c r="H459" s="665" t="s">
        <v>536</v>
      </c>
      <c r="I459" s="665" t="s">
        <v>2846</v>
      </c>
      <c r="J459" s="665" t="s">
        <v>2847</v>
      </c>
      <c r="K459" s="665" t="s">
        <v>2848</v>
      </c>
      <c r="L459" s="666">
        <v>0</v>
      </c>
      <c r="M459" s="666">
        <v>0</v>
      </c>
      <c r="N459" s="665">
        <v>2</v>
      </c>
      <c r="O459" s="748">
        <v>0.5</v>
      </c>
      <c r="P459" s="666">
        <v>0</v>
      </c>
      <c r="Q459" s="681"/>
      <c r="R459" s="665">
        <v>2</v>
      </c>
      <c r="S459" s="681">
        <v>1</v>
      </c>
      <c r="T459" s="748">
        <v>0.5</v>
      </c>
      <c r="U459" s="704">
        <v>1</v>
      </c>
    </row>
    <row r="460" spans="1:21" ht="14.4" customHeight="1" x14ac:dyDescent="0.3">
      <c r="A460" s="664">
        <v>50</v>
      </c>
      <c r="B460" s="665" t="s">
        <v>535</v>
      </c>
      <c r="C460" s="665" t="s">
        <v>2125</v>
      </c>
      <c r="D460" s="746" t="s">
        <v>2859</v>
      </c>
      <c r="E460" s="747" t="s">
        <v>2141</v>
      </c>
      <c r="F460" s="665" t="s">
        <v>2121</v>
      </c>
      <c r="G460" s="665" t="s">
        <v>2320</v>
      </c>
      <c r="H460" s="665" t="s">
        <v>536</v>
      </c>
      <c r="I460" s="665" t="s">
        <v>2849</v>
      </c>
      <c r="J460" s="665" t="s">
        <v>2850</v>
      </c>
      <c r="K460" s="665" t="s">
        <v>2851</v>
      </c>
      <c r="L460" s="666">
        <v>329.88</v>
      </c>
      <c r="M460" s="666">
        <v>329.88</v>
      </c>
      <c r="N460" s="665">
        <v>1</v>
      </c>
      <c r="O460" s="748">
        <v>0.5</v>
      </c>
      <c r="P460" s="666"/>
      <c r="Q460" s="681">
        <v>0</v>
      </c>
      <c r="R460" s="665"/>
      <c r="S460" s="681">
        <v>0</v>
      </c>
      <c r="T460" s="748"/>
      <c r="U460" s="704">
        <v>0</v>
      </c>
    </row>
    <row r="461" spans="1:21" ht="14.4" customHeight="1" x14ac:dyDescent="0.3">
      <c r="A461" s="664">
        <v>50</v>
      </c>
      <c r="B461" s="665" t="s">
        <v>535</v>
      </c>
      <c r="C461" s="665" t="s">
        <v>2125</v>
      </c>
      <c r="D461" s="746" t="s">
        <v>2859</v>
      </c>
      <c r="E461" s="747" t="s">
        <v>2141</v>
      </c>
      <c r="F461" s="665" t="s">
        <v>2121</v>
      </c>
      <c r="G461" s="665" t="s">
        <v>2323</v>
      </c>
      <c r="H461" s="665" t="s">
        <v>536</v>
      </c>
      <c r="I461" s="665" t="s">
        <v>2852</v>
      </c>
      <c r="J461" s="665" t="s">
        <v>2325</v>
      </c>
      <c r="K461" s="665" t="s">
        <v>2853</v>
      </c>
      <c r="L461" s="666">
        <v>0</v>
      </c>
      <c r="M461" s="666">
        <v>0</v>
      </c>
      <c r="N461" s="665">
        <v>1</v>
      </c>
      <c r="O461" s="748">
        <v>1</v>
      </c>
      <c r="P461" s="666">
        <v>0</v>
      </c>
      <c r="Q461" s="681"/>
      <c r="R461" s="665">
        <v>1</v>
      </c>
      <c r="S461" s="681">
        <v>1</v>
      </c>
      <c r="T461" s="748">
        <v>1</v>
      </c>
      <c r="U461" s="704">
        <v>1</v>
      </c>
    </row>
    <row r="462" spans="1:21" ht="14.4" customHeight="1" x14ac:dyDescent="0.3">
      <c r="A462" s="664">
        <v>50</v>
      </c>
      <c r="B462" s="665" t="s">
        <v>535</v>
      </c>
      <c r="C462" s="665" t="s">
        <v>2125</v>
      </c>
      <c r="D462" s="746" t="s">
        <v>2859</v>
      </c>
      <c r="E462" s="747" t="s">
        <v>2141</v>
      </c>
      <c r="F462" s="665" t="s">
        <v>2121</v>
      </c>
      <c r="G462" s="665" t="s">
        <v>2214</v>
      </c>
      <c r="H462" s="665" t="s">
        <v>536</v>
      </c>
      <c r="I462" s="665" t="s">
        <v>2854</v>
      </c>
      <c r="J462" s="665" t="s">
        <v>2767</v>
      </c>
      <c r="K462" s="665" t="s">
        <v>2853</v>
      </c>
      <c r="L462" s="666">
        <v>0</v>
      </c>
      <c r="M462" s="666">
        <v>0</v>
      </c>
      <c r="N462" s="665">
        <v>1</v>
      </c>
      <c r="O462" s="748">
        <v>0.5</v>
      </c>
      <c r="P462" s="666">
        <v>0</v>
      </c>
      <c r="Q462" s="681"/>
      <c r="R462" s="665">
        <v>1</v>
      </c>
      <c r="S462" s="681">
        <v>1</v>
      </c>
      <c r="T462" s="748">
        <v>0.5</v>
      </c>
      <c r="U462" s="704">
        <v>1</v>
      </c>
    </row>
    <row r="463" spans="1:21" ht="14.4" customHeight="1" x14ac:dyDescent="0.3">
      <c r="A463" s="664">
        <v>50</v>
      </c>
      <c r="B463" s="665" t="s">
        <v>535</v>
      </c>
      <c r="C463" s="665" t="s">
        <v>2125</v>
      </c>
      <c r="D463" s="746" t="s">
        <v>2859</v>
      </c>
      <c r="E463" s="747" t="s">
        <v>2141</v>
      </c>
      <c r="F463" s="665" t="s">
        <v>2121</v>
      </c>
      <c r="G463" s="665" t="s">
        <v>2777</v>
      </c>
      <c r="H463" s="665" t="s">
        <v>1114</v>
      </c>
      <c r="I463" s="665" t="s">
        <v>2781</v>
      </c>
      <c r="J463" s="665" t="s">
        <v>2779</v>
      </c>
      <c r="K463" s="665" t="s">
        <v>2782</v>
      </c>
      <c r="L463" s="666">
        <v>503.02</v>
      </c>
      <c r="M463" s="666">
        <v>503.02</v>
      </c>
      <c r="N463" s="665">
        <v>1</v>
      </c>
      <c r="O463" s="748">
        <v>0.5</v>
      </c>
      <c r="P463" s="666"/>
      <c r="Q463" s="681">
        <v>0</v>
      </c>
      <c r="R463" s="665"/>
      <c r="S463" s="681">
        <v>0</v>
      </c>
      <c r="T463" s="748"/>
      <c r="U463" s="704">
        <v>0</v>
      </c>
    </row>
    <row r="464" spans="1:21" ht="14.4" customHeight="1" x14ac:dyDescent="0.3">
      <c r="A464" s="664">
        <v>50</v>
      </c>
      <c r="B464" s="665" t="s">
        <v>535</v>
      </c>
      <c r="C464" s="665" t="s">
        <v>2125</v>
      </c>
      <c r="D464" s="746" t="s">
        <v>2859</v>
      </c>
      <c r="E464" s="747" t="s">
        <v>2141</v>
      </c>
      <c r="F464" s="665" t="s">
        <v>2121</v>
      </c>
      <c r="G464" s="665" t="s">
        <v>2203</v>
      </c>
      <c r="H464" s="665" t="s">
        <v>536</v>
      </c>
      <c r="I464" s="665" t="s">
        <v>2855</v>
      </c>
      <c r="J464" s="665" t="s">
        <v>2547</v>
      </c>
      <c r="K464" s="665" t="s">
        <v>2856</v>
      </c>
      <c r="L464" s="666">
        <v>0</v>
      </c>
      <c r="M464" s="666">
        <v>0</v>
      </c>
      <c r="N464" s="665">
        <v>1</v>
      </c>
      <c r="O464" s="748">
        <v>1</v>
      </c>
      <c r="P464" s="666">
        <v>0</v>
      </c>
      <c r="Q464" s="681"/>
      <c r="R464" s="665">
        <v>1</v>
      </c>
      <c r="S464" s="681">
        <v>1</v>
      </c>
      <c r="T464" s="748">
        <v>1</v>
      </c>
      <c r="U464" s="704">
        <v>1</v>
      </c>
    </row>
    <row r="465" spans="1:21" ht="14.4" customHeight="1" x14ac:dyDescent="0.3">
      <c r="A465" s="664">
        <v>50</v>
      </c>
      <c r="B465" s="665" t="s">
        <v>535</v>
      </c>
      <c r="C465" s="665" t="s">
        <v>2125</v>
      </c>
      <c r="D465" s="746" t="s">
        <v>2859</v>
      </c>
      <c r="E465" s="747" t="s">
        <v>2141</v>
      </c>
      <c r="F465" s="665" t="s">
        <v>2122</v>
      </c>
      <c r="G465" s="665" t="s">
        <v>2549</v>
      </c>
      <c r="H465" s="665" t="s">
        <v>536</v>
      </c>
      <c r="I465" s="665" t="s">
        <v>2792</v>
      </c>
      <c r="J465" s="665" t="s">
        <v>2793</v>
      </c>
      <c r="K465" s="665" t="s">
        <v>2794</v>
      </c>
      <c r="L465" s="666">
        <v>38.97</v>
      </c>
      <c r="M465" s="666">
        <v>2026.4400000000005</v>
      </c>
      <c r="N465" s="665">
        <v>52</v>
      </c>
      <c r="O465" s="748">
        <v>13</v>
      </c>
      <c r="P465" s="666">
        <v>1870.5600000000004</v>
      </c>
      <c r="Q465" s="681">
        <v>0.92307692307692302</v>
      </c>
      <c r="R465" s="665">
        <v>48</v>
      </c>
      <c r="S465" s="681">
        <v>0.92307692307692313</v>
      </c>
      <c r="T465" s="748">
        <v>12</v>
      </c>
      <c r="U465" s="704">
        <v>0.92307692307692313</v>
      </c>
    </row>
    <row r="466" spans="1:21" ht="14.4" customHeight="1" x14ac:dyDescent="0.3">
      <c r="A466" s="664">
        <v>50</v>
      </c>
      <c r="B466" s="665" t="s">
        <v>535</v>
      </c>
      <c r="C466" s="665" t="s">
        <v>2125</v>
      </c>
      <c r="D466" s="746" t="s">
        <v>2859</v>
      </c>
      <c r="E466" s="747" t="s">
        <v>2141</v>
      </c>
      <c r="F466" s="665" t="s">
        <v>2122</v>
      </c>
      <c r="G466" s="665" t="s">
        <v>2549</v>
      </c>
      <c r="H466" s="665" t="s">
        <v>536</v>
      </c>
      <c r="I466" s="665" t="s">
        <v>2550</v>
      </c>
      <c r="J466" s="665" t="s">
        <v>2551</v>
      </c>
      <c r="K466" s="665" t="s">
        <v>2552</v>
      </c>
      <c r="L466" s="666">
        <v>25</v>
      </c>
      <c r="M466" s="666">
        <v>600</v>
      </c>
      <c r="N466" s="665">
        <v>24</v>
      </c>
      <c r="O466" s="748">
        <v>6</v>
      </c>
      <c r="P466" s="666">
        <v>600</v>
      </c>
      <c r="Q466" s="681">
        <v>1</v>
      </c>
      <c r="R466" s="665">
        <v>24</v>
      </c>
      <c r="S466" s="681">
        <v>1</v>
      </c>
      <c r="T466" s="748">
        <v>6</v>
      </c>
      <c r="U466" s="704">
        <v>1</v>
      </c>
    </row>
    <row r="467" spans="1:21" ht="14.4" customHeight="1" x14ac:dyDescent="0.3">
      <c r="A467" s="664">
        <v>50</v>
      </c>
      <c r="B467" s="665" t="s">
        <v>535</v>
      </c>
      <c r="C467" s="665" t="s">
        <v>2125</v>
      </c>
      <c r="D467" s="746" t="s">
        <v>2859</v>
      </c>
      <c r="E467" s="747" t="s">
        <v>2141</v>
      </c>
      <c r="F467" s="665" t="s">
        <v>2122</v>
      </c>
      <c r="G467" s="665" t="s">
        <v>2549</v>
      </c>
      <c r="H467" s="665" t="s">
        <v>536</v>
      </c>
      <c r="I467" s="665" t="s">
        <v>2553</v>
      </c>
      <c r="J467" s="665" t="s">
        <v>2551</v>
      </c>
      <c r="K467" s="665" t="s">
        <v>2554</v>
      </c>
      <c r="L467" s="666">
        <v>30</v>
      </c>
      <c r="M467" s="666">
        <v>480</v>
      </c>
      <c r="N467" s="665">
        <v>16</v>
      </c>
      <c r="O467" s="748">
        <v>4</v>
      </c>
      <c r="P467" s="666">
        <v>480</v>
      </c>
      <c r="Q467" s="681">
        <v>1</v>
      </c>
      <c r="R467" s="665">
        <v>16</v>
      </c>
      <c r="S467" s="681">
        <v>1</v>
      </c>
      <c r="T467" s="748">
        <v>4</v>
      </c>
      <c r="U467" s="704">
        <v>1</v>
      </c>
    </row>
    <row r="468" spans="1:21" ht="14.4" customHeight="1" x14ac:dyDescent="0.3">
      <c r="A468" s="664">
        <v>50</v>
      </c>
      <c r="B468" s="665" t="s">
        <v>535</v>
      </c>
      <c r="C468" s="665" t="s">
        <v>2125</v>
      </c>
      <c r="D468" s="746" t="s">
        <v>2859</v>
      </c>
      <c r="E468" s="747" t="s">
        <v>2141</v>
      </c>
      <c r="F468" s="665" t="s">
        <v>2122</v>
      </c>
      <c r="G468" s="665" t="s">
        <v>2555</v>
      </c>
      <c r="H468" s="665" t="s">
        <v>536</v>
      </c>
      <c r="I468" s="665" t="s">
        <v>2556</v>
      </c>
      <c r="J468" s="665" t="s">
        <v>2557</v>
      </c>
      <c r="K468" s="665" t="s">
        <v>2558</v>
      </c>
      <c r="L468" s="666">
        <v>378.48</v>
      </c>
      <c r="M468" s="666">
        <v>2270.88</v>
      </c>
      <c r="N468" s="665">
        <v>6</v>
      </c>
      <c r="O468" s="748">
        <v>6</v>
      </c>
      <c r="P468" s="666">
        <v>2270.88</v>
      </c>
      <c r="Q468" s="681">
        <v>1</v>
      </c>
      <c r="R468" s="665">
        <v>6</v>
      </c>
      <c r="S468" s="681">
        <v>1</v>
      </c>
      <c r="T468" s="748">
        <v>6</v>
      </c>
      <c r="U468" s="704">
        <v>1</v>
      </c>
    </row>
    <row r="469" spans="1:21" ht="14.4" customHeight="1" x14ac:dyDescent="0.3">
      <c r="A469" s="664">
        <v>50</v>
      </c>
      <c r="B469" s="665" t="s">
        <v>535</v>
      </c>
      <c r="C469" s="665" t="s">
        <v>2125</v>
      </c>
      <c r="D469" s="746" t="s">
        <v>2859</v>
      </c>
      <c r="E469" s="747" t="s">
        <v>2141</v>
      </c>
      <c r="F469" s="665" t="s">
        <v>2122</v>
      </c>
      <c r="G469" s="665" t="s">
        <v>2555</v>
      </c>
      <c r="H469" s="665" t="s">
        <v>536</v>
      </c>
      <c r="I469" s="665" t="s">
        <v>2559</v>
      </c>
      <c r="J469" s="665" t="s">
        <v>2560</v>
      </c>
      <c r="K469" s="665" t="s">
        <v>2561</v>
      </c>
      <c r="L469" s="666">
        <v>378.48</v>
      </c>
      <c r="M469" s="666">
        <v>1135.44</v>
      </c>
      <c r="N469" s="665">
        <v>3</v>
      </c>
      <c r="O469" s="748">
        <v>3</v>
      </c>
      <c r="P469" s="666">
        <v>1135.44</v>
      </c>
      <c r="Q469" s="681">
        <v>1</v>
      </c>
      <c r="R469" s="665">
        <v>3</v>
      </c>
      <c r="S469" s="681">
        <v>1</v>
      </c>
      <c r="T469" s="748">
        <v>3</v>
      </c>
      <c r="U469" s="704">
        <v>1</v>
      </c>
    </row>
    <row r="470" spans="1:21" ht="14.4" customHeight="1" x14ac:dyDescent="0.3">
      <c r="A470" s="664">
        <v>50</v>
      </c>
      <c r="B470" s="665" t="s">
        <v>535</v>
      </c>
      <c r="C470" s="665" t="s">
        <v>2125</v>
      </c>
      <c r="D470" s="746" t="s">
        <v>2859</v>
      </c>
      <c r="E470" s="747" t="s">
        <v>2142</v>
      </c>
      <c r="F470" s="665" t="s">
        <v>2121</v>
      </c>
      <c r="G470" s="665" t="s">
        <v>2144</v>
      </c>
      <c r="H470" s="665" t="s">
        <v>1114</v>
      </c>
      <c r="I470" s="665" t="s">
        <v>2384</v>
      </c>
      <c r="J470" s="665" t="s">
        <v>1146</v>
      </c>
      <c r="K470" s="665" t="s">
        <v>2385</v>
      </c>
      <c r="L470" s="666">
        <v>105.32</v>
      </c>
      <c r="M470" s="666">
        <v>105.32</v>
      </c>
      <c r="N470" s="665">
        <v>1</v>
      </c>
      <c r="O470" s="748">
        <v>1</v>
      </c>
      <c r="P470" s="666">
        <v>105.32</v>
      </c>
      <c r="Q470" s="681">
        <v>1</v>
      </c>
      <c r="R470" s="665">
        <v>1</v>
      </c>
      <c r="S470" s="681">
        <v>1</v>
      </c>
      <c r="T470" s="748">
        <v>1</v>
      </c>
      <c r="U470" s="704">
        <v>1</v>
      </c>
    </row>
    <row r="471" spans="1:21" ht="14.4" customHeight="1" thickBot="1" x14ac:dyDescent="0.35">
      <c r="A471" s="670">
        <v>50</v>
      </c>
      <c r="B471" s="671" t="s">
        <v>535</v>
      </c>
      <c r="C471" s="671" t="s">
        <v>2125</v>
      </c>
      <c r="D471" s="749" t="s">
        <v>2859</v>
      </c>
      <c r="E471" s="750" t="s">
        <v>2142</v>
      </c>
      <c r="F471" s="671" t="s">
        <v>2121</v>
      </c>
      <c r="G471" s="671" t="s">
        <v>2341</v>
      </c>
      <c r="H471" s="671" t="s">
        <v>536</v>
      </c>
      <c r="I471" s="671" t="s">
        <v>2857</v>
      </c>
      <c r="J471" s="671" t="s">
        <v>2343</v>
      </c>
      <c r="K471" s="671" t="s">
        <v>1057</v>
      </c>
      <c r="L471" s="672">
        <v>0</v>
      </c>
      <c r="M471" s="672">
        <v>0</v>
      </c>
      <c r="N471" s="671">
        <v>1</v>
      </c>
      <c r="O471" s="751">
        <v>1</v>
      </c>
      <c r="P471" s="672">
        <v>0</v>
      </c>
      <c r="Q471" s="682"/>
      <c r="R471" s="671">
        <v>1</v>
      </c>
      <c r="S471" s="682">
        <v>1</v>
      </c>
      <c r="T471" s="751">
        <v>1</v>
      </c>
      <c r="U471" s="705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8" t="s">
        <v>2861</v>
      </c>
      <c r="B1" s="519"/>
      <c r="C1" s="519"/>
      <c r="D1" s="519"/>
      <c r="E1" s="519"/>
      <c r="F1" s="519"/>
    </row>
    <row r="2" spans="1:6" ht="14.4" customHeight="1" thickBot="1" x14ac:dyDescent="0.35">
      <c r="A2" s="382" t="s">
        <v>312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20" t="s">
        <v>161</v>
      </c>
      <c r="C3" s="521"/>
      <c r="D3" s="522" t="s">
        <v>160</v>
      </c>
      <c r="E3" s="521"/>
      <c r="F3" s="105" t="s">
        <v>3</v>
      </c>
    </row>
    <row r="4" spans="1:6" ht="14.4" customHeight="1" thickBot="1" x14ac:dyDescent="0.35">
      <c r="A4" s="752" t="s">
        <v>212</v>
      </c>
      <c r="B4" s="677" t="s">
        <v>14</v>
      </c>
      <c r="C4" s="678" t="s">
        <v>2</v>
      </c>
      <c r="D4" s="677" t="s">
        <v>14</v>
      </c>
      <c r="E4" s="678" t="s">
        <v>2</v>
      </c>
      <c r="F4" s="679" t="s">
        <v>14</v>
      </c>
    </row>
    <row r="5" spans="1:6" ht="14.4" customHeight="1" x14ac:dyDescent="0.3">
      <c r="A5" s="754" t="s">
        <v>2136</v>
      </c>
      <c r="B5" s="229">
        <v>2077.11</v>
      </c>
      <c r="C5" s="745">
        <v>4.8464546223675492E-2</v>
      </c>
      <c r="D5" s="229">
        <v>40781.229999999996</v>
      </c>
      <c r="E5" s="745">
        <v>0.95153545377632454</v>
      </c>
      <c r="F5" s="753">
        <v>42858.34</v>
      </c>
    </row>
    <row r="6" spans="1:6" ht="14.4" customHeight="1" x14ac:dyDescent="0.3">
      <c r="A6" s="691" t="s">
        <v>2141</v>
      </c>
      <c r="B6" s="668">
        <v>707.4799999999999</v>
      </c>
      <c r="C6" s="681">
        <v>0.1122814813639213</v>
      </c>
      <c r="D6" s="668">
        <v>5593.47</v>
      </c>
      <c r="E6" s="681">
        <v>0.88771851863607876</v>
      </c>
      <c r="F6" s="669">
        <v>6300.95</v>
      </c>
    </row>
    <row r="7" spans="1:6" ht="14.4" customHeight="1" x14ac:dyDescent="0.3">
      <c r="A7" s="691" t="s">
        <v>2133</v>
      </c>
      <c r="B7" s="668">
        <v>363.28</v>
      </c>
      <c r="C7" s="681">
        <v>6.2400373770131363E-2</v>
      </c>
      <c r="D7" s="668">
        <v>5458.4800000000005</v>
      </c>
      <c r="E7" s="681">
        <v>0.9375996262298687</v>
      </c>
      <c r="F7" s="669">
        <v>5821.76</v>
      </c>
    </row>
    <row r="8" spans="1:6" ht="14.4" customHeight="1" x14ac:dyDescent="0.3">
      <c r="A8" s="691" t="s">
        <v>2131</v>
      </c>
      <c r="B8" s="668">
        <v>290.77999999999997</v>
      </c>
      <c r="C8" s="681">
        <v>1.1061838331601787E-2</v>
      </c>
      <c r="D8" s="668">
        <v>25995.990000000009</v>
      </c>
      <c r="E8" s="681">
        <v>0.98893816166839821</v>
      </c>
      <c r="F8" s="669">
        <v>26286.770000000008</v>
      </c>
    </row>
    <row r="9" spans="1:6" ht="14.4" customHeight="1" x14ac:dyDescent="0.3">
      <c r="A9" s="691" t="s">
        <v>2134</v>
      </c>
      <c r="B9" s="668">
        <v>168.07999999999998</v>
      </c>
      <c r="C9" s="681">
        <v>0.14986669995452639</v>
      </c>
      <c r="D9" s="668">
        <v>953.45</v>
      </c>
      <c r="E9" s="681">
        <v>0.85013330004547361</v>
      </c>
      <c r="F9" s="669">
        <v>1121.53</v>
      </c>
    </row>
    <row r="10" spans="1:6" ht="14.4" customHeight="1" x14ac:dyDescent="0.3">
      <c r="A10" s="691" t="s">
        <v>2139</v>
      </c>
      <c r="B10" s="668">
        <v>96.53</v>
      </c>
      <c r="C10" s="681">
        <v>0.26012557600582065</v>
      </c>
      <c r="D10" s="668">
        <v>274.56</v>
      </c>
      <c r="E10" s="681">
        <v>0.73987442399417924</v>
      </c>
      <c r="F10" s="669">
        <v>371.09000000000003</v>
      </c>
    </row>
    <row r="11" spans="1:6" ht="14.4" customHeight="1" x14ac:dyDescent="0.3">
      <c r="A11" s="691" t="s">
        <v>2138</v>
      </c>
      <c r="B11" s="668"/>
      <c r="C11" s="681">
        <v>0</v>
      </c>
      <c r="D11" s="668">
        <v>956.21</v>
      </c>
      <c r="E11" s="681">
        <v>1</v>
      </c>
      <c r="F11" s="669">
        <v>956.21</v>
      </c>
    </row>
    <row r="12" spans="1:6" ht="14.4" customHeight="1" x14ac:dyDescent="0.3">
      <c r="A12" s="691" t="s">
        <v>2142</v>
      </c>
      <c r="B12" s="668"/>
      <c r="C12" s="681">
        <v>0</v>
      </c>
      <c r="D12" s="668">
        <v>105.32</v>
      </c>
      <c r="E12" s="681">
        <v>1</v>
      </c>
      <c r="F12" s="669">
        <v>105.32</v>
      </c>
    </row>
    <row r="13" spans="1:6" ht="14.4" customHeight="1" x14ac:dyDescent="0.3">
      <c r="A13" s="691" t="s">
        <v>2132</v>
      </c>
      <c r="B13" s="668"/>
      <c r="C13" s="681">
        <v>0</v>
      </c>
      <c r="D13" s="668">
        <v>1170.96</v>
      </c>
      <c r="E13" s="681">
        <v>1</v>
      </c>
      <c r="F13" s="669">
        <v>1170.96</v>
      </c>
    </row>
    <row r="14" spans="1:6" ht="14.4" customHeight="1" x14ac:dyDescent="0.3">
      <c r="A14" s="691" t="s">
        <v>2140</v>
      </c>
      <c r="B14" s="668"/>
      <c r="C14" s="681">
        <v>0</v>
      </c>
      <c r="D14" s="668">
        <v>535.74</v>
      </c>
      <c r="E14" s="681">
        <v>1</v>
      </c>
      <c r="F14" s="669">
        <v>535.74</v>
      </c>
    </row>
    <row r="15" spans="1:6" ht="14.4" customHeight="1" x14ac:dyDescent="0.3">
      <c r="A15" s="691" t="s">
        <v>2135</v>
      </c>
      <c r="B15" s="668"/>
      <c r="C15" s="681">
        <v>0</v>
      </c>
      <c r="D15" s="668">
        <v>35.11</v>
      </c>
      <c r="E15" s="681">
        <v>1</v>
      </c>
      <c r="F15" s="669">
        <v>35.11</v>
      </c>
    </row>
    <row r="16" spans="1:6" ht="14.4" customHeight="1" x14ac:dyDescent="0.3">
      <c r="A16" s="691" t="s">
        <v>2143</v>
      </c>
      <c r="B16" s="668">
        <v>0</v>
      </c>
      <c r="C16" s="681">
        <v>0</v>
      </c>
      <c r="D16" s="668">
        <v>4551.7199999999993</v>
      </c>
      <c r="E16" s="681">
        <v>1</v>
      </c>
      <c r="F16" s="669">
        <v>4551.7199999999993</v>
      </c>
    </row>
    <row r="17" spans="1:6" ht="14.4" customHeight="1" x14ac:dyDescent="0.3">
      <c r="A17" s="691" t="s">
        <v>2130</v>
      </c>
      <c r="B17" s="668"/>
      <c r="C17" s="681">
        <v>0</v>
      </c>
      <c r="D17" s="668">
        <v>35.11</v>
      </c>
      <c r="E17" s="681">
        <v>1</v>
      </c>
      <c r="F17" s="669">
        <v>35.11</v>
      </c>
    </row>
    <row r="18" spans="1:6" ht="14.4" customHeight="1" thickBot="1" x14ac:dyDescent="0.35">
      <c r="A18" s="692" t="s">
        <v>2137</v>
      </c>
      <c r="B18" s="683"/>
      <c r="C18" s="684">
        <v>0</v>
      </c>
      <c r="D18" s="683">
        <v>998.6400000000001</v>
      </c>
      <c r="E18" s="684">
        <v>1</v>
      </c>
      <c r="F18" s="685">
        <v>998.6400000000001</v>
      </c>
    </row>
    <row r="19" spans="1:6" ht="14.4" customHeight="1" thickBot="1" x14ac:dyDescent="0.35">
      <c r="A19" s="686" t="s">
        <v>3</v>
      </c>
      <c r="B19" s="687">
        <v>3703.26</v>
      </c>
      <c r="C19" s="688">
        <v>4.0628529581976811E-2</v>
      </c>
      <c r="D19" s="687">
        <v>87445.99000000002</v>
      </c>
      <c r="E19" s="688">
        <v>0.95937147041802329</v>
      </c>
      <c r="F19" s="689">
        <v>91149.250000000015</v>
      </c>
    </row>
    <row r="20" spans="1:6" ht="14.4" customHeight="1" thickBot="1" x14ac:dyDescent="0.35"/>
    <row r="21" spans="1:6" ht="14.4" customHeight="1" x14ac:dyDescent="0.3">
      <c r="A21" s="754" t="s">
        <v>2862</v>
      </c>
      <c r="B21" s="229">
        <v>701.56999999999994</v>
      </c>
      <c r="C21" s="745">
        <v>1</v>
      </c>
      <c r="D21" s="229"/>
      <c r="E21" s="745">
        <v>0</v>
      </c>
      <c r="F21" s="753">
        <v>701.56999999999994</v>
      </c>
    </row>
    <row r="22" spans="1:6" ht="14.4" customHeight="1" x14ac:dyDescent="0.3">
      <c r="A22" s="691" t="s">
        <v>2863</v>
      </c>
      <c r="B22" s="668">
        <v>459.3</v>
      </c>
      <c r="C22" s="681">
        <v>1</v>
      </c>
      <c r="D22" s="668"/>
      <c r="E22" s="681">
        <v>0</v>
      </c>
      <c r="F22" s="669">
        <v>459.3</v>
      </c>
    </row>
    <row r="23" spans="1:6" ht="14.4" customHeight="1" x14ac:dyDescent="0.3">
      <c r="A23" s="691" t="s">
        <v>1963</v>
      </c>
      <c r="B23" s="668">
        <v>329.94999999999993</v>
      </c>
      <c r="C23" s="681">
        <v>0.129806008961906</v>
      </c>
      <c r="D23" s="668">
        <v>2211.9199999999996</v>
      </c>
      <c r="E23" s="681">
        <v>0.87019399103809403</v>
      </c>
      <c r="F23" s="669">
        <v>2541.8699999999994</v>
      </c>
    </row>
    <row r="24" spans="1:6" ht="14.4" customHeight="1" x14ac:dyDescent="0.3">
      <c r="A24" s="691" t="s">
        <v>1971</v>
      </c>
      <c r="B24" s="668">
        <v>329.88</v>
      </c>
      <c r="C24" s="681">
        <v>0.23077084513840798</v>
      </c>
      <c r="D24" s="668">
        <v>1099.5899999999999</v>
      </c>
      <c r="E24" s="681">
        <v>0.76922915486159216</v>
      </c>
      <c r="F24" s="669">
        <v>1429.4699999999998</v>
      </c>
    </row>
    <row r="25" spans="1:6" ht="14.4" customHeight="1" x14ac:dyDescent="0.3">
      <c r="A25" s="691" t="s">
        <v>2864</v>
      </c>
      <c r="B25" s="668">
        <v>301.8</v>
      </c>
      <c r="C25" s="681">
        <v>0.19354093987276833</v>
      </c>
      <c r="D25" s="668">
        <v>1257.56</v>
      </c>
      <c r="E25" s="681">
        <v>0.80645906012723167</v>
      </c>
      <c r="F25" s="669">
        <v>1559.36</v>
      </c>
    </row>
    <row r="26" spans="1:6" ht="14.4" customHeight="1" x14ac:dyDescent="0.3">
      <c r="A26" s="691" t="s">
        <v>2865</v>
      </c>
      <c r="B26" s="668">
        <v>300.68</v>
      </c>
      <c r="C26" s="681">
        <v>1</v>
      </c>
      <c r="D26" s="668"/>
      <c r="E26" s="681">
        <v>0</v>
      </c>
      <c r="F26" s="669">
        <v>300.68</v>
      </c>
    </row>
    <row r="27" spans="1:6" ht="14.4" customHeight="1" x14ac:dyDescent="0.3">
      <c r="A27" s="691" t="s">
        <v>1955</v>
      </c>
      <c r="B27" s="668">
        <v>300.33</v>
      </c>
      <c r="C27" s="681">
        <v>0.16729146358445898</v>
      </c>
      <c r="D27" s="668">
        <v>1494.92</v>
      </c>
      <c r="E27" s="681">
        <v>0.8327085364155411</v>
      </c>
      <c r="F27" s="669">
        <v>1795.25</v>
      </c>
    </row>
    <row r="28" spans="1:6" ht="14.4" customHeight="1" x14ac:dyDescent="0.3">
      <c r="A28" s="691" t="s">
        <v>1967</v>
      </c>
      <c r="B28" s="668">
        <v>257.41999999999996</v>
      </c>
      <c r="C28" s="681">
        <v>0.10358036713047535</v>
      </c>
      <c r="D28" s="668">
        <v>2227.8000000000002</v>
      </c>
      <c r="E28" s="681">
        <v>0.89641963286952464</v>
      </c>
      <c r="F28" s="669">
        <v>2485.2200000000003</v>
      </c>
    </row>
    <row r="29" spans="1:6" ht="14.4" customHeight="1" x14ac:dyDescent="0.3">
      <c r="A29" s="691" t="s">
        <v>2866</v>
      </c>
      <c r="B29" s="668">
        <v>182.7</v>
      </c>
      <c r="C29" s="681">
        <v>0.83333333333333337</v>
      </c>
      <c r="D29" s="668">
        <v>36.54</v>
      </c>
      <c r="E29" s="681">
        <v>0.16666666666666669</v>
      </c>
      <c r="F29" s="669">
        <v>219.23999999999998</v>
      </c>
    </row>
    <row r="30" spans="1:6" ht="14.4" customHeight="1" x14ac:dyDescent="0.3">
      <c r="A30" s="691" t="s">
        <v>2867</v>
      </c>
      <c r="B30" s="668">
        <v>169.04</v>
      </c>
      <c r="C30" s="681">
        <v>4.6578656592626888E-2</v>
      </c>
      <c r="D30" s="668">
        <v>3460.0899999999997</v>
      </c>
      <c r="E30" s="681">
        <v>0.95342134340737317</v>
      </c>
      <c r="F30" s="669">
        <v>3629.1299999999997</v>
      </c>
    </row>
    <row r="31" spans="1:6" ht="14.4" customHeight="1" x14ac:dyDescent="0.3">
      <c r="A31" s="691" t="s">
        <v>1949</v>
      </c>
      <c r="B31" s="668">
        <v>138.75</v>
      </c>
      <c r="C31" s="681">
        <v>0.5</v>
      </c>
      <c r="D31" s="668">
        <v>138.75</v>
      </c>
      <c r="E31" s="681">
        <v>0.5</v>
      </c>
      <c r="F31" s="669">
        <v>277.5</v>
      </c>
    </row>
    <row r="32" spans="1:6" ht="14.4" customHeight="1" x14ac:dyDescent="0.3">
      <c r="A32" s="691" t="s">
        <v>1977</v>
      </c>
      <c r="B32" s="668">
        <v>79.03</v>
      </c>
      <c r="C32" s="681">
        <v>9.0911182432043811E-2</v>
      </c>
      <c r="D32" s="668">
        <v>790.28</v>
      </c>
      <c r="E32" s="681">
        <v>0.90908881756795623</v>
      </c>
      <c r="F32" s="669">
        <v>869.31</v>
      </c>
    </row>
    <row r="33" spans="1:6" ht="14.4" customHeight="1" x14ac:dyDescent="0.3">
      <c r="A33" s="691" t="s">
        <v>1957</v>
      </c>
      <c r="B33" s="668">
        <v>72</v>
      </c>
      <c r="C33" s="681">
        <v>5.2630424771386596E-2</v>
      </c>
      <c r="D33" s="668">
        <v>1296.03</v>
      </c>
      <c r="E33" s="681">
        <v>0.94736957522861343</v>
      </c>
      <c r="F33" s="669">
        <v>1368.03</v>
      </c>
    </row>
    <row r="34" spans="1:6" ht="14.4" customHeight="1" x14ac:dyDescent="0.3">
      <c r="A34" s="691" t="s">
        <v>1954</v>
      </c>
      <c r="B34" s="668">
        <v>43.21</v>
      </c>
      <c r="C34" s="681">
        <v>0.3333590495293936</v>
      </c>
      <c r="D34" s="668">
        <v>86.41</v>
      </c>
      <c r="E34" s="681">
        <v>0.66664095047060634</v>
      </c>
      <c r="F34" s="669">
        <v>129.62</v>
      </c>
    </row>
    <row r="35" spans="1:6" ht="14.4" customHeight="1" x14ac:dyDescent="0.3">
      <c r="A35" s="691" t="s">
        <v>1980</v>
      </c>
      <c r="B35" s="668">
        <v>37.6</v>
      </c>
      <c r="C35" s="681">
        <v>0.8</v>
      </c>
      <c r="D35" s="668">
        <v>9.4</v>
      </c>
      <c r="E35" s="681">
        <v>0.2</v>
      </c>
      <c r="F35" s="669">
        <v>47</v>
      </c>
    </row>
    <row r="36" spans="1:6" ht="14.4" customHeight="1" x14ac:dyDescent="0.3">
      <c r="A36" s="691" t="s">
        <v>1961</v>
      </c>
      <c r="B36" s="668"/>
      <c r="C36" s="681">
        <v>0</v>
      </c>
      <c r="D36" s="668">
        <v>720.92</v>
      </c>
      <c r="E36" s="681">
        <v>1</v>
      </c>
      <c r="F36" s="669">
        <v>720.92</v>
      </c>
    </row>
    <row r="37" spans="1:6" ht="14.4" customHeight="1" x14ac:dyDescent="0.3">
      <c r="A37" s="691" t="s">
        <v>2868</v>
      </c>
      <c r="B37" s="668">
        <v>0</v>
      </c>
      <c r="C37" s="681">
        <v>0</v>
      </c>
      <c r="D37" s="668">
        <v>1478.66</v>
      </c>
      <c r="E37" s="681">
        <v>1</v>
      </c>
      <c r="F37" s="669">
        <v>1478.66</v>
      </c>
    </row>
    <row r="38" spans="1:6" ht="14.4" customHeight="1" x14ac:dyDescent="0.3">
      <c r="A38" s="691" t="s">
        <v>1965</v>
      </c>
      <c r="B38" s="668">
        <v>0</v>
      </c>
      <c r="C38" s="681">
        <v>0</v>
      </c>
      <c r="D38" s="668">
        <v>528.54999999999995</v>
      </c>
      <c r="E38" s="681">
        <v>1</v>
      </c>
      <c r="F38" s="669">
        <v>528.54999999999995</v>
      </c>
    </row>
    <row r="39" spans="1:6" ht="14.4" customHeight="1" x14ac:dyDescent="0.3">
      <c r="A39" s="691" t="s">
        <v>2869</v>
      </c>
      <c r="B39" s="668">
        <v>0</v>
      </c>
      <c r="C39" s="681"/>
      <c r="D39" s="668"/>
      <c r="E39" s="681"/>
      <c r="F39" s="669">
        <v>0</v>
      </c>
    </row>
    <row r="40" spans="1:6" ht="14.4" customHeight="1" x14ac:dyDescent="0.3">
      <c r="A40" s="691" t="s">
        <v>2870</v>
      </c>
      <c r="B40" s="668"/>
      <c r="C40" s="681"/>
      <c r="D40" s="668">
        <v>0</v>
      </c>
      <c r="E40" s="681"/>
      <c r="F40" s="669">
        <v>0</v>
      </c>
    </row>
    <row r="41" spans="1:6" ht="14.4" customHeight="1" x14ac:dyDescent="0.3">
      <c r="A41" s="691" t="s">
        <v>1989</v>
      </c>
      <c r="B41" s="668">
        <v>0</v>
      </c>
      <c r="C41" s="681">
        <v>0</v>
      </c>
      <c r="D41" s="668">
        <v>154.36000000000001</v>
      </c>
      <c r="E41" s="681">
        <v>1</v>
      </c>
      <c r="F41" s="669">
        <v>154.36000000000001</v>
      </c>
    </row>
    <row r="42" spans="1:6" ht="14.4" customHeight="1" x14ac:dyDescent="0.3">
      <c r="A42" s="691" t="s">
        <v>1973</v>
      </c>
      <c r="B42" s="668">
        <v>0</v>
      </c>
      <c r="C42" s="681">
        <v>0</v>
      </c>
      <c r="D42" s="668">
        <v>10098.749999999998</v>
      </c>
      <c r="E42" s="681">
        <v>1</v>
      </c>
      <c r="F42" s="669">
        <v>10098.749999999998</v>
      </c>
    </row>
    <row r="43" spans="1:6" ht="14.4" customHeight="1" x14ac:dyDescent="0.3">
      <c r="A43" s="691" t="s">
        <v>1947</v>
      </c>
      <c r="B43" s="668"/>
      <c r="C43" s="681">
        <v>0</v>
      </c>
      <c r="D43" s="668">
        <v>211.62</v>
      </c>
      <c r="E43" s="681">
        <v>1</v>
      </c>
      <c r="F43" s="669">
        <v>211.62</v>
      </c>
    </row>
    <row r="44" spans="1:6" ht="14.4" customHeight="1" x14ac:dyDescent="0.3">
      <c r="A44" s="691" t="s">
        <v>2871</v>
      </c>
      <c r="B44" s="668"/>
      <c r="C44" s="681">
        <v>0</v>
      </c>
      <c r="D44" s="668">
        <v>185.34</v>
      </c>
      <c r="E44" s="681">
        <v>1</v>
      </c>
      <c r="F44" s="669">
        <v>185.34</v>
      </c>
    </row>
    <row r="45" spans="1:6" ht="14.4" customHeight="1" x14ac:dyDescent="0.3">
      <c r="A45" s="691" t="s">
        <v>2872</v>
      </c>
      <c r="B45" s="668"/>
      <c r="C45" s="681">
        <v>0</v>
      </c>
      <c r="D45" s="668">
        <v>173.49</v>
      </c>
      <c r="E45" s="681">
        <v>1</v>
      </c>
      <c r="F45" s="669">
        <v>173.49</v>
      </c>
    </row>
    <row r="46" spans="1:6" ht="14.4" customHeight="1" x14ac:dyDescent="0.3">
      <c r="A46" s="691" t="s">
        <v>1951</v>
      </c>
      <c r="B46" s="668"/>
      <c r="C46" s="681">
        <v>0</v>
      </c>
      <c r="D46" s="668">
        <v>1960.36</v>
      </c>
      <c r="E46" s="681">
        <v>1</v>
      </c>
      <c r="F46" s="669">
        <v>1960.36</v>
      </c>
    </row>
    <row r="47" spans="1:6" ht="14.4" customHeight="1" x14ac:dyDescent="0.3">
      <c r="A47" s="691" t="s">
        <v>1953</v>
      </c>
      <c r="B47" s="668"/>
      <c r="C47" s="681">
        <v>0</v>
      </c>
      <c r="D47" s="668">
        <v>20028.990000000002</v>
      </c>
      <c r="E47" s="681">
        <v>1</v>
      </c>
      <c r="F47" s="669">
        <v>20028.990000000002</v>
      </c>
    </row>
    <row r="48" spans="1:6" ht="14.4" customHeight="1" x14ac:dyDescent="0.3">
      <c r="A48" s="691" t="s">
        <v>2873</v>
      </c>
      <c r="B48" s="668"/>
      <c r="C48" s="681">
        <v>0</v>
      </c>
      <c r="D48" s="668">
        <v>1882.51</v>
      </c>
      <c r="E48" s="681">
        <v>1</v>
      </c>
      <c r="F48" s="669">
        <v>1882.51</v>
      </c>
    </row>
    <row r="49" spans="1:6" ht="14.4" customHeight="1" x14ac:dyDescent="0.3">
      <c r="A49" s="691" t="s">
        <v>2874</v>
      </c>
      <c r="B49" s="668"/>
      <c r="C49" s="681">
        <v>0</v>
      </c>
      <c r="D49" s="668">
        <v>145.66999999999999</v>
      </c>
      <c r="E49" s="681">
        <v>1</v>
      </c>
      <c r="F49" s="669">
        <v>145.66999999999999</v>
      </c>
    </row>
    <row r="50" spans="1:6" ht="14.4" customHeight="1" x14ac:dyDescent="0.3">
      <c r="A50" s="691" t="s">
        <v>2875</v>
      </c>
      <c r="B50" s="668"/>
      <c r="C50" s="681">
        <v>0</v>
      </c>
      <c r="D50" s="668">
        <v>98.11</v>
      </c>
      <c r="E50" s="681">
        <v>1</v>
      </c>
      <c r="F50" s="669">
        <v>98.11</v>
      </c>
    </row>
    <row r="51" spans="1:6" ht="14.4" customHeight="1" x14ac:dyDescent="0.3">
      <c r="A51" s="691" t="s">
        <v>2876</v>
      </c>
      <c r="B51" s="668">
        <v>0</v>
      </c>
      <c r="C51" s="681"/>
      <c r="D51" s="668"/>
      <c r="E51" s="681"/>
      <c r="F51" s="669">
        <v>0</v>
      </c>
    </row>
    <row r="52" spans="1:6" ht="14.4" customHeight="1" x14ac:dyDescent="0.3">
      <c r="A52" s="691" t="s">
        <v>1982</v>
      </c>
      <c r="B52" s="668"/>
      <c r="C52" s="681">
        <v>0</v>
      </c>
      <c r="D52" s="668">
        <v>65.989999999999995</v>
      </c>
      <c r="E52" s="681">
        <v>1</v>
      </c>
      <c r="F52" s="669">
        <v>65.989999999999995</v>
      </c>
    </row>
    <row r="53" spans="1:6" ht="14.4" customHeight="1" x14ac:dyDescent="0.3">
      <c r="A53" s="691" t="s">
        <v>2877</v>
      </c>
      <c r="B53" s="668"/>
      <c r="C53" s="681">
        <v>0</v>
      </c>
      <c r="D53" s="668">
        <v>30307.25</v>
      </c>
      <c r="E53" s="681">
        <v>1</v>
      </c>
      <c r="F53" s="669">
        <v>30307.25</v>
      </c>
    </row>
    <row r="54" spans="1:6" ht="14.4" customHeight="1" x14ac:dyDescent="0.3">
      <c r="A54" s="691" t="s">
        <v>2878</v>
      </c>
      <c r="B54" s="668"/>
      <c r="C54" s="681">
        <v>0</v>
      </c>
      <c r="D54" s="668">
        <v>2499.4500000000003</v>
      </c>
      <c r="E54" s="681">
        <v>1</v>
      </c>
      <c r="F54" s="669">
        <v>2499.4500000000003</v>
      </c>
    </row>
    <row r="55" spans="1:6" ht="14.4" customHeight="1" x14ac:dyDescent="0.3">
      <c r="A55" s="691" t="s">
        <v>1941</v>
      </c>
      <c r="B55" s="668"/>
      <c r="C55" s="681"/>
      <c r="D55" s="668">
        <v>0</v>
      </c>
      <c r="E55" s="681"/>
      <c r="F55" s="669">
        <v>0</v>
      </c>
    </row>
    <row r="56" spans="1:6" ht="14.4" customHeight="1" x14ac:dyDescent="0.3">
      <c r="A56" s="691" t="s">
        <v>2879</v>
      </c>
      <c r="B56" s="668"/>
      <c r="C56" s="681">
        <v>0</v>
      </c>
      <c r="D56" s="668">
        <v>138.27000000000001</v>
      </c>
      <c r="E56" s="681">
        <v>1</v>
      </c>
      <c r="F56" s="669">
        <v>138.27000000000001</v>
      </c>
    </row>
    <row r="57" spans="1:6" ht="14.4" customHeight="1" x14ac:dyDescent="0.3">
      <c r="A57" s="691" t="s">
        <v>1946</v>
      </c>
      <c r="B57" s="668"/>
      <c r="C57" s="681">
        <v>0</v>
      </c>
      <c r="D57" s="668">
        <v>123.2</v>
      </c>
      <c r="E57" s="681">
        <v>1</v>
      </c>
      <c r="F57" s="669">
        <v>123.2</v>
      </c>
    </row>
    <row r="58" spans="1:6" ht="14.4" customHeight="1" x14ac:dyDescent="0.3">
      <c r="A58" s="691" t="s">
        <v>2880</v>
      </c>
      <c r="B58" s="668"/>
      <c r="C58" s="681">
        <v>0</v>
      </c>
      <c r="D58" s="668">
        <v>1638.14</v>
      </c>
      <c r="E58" s="681">
        <v>1</v>
      </c>
      <c r="F58" s="669">
        <v>1638.14</v>
      </c>
    </row>
    <row r="59" spans="1:6" ht="14.4" customHeight="1" x14ac:dyDescent="0.3">
      <c r="A59" s="691" t="s">
        <v>1945</v>
      </c>
      <c r="B59" s="668"/>
      <c r="C59" s="681">
        <v>0</v>
      </c>
      <c r="D59" s="668">
        <v>292.29000000000002</v>
      </c>
      <c r="E59" s="681">
        <v>1</v>
      </c>
      <c r="F59" s="669">
        <v>292.29000000000002</v>
      </c>
    </row>
    <row r="60" spans="1:6" ht="14.4" customHeight="1" thickBot="1" x14ac:dyDescent="0.35">
      <c r="A60" s="692" t="s">
        <v>1969</v>
      </c>
      <c r="B60" s="683"/>
      <c r="C60" s="684">
        <v>0</v>
      </c>
      <c r="D60" s="683">
        <v>604.78</v>
      </c>
      <c r="E60" s="684">
        <v>1</v>
      </c>
      <c r="F60" s="685">
        <v>604.78</v>
      </c>
    </row>
    <row r="61" spans="1:6" ht="14.4" customHeight="1" thickBot="1" x14ac:dyDescent="0.35">
      <c r="A61" s="686" t="s">
        <v>3</v>
      </c>
      <c r="B61" s="687">
        <v>3703.2599999999998</v>
      </c>
      <c r="C61" s="688">
        <v>4.0628529581976817E-2</v>
      </c>
      <c r="D61" s="687">
        <v>87445.989999999991</v>
      </c>
      <c r="E61" s="688">
        <v>0.95937147041802329</v>
      </c>
      <c r="F61" s="689">
        <v>91149.249999999985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1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{C57DF916-A6B5-4048-89E6-95F5EE6B8F14}</x14:id>
        </ext>
      </extLst>
    </cfRule>
  </conditionalFormatting>
  <conditionalFormatting sqref="F21:F6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{066B187A-826C-4F8B-8450-A4794CEDB812}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7DF916-A6B5-4048-89E6-95F5EE6B8F1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F5:F18</xm:sqref>
        </x14:conditionalFormatting>
        <x14:conditionalFormatting xmlns:xm="http://schemas.microsoft.com/office/excel/2006/main">
          <x14:cfRule type="dataBar" id="{066B187A-826C-4F8B-8450-A4794CEDB81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F21:F60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9" t="s">
        <v>2900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481"/>
      <c r="M1" s="481"/>
    </row>
    <row r="2" spans="1:13" ht="14.4" customHeight="1" thickBot="1" x14ac:dyDescent="0.35">
      <c r="A2" s="382" t="s">
        <v>312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63</v>
      </c>
      <c r="G3" s="47">
        <f>SUBTOTAL(9,G6:G1048576)</f>
        <v>3703.26</v>
      </c>
      <c r="H3" s="48">
        <f>IF(M3=0,0,G3/M3)</f>
        <v>4.0628529581976824E-2</v>
      </c>
      <c r="I3" s="47">
        <f>SUBTOTAL(9,I6:I1048576)</f>
        <v>301</v>
      </c>
      <c r="J3" s="47">
        <f>SUBTOTAL(9,J6:J1048576)</f>
        <v>87445.989999999991</v>
      </c>
      <c r="K3" s="48">
        <f>IF(M3=0,0,J3/M3)</f>
        <v>0.95937147041802329</v>
      </c>
      <c r="L3" s="47">
        <f>SUBTOTAL(9,L6:L1048576)</f>
        <v>364</v>
      </c>
      <c r="M3" s="49">
        <f>SUBTOTAL(9,M6:M1048576)</f>
        <v>91149.249999999985</v>
      </c>
    </row>
    <row r="4" spans="1:13" ht="14.4" customHeight="1" thickBot="1" x14ac:dyDescent="0.35">
      <c r="A4" s="45"/>
      <c r="B4" s="45"/>
      <c r="C4" s="45"/>
      <c r="D4" s="45"/>
      <c r="E4" s="46"/>
      <c r="F4" s="523" t="s">
        <v>161</v>
      </c>
      <c r="G4" s="524"/>
      <c r="H4" s="525"/>
      <c r="I4" s="526" t="s">
        <v>160</v>
      </c>
      <c r="J4" s="524"/>
      <c r="K4" s="525"/>
      <c r="L4" s="527" t="s">
        <v>3</v>
      </c>
      <c r="M4" s="528"/>
    </row>
    <row r="5" spans="1:13" ht="14.4" customHeight="1" thickBot="1" x14ac:dyDescent="0.35">
      <c r="A5" s="752" t="s">
        <v>167</v>
      </c>
      <c r="B5" s="755" t="s">
        <v>163</v>
      </c>
      <c r="C5" s="755" t="s">
        <v>90</v>
      </c>
      <c r="D5" s="755" t="s">
        <v>164</v>
      </c>
      <c r="E5" s="755" t="s">
        <v>165</v>
      </c>
      <c r="F5" s="695" t="s">
        <v>28</v>
      </c>
      <c r="G5" s="695" t="s">
        <v>14</v>
      </c>
      <c r="H5" s="678" t="s">
        <v>166</v>
      </c>
      <c r="I5" s="677" t="s">
        <v>28</v>
      </c>
      <c r="J5" s="695" t="s">
        <v>14</v>
      </c>
      <c r="K5" s="678" t="s">
        <v>166</v>
      </c>
      <c r="L5" s="677" t="s">
        <v>28</v>
      </c>
      <c r="M5" s="696" t="s">
        <v>14</v>
      </c>
    </row>
    <row r="6" spans="1:13" ht="14.4" customHeight="1" x14ac:dyDescent="0.3">
      <c r="A6" s="739" t="s">
        <v>2130</v>
      </c>
      <c r="B6" s="740" t="s">
        <v>2023</v>
      </c>
      <c r="C6" s="740" t="s">
        <v>1145</v>
      </c>
      <c r="D6" s="740" t="s">
        <v>1146</v>
      </c>
      <c r="E6" s="740" t="s">
        <v>887</v>
      </c>
      <c r="F6" s="229"/>
      <c r="G6" s="229"/>
      <c r="H6" s="745">
        <v>0</v>
      </c>
      <c r="I6" s="229">
        <v>1</v>
      </c>
      <c r="J6" s="229">
        <v>35.11</v>
      </c>
      <c r="K6" s="745">
        <v>1</v>
      </c>
      <c r="L6" s="229">
        <v>1</v>
      </c>
      <c r="M6" s="753">
        <v>35.11</v>
      </c>
    </row>
    <row r="7" spans="1:13" ht="14.4" customHeight="1" x14ac:dyDescent="0.3">
      <c r="A7" s="664" t="s">
        <v>2142</v>
      </c>
      <c r="B7" s="665" t="s">
        <v>2023</v>
      </c>
      <c r="C7" s="665" t="s">
        <v>2384</v>
      </c>
      <c r="D7" s="665" t="s">
        <v>1146</v>
      </c>
      <c r="E7" s="665" t="s">
        <v>2385</v>
      </c>
      <c r="F7" s="668"/>
      <c r="G7" s="668"/>
      <c r="H7" s="681">
        <v>0</v>
      </c>
      <c r="I7" s="668">
        <v>1</v>
      </c>
      <c r="J7" s="668">
        <v>105.32</v>
      </c>
      <c r="K7" s="681">
        <v>1</v>
      </c>
      <c r="L7" s="668">
        <v>1</v>
      </c>
      <c r="M7" s="669">
        <v>105.32</v>
      </c>
    </row>
    <row r="8" spans="1:13" ht="14.4" customHeight="1" x14ac:dyDescent="0.3">
      <c r="A8" s="664" t="s">
        <v>2131</v>
      </c>
      <c r="B8" s="665" t="s">
        <v>1990</v>
      </c>
      <c r="C8" s="665" t="s">
        <v>2177</v>
      </c>
      <c r="D8" s="665" t="s">
        <v>562</v>
      </c>
      <c r="E8" s="665" t="s">
        <v>1149</v>
      </c>
      <c r="F8" s="668"/>
      <c r="G8" s="668"/>
      <c r="H8" s="681"/>
      <c r="I8" s="668">
        <v>2</v>
      </c>
      <c r="J8" s="668">
        <v>0</v>
      </c>
      <c r="K8" s="681"/>
      <c r="L8" s="668">
        <v>2</v>
      </c>
      <c r="M8" s="669">
        <v>0</v>
      </c>
    </row>
    <row r="9" spans="1:13" ht="14.4" customHeight="1" x14ac:dyDescent="0.3">
      <c r="A9" s="664" t="s">
        <v>2131</v>
      </c>
      <c r="B9" s="665" t="s">
        <v>2003</v>
      </c>
      <c r="C9" s="665" t="s">
        <v>1185</v>
      </c>
      <c r="D9" s="665" t="s">
        <v>2004</v>
      </c>
      <c r="E9" s="665" t="s">
        <v>2005</v>
      </c>
      <c r="F9" s="668"/>
      <c r="G9" s="668"/>
      <c r="H9" s="681">
        <v>0</v>
      </c>
      <c r="I9" s="668">
        <v>1</v>
      </c>
      <c r="J9" s="668">
        <v>184.74</v>
      </c>
      <c r="K9" s="681">
        <v>1</v>
      </c>
      <c r="L9" s="668">
        <v>1</v>
      </c>
      <c r="M9" s="669">
        <v>184.74</v>
      </c>
    </row>
    <row r="10" spans="1:13" ht="14.4" customHeight="1" x14ac:dyDescent="0.3">
      <c r="A10" s="664" t="s">
        <v>2131</v>
      </c>
      <c r="B10" s="665" t="s">
        <v>2006</v>
      </c>
      <c r="C10" s="665" t="s">
        <v>1166</v>
      </c>
      <c r="D10" s="665" t="s">
        <v>1167</v>
      </c>
      <c r="E10" s="665" t="s">
        <v>2014</v>
      </c>
      <c r="F10" s="668"/>
      <c r="G10" s="668"/>
      <c r="H10" s="681">
        <v>0</v>
      </c>
      <c r="I10" s="668">
        <v>3</v>
      </c>
      <c r="J10" s="668">
        <v>5542.47</v>
      </c>
      <c r="K10" s="681">
        <v>1</v>
      </c>
      <c r="L10" s="668">
        <v>3</v>
      </c>
      <c r="M10" s="669">
        <v>5542.47</v>
      </c>
    </row>
    <row r="11" spans="1:13" ht="14.4" customHeight="1" x14ac:dyDescent="0.3">
      <c r="A11" s="664" t="s">
        <v>2131</v>
      </c>
      <c r="B11" s="665" t="s">
        <v>2006</v>
      </c>
      <c r="C11" s="665" t="s">
        <v>1270</v>
      </c>
      <c r="D11" s="665" t="s">
        <v>1167</v>
      </c>
      <c r="E11" s="665" t="s">
        <v>2008</v>
      </c>
      <c r="F11" s="668"/>
      <c r="G11" s="668"/>
      <c r="H11" s="681">
        <v>0</v>
      </c>
      <c r="I11" s="668">
        <v>2</v>
      </c>
      <c r="J11" s="668">
        <v>4618.72</v>
      </c>
      <c r="K11" s="681">
        <v>1</v>
      </c>
      <c r="L11" s="668">
        <v>2</v>
      </c>
      <c r="M11" s="669">
        <v>4618.72</v>
      </c>
    </row>
    <row r="12" spans="1:13" ht="14.4" customHeight="1" x14ac:dyDescent="0.3">
      <c r="A12" s="664" t="s">
        <v>2131</v>
      </c>
      <c r="B12" s="665" t="s">
        <v>2015</v>
      </c>
      <c r="C12" s="665" t="s">
        <v>1251</v>
      </c>
      <c r="D12" s="665" t="s">
        <v>1252</v>
      </c>
      <c r="E12" s="665" t="s">
        <v>1253</v>
      </c>
      <c r="F12" s="668"/>
      <c r="G12" s="668"/>
      <c r="H12" s="681">
        <v>0</v>
      </c>
      <c r="I12" s="668">
        <v>2</v>
      </c>
      <c r="J12" s="668">
        <v>186.86</v>
      </c>
      <c r="K12" s="681">
        <v>1</v>
      </c>
      <c r="L12" s="668">
        <v>2</v>
      </c>
      <c r="M12" s="669">
        <v>186.86</v>
      </c>
    </row>
    <row r="13" spans="1:13" ht="14.4" customHeight="1" x14ac:dyDescent="0.3">
      <c r="A13" s="664" t="s">
        <v>2131</v>
      </c>
      <c r="B13" s="665" t="s">
        <v>2016</v>
      </c>
      <c r="C13" s="665" t="s">
        <v>1122</v>
      </c>
      <c r="D13" s="665" t="s">
        <v>1123</v>
      </c>
      <c r="E13" s="665" t="s">
        <v>2018</v>
      </c>
      <c r="F13" s="668"/>
      <c r="G13" s="668"/>
      <c r="H13" s="681">
        <v>0</v>
      </c>
      <c r="I13" s="668">
        <v>3</v>
      </c>
      <c r="J13" s="668">
        <v>216</v>
      </c>
      <c r="K13" s="681">
        <v>1</v>
      </c>
      <c r="L13" s="668">
        <v>3</v>
      </c>
      <c r="M13" s="669">
        <v>216</v>
      </c>
    </row>
    <row r="14" spans="1:13" ht="14.4" customHeight="1" x14ac:dyDescent="0.3">
      <c r="A14" s="664" t="s">
        <v>2131</v>
      </c>
      <c r="B14" s="665" t="s">
        <v>2022</v>
      </c>
      <c r="C14" s="665" t="s">
        <v>1151</v>
      </c>
      <c r="D14" s="665" t="s">
        <v>1152</v>
      </c>
      <c r="E14" s="665" t="s">
        <v>1038</v>
      </c>
      <c r="F14" s="668"/>
      <c r="G14" s="668"/>
      <c r="H14" s="681">
        <v>0</v>
      </c>
      <c r="I14" s="668">
        <v>2</v>
      </c>
      <c r="J14" s="668">
        <v>131.08000000000001</v>
      </c>
      <c r="K14" s="681">
        <v>1</v>
      </c>
      <c r="L14" s="668">
        <v>2</v>
      </c>
      <c r="M14" s="669">
        <v>131.08000000000001</v>
      </c>
    </row>
    <row r="15" spans="1:13" ht="14.4" customHeight="1" x14ac:dyDescent="0.3">
      <c r="A15" s="664" t="s">
        <v>2131</v>
      </c>
      <c r="B15" s="665" t="s">
        <v>2023</v>
      </c>
      <c r="C15" s="665" t="s">
        <v>2473</v>
      </c>
      <c r="D15" s="665" t="s">
        <v>2474</v>
      </c>
      <c r="E15" s="665" t="s">
        <v>2475</v>
      </c>
      <c r="F15" s="668">
        <v>4</v>
      </c>
      <c r="G15" s="668">
        <v>131.04</v>
      </c>
      <c r="H15" s="681">
        <v>1</v>
      </c>
      <c r="I15" s="668"/>
      <c r="J15" s="668"/>
      <c r="K15" s="681">
        <v>0</v>
      </c>
      <c r="L15" s="668">
        <v>4</v>
      </c>
      <c r="M15" s="669">
        <v>131.04</v>
      </c>
    </row>
    <row r="16" spans="1:13" ht="14.4" customHeight="1" x14ac:dyDescent="0.3">
      <c r="A16" s="664" t="s">
        <v>2131</v>
      </c>
      <c r="B16" s="665" t="s">
        <v>2023</v>
      </c>
      <c r="C16" s="665" t="s">
        <v>1145</v>
      </c>
      <c r="D16" s="665" t="s">
        <v>1146</v>
      </c>
      <c r="E16" s="665" t="s">
        <v>887</v>
      </c>
      <c r="F16" s="668"/>
      <c r="G16" s="668"/>
      <c r="H16" s="681">
        <v>0</v>
      </c>
      <c r="I16" s="668">
        <v>6</v>
      </c>
      <c r="J16" s="668">
        <v>210.66</v>
      </c>
      <c r="K16" s="681">
        <v>1</v>
      </c>
      <c r="L16" s="668">
        <v>6</v>
      </c>
      <c r="M16" s="669">
        <v>210.66</v>
      </c>
    </row>
    <row r="17" spans="1:13" ht="14.4" customHeight="1" x14ac:dyDescent="0.3">
      <c r="A17" s="664" t="s">
        <v>2131</v>
      </c>
      <c r="B17" s="665" t="s">
        <v>2023</v>
      </c>
      <c r="C17" s="665" t="s">
        <v>2409</v>
      </c>
      <c r="D17" s="665" t="s">
        <v>2211</v>
      </c>
      <c r="E17" s="665" t="s">
        <v>2075</v>
      </c>
      <c r="F17" s="668"/>
      <c r="G17" s="668"/>
      <c r="H17" s="681">
        <v>0</v>
      </c>
      <c r="I17" s="668">
        <v>3</v>
      </c>
      <c r="J17" s="668">
        <v>210.69</v>
      </c>
      <c r="K17" s="681">
        <v>1</v>
      </c>
      <c r="L17" s="668">
        <v>3</v>
      </c>
      <c r="M17" s="669">
        <v>210.69</v>
      </c>
    </row>
    <row r="18" spans="1:13" ht="14.4" customHeight="1" x14ac:dyDescent="0.3">
      <c r="A18" s="664" t="s">
        <v>2131</v>
      </c>
      <c r="B18" s="665" t="s">
        <v>2024</v>
      </c>
      <c r="C18" s="665" t="s">
        <v>1222</v>
      </c>
      <c r="D18" s="665" t="s">
        <v>1223</v>
      </c>
      <c r="E18" s="665" t="s">
        <v>1224</v>
      </c>
      <c r="F18" s="668"/>
      <c r="G18" s="668"/>
      <c r="H18" s="681">
        <v>0</v>
      </c>
      <c r="I18" s="668">
        <v>4</v>
      </c>
      <c r="J18" s="668">
        <v>124.36</v>
      </c>
      <c r="K18" s="681">
        <v>1</v>
      </c>
      <c r="L18" s="668">
        <v>4</v>
      </c>
      <c r="M18" s="669">
        <v>124.36</v>
      </c>
    </row>
    <row r="19" spans="1:13" ht="14.4" customHeight="1" x14ac:dyDescent="0.3">
      <c r="A19" s="664" t="s">
        <v>2131</v>
      </c>
      <c r="B19" s="665" t="s">
        <v>2024</v>
      </c>
      <c r="C19" s="665" t="s">
        <v>1237</v>
      </c>
      <c r="D19" s="665" t="s">
        <v>1223</v>
      </c>
      <c r="E19" s="665" t="s">
        <v>1238</v>
      </c>
      <c r="F19" s="668"/>
      <c r="G19" s="668"/>
      <c r="H19" s="681">
        <v>0</v>
      </c>
      <c r="I19" s="668">
        <v>1</v>
      </c>
      <c r="J19" s="668">
        <v>103.64</v>
      </c>
      <c r="K19" s="681">
        <v>1</v>
      </c>
      <c r="L19" s="668">
        <v>1</v>
      </c>
      <c r="M19" s="669">
        <v>103.64</v>
      </c>
    </row>
    <row r="20" spans="1:13" ht="14.4" customHeight="1" x14ac:dyDescent="0.3">
      <c r="A20" s="664" t="s">
        <v>2131</v>
      </c>
      <c r="B20" s="665" t="s">
        <v>2024</v>
      </c>
      <c r="C20" s="665" t="s">
        <v>2170</v>
      </c>
      <c r="D20" s="665" t="s">
        <v>1223</v>
      </c>
      <c r="E20" s="665" t="s">
        <v>2171</v>
      </c>
      <c r="F20" s="668">
        <v>1</v>
      </c>
      <c r="G20" s="668">
        <v>0</v>
      </c>
      <c r="H20" s="681"/>
      <c r="I20" s="668"/>
      <c r="J20" s="668"/>
      <c r="K20" s="681"/>
      <c r="L20" s="668">
        <v>1</v>
      </c>
      <c r="M20" s="669">
        <v>0</v>
      </c>
    </row>
    <row r="21" spans="1:13" ht="14.4" customHeight="1" x14ac:dyDescent="0.3">
      <c r="A21" s="664" t="s">
        <v>2131</v>
      </c>
      <c r="B21" s="665" t="s">
        <v>2881</v>
      </c>
      <c r="C21" s="665" t="s">
        <v>2521</v>
      </c>
      <c r="D21" s="665" t="s">
        <v>2304</v>
      </c>
      <c r="E21" s="665" t="s">
        <v>2385</v>
      </c>
      <c r="F21" s="668"/>
      <c r="G21" s="668"/>
      <c r="H21" s="681">
        <v>0</v>
      </c>
      <c r="I21" s="668">
        <v>2</v>
      </c>
      <c r="J21" s="668">
        <v>289.62</v>
      </c>
      <c r="K21" s="681">
        <v>1</v>
      </c>
      <c r="L21" s="668">
        <v>2</v>
      </c>
      <c r="M21" s="669">
        <v>289.62</v>
      </c>
    </row>
    <row r="22" spans="1:13" ht="14.4" customHeight="1" x14ac:dyDescent="0.3">
      <c r="A22" s="664" t="s">
        <v>2131</v>
      </c>
      <c r="B22" s="665" t="s">
        <v>2881</v>
      </c>
      <c r="C22" s="665" t="s">
        <v>2522</v>
      </c>
      <c r="D22" s="665" t="s">
        <v>2306</v>
      </c>
      <c r="E22" s="665" t="s">
        <v>2212</v>
      </c>
      <c r="F22" s="668"/>
      <c r="G22" s="668"/>
      <c r="H22" s="681">
        <v>0</v>
      </c>
      <c r="I22" s="668">
        <v>1</v>
      </c>
      <c r="J22" s="668">
        <v>289.62</v>
      </c>
      <c r="K22" s="681">
        <v>1</v>
      </c>
      <c r="L22" s="668">
        <v>1</v>
      </c>
      <c r="M22" s="669">
        <v>289.62</v>
      </c>
    </row>
    <row r="23" spans="1:13" ht="14.4" customHeight="1" x14ac:dyDescent="0.3">
      <c r="A23" s="664" t="s">
        <v>2131</v>
      </c>
      <c r="B23" s="665" t="s">
        <v>2025</v>
      </c>
      <c r="C23" s="665" t="s">
        <v>1133</v>
      </c>
      <c r="D23" s="665" t="s">
        <v>2026</v>
      </c>
      <c r="E23" s="665" t="s">
        <v>1135</v>
      </c>
      <c r="F23" s="668"/>
      <c r="G23" s="668"/>
      <c r="H23" s="681">
        <v>0</v>
      </c>
      <c r="I23" s="668">
        <v>9</v>
      </c>
      <c r="J23" s="668">
        <v>868.77</v>
      </c>
      <c r="K23" s="681">
        <v>1</v>
      </c>
      <c r="L23" s="668">
        <v>9</v>
      </c>
      <c r="M23" s="669">
        <v>868.77</v>
      </c>
    </row>
    <row r="24" spans="1:13" ht="14.4" customHeight="1" x14ac:dyDescent="0.3">
      <c r="A24" s="664" t="s">
        <v>2131</v>
      </c>
      <c r="B24" s="665" t="s">
        <v>2025</v>
      </c>
      <c r="C24" s="665" t="s">
        <v>2184</v>
      </c>
      <c r="D24" s="665" t="s">
        <v>1119</v>
      </c>
      <c r="E24" s="665" t="s">
        <v>2185</v>
      </c>
      <c r="F24" s="668"/>
      <c r="G24" s="668"/>
      <c r="H24" s="681"/>
      <c r="I24" s="668">
        <v>2</v>
      </c>
      <c r="J24" s="668">
        <v>0</v>
      </c>
      <c r="K24" s="681"/>
      <c r="L24" s="668">
        <v>2</v>
      </c>
      <c r="M24" s="669">
        <v>0</v>
      </c>
    </row>
    <row r="25" spans="1:13" ht="14.4" customHeight="1" x14ac:dyDescent="0.3">
      <c r="A25" s="664" t="s">
        <v>2131</v>
      </c>
      <c r="B25" s="665" t="s">
        <v>2025</v>
      </c>
      <c r="C25" s="665" t="s">
        <v>1158</v>
      </c>
      <c r="D25" s="665" t="s">
        <v>2027</v>
      </c>
      <c r="E25" s="665" t="s">
        <v>834</v>
      </c>
      <c r="F25" s="668"/>
      <c r="G25" s="668"/>
      <c r="H25" s="681">
        <v>0</v>
      </c>
      <c r="I25" s="668">
        <v>3</v>
      </c>
      <c r="J25" s="668">
        <v>144.81</v>
      </c>
      <c r="K25" s="681">
        <v>1</v>
      </c>
      <c r="L25" s="668">
        <v>3</v>
      </c>
      <c r="M25" s="669">
        <v>144.81</v>
      </c>
    </row>
    <row r="26" spans="1:13" ht="14.4" customHeight="1" x14ac:dyDescent="0.3">
      <c r="A26" s="664" t="s">
        <v>2131</v>
      </c>
      <c r="B26" s="665" t="s">
        <v>2882</v>
      </c>
      <c r="C26" s="665" t="s">
        <v>2523</v>
      </c>
      <c r="D26" s="665" t="s">
        <v>2524</v>
      </c>
      <c r="E26" s="665" t="s">
        <v>2472</v>
      </c>
      <c r="F26" s="668"/>
      <c r="G26" s="668"/>
      <c r="H26" s="681">
        <v>0</v>
      </c>
      <c r="I26" s="668">
        <v>1</v>
      </c>
      <c r="J26" s="668">
        <v>262.23</v>
      </c>
      <c r="K26" s="681">
        <v>1</v>
      </c>
      <c r="L26" s="668">
        <v>1</v>
      </c>
      <c r="M26" s="669">
        <v>262.23</v>
      </c>
    </row>
    <row r="27" spans="1:13" ht="14.4" customHeight="1" x14ac:dyDescent="0.3">
      <c r="A27" s="664" t="s">
        <v>2131</v>
      </c>
      <c r="B27" s="665" t="s">
        <v>2882</v>
      </c>
      <c r="C27" s="665" t="s">
        <v>2179</v>
      </c>
      <c r="D27" s="665" t="s">
        <v>2180</v>
      </c>
      <c r="E27" s="665" t="s">
        <v>929</v>
      </c>
      <c r="F27" s="668"/>
      <c r="G27" s="668"/>
      <c r="H27" s="681">
        <v>0</v>
      </c>
      <c r="I27" s="668">
        <v>1</v>
      </c>
      <c r="J27" s="668">
        <v>194.54</v>
      </c>
      <c r="K27" s="681">
        <v>1</v>
      </c>
      <c r="L27" s="668">
        <v>1</v>
      </c>
      <c r="M27" s="669">
        <v>194.54</v>
      </c>
    </row>
    <row r="28" spans="1:13" ht="14.4" customHeight="1" x14ac:dyDescent="0.3">
      <c r="A28" s="664" t="s">
        <v>2131</v>
      </c>
      <c r="B28" s="665" t="s">
        <v>2882</v>
      </c>
      <c r="C28" s="665" t="s">
        <v>2525</v>
      </c>
      <c r="D28" s="665" t="s">
        <v>2180</v>
      </c>
      <c r="E28" s="665" t="s">
        <v>2472</v>
      </c>
      <c r="F28" s="668"/>
      <c r="G28" s="668"/>
      <c r="H28" s="681">
        <v>0</v>
      </c>
      <c r="I28" s="668">
        <v>1</v>
      </c>
      <c r="J28" s="668">
        <v>583.62</v>
      </c>
      <c r="K28" s="681">
        <v>1</v>
      </c>
      <c r="L28" s="668">
        <v>1</v>
      </c>
      <c r="M28" s="669">
        <v>583.62</v>
      </c>
    </row>
    <row r="29" spans="1:13" ht="14.4" customHeight="1" x14ac:dyDescent="0.3">
      <c r="A29" s="664" t="s">
        <v>2131</v>
      </c>
      <c r="B29" s="665" t="s">
        <v>2028</v>
      </c>
      <c r="C29" s="665" t="s">
        <v>2505</v>
      </c>
      <c r="D29" s="665" t="s">
        <v>1248</v>
      </c>
      <c r="E29" s="665" t="s">
        <v>2506</v>
      </c>
      <c r="F29" s="668"/>
      <c r="G29" s="668"/>
      <c r="H29" s="681"/>
      <c r="I29" s="668">
        <v>1</v>
      </c>
      <c r="J29" s="668">
        <v>0</v>
      </c>
      <c r="K29" s="681"/>
      <c r="L29" s="668">
        <v>1</v>
      </c>
      <c r="M29" s="669">
        <v>0</v>
      </c>
    </row>
    <row r="30" spans="1:13" ht="14.4" customHeight="1" x14ac:dyDescent="0.3">
      <c r="A30" s="664" t="s">
        <v>2131</v>
      </c>
      <c r="B30" s="665" t="s">
        <v>2030</v>
      </c>
      <c r="C30" s="665" t="s">
        <v>2543</v>
      </c>
      <c r="D30" s="665" t="s">
        <v>1211</v>
      </c>
      <c r="E30" s="665" t="s">
        <v>2544</v>
      </c>
      <c r="F30" s="668"/>
      <c r="G30" s="668"/>
      <c r="H30" s="681">
        <v>0</v>
      </c>
      <c r="I30" s="668">
        <v>1</v>
      </c>
      <c r="J30" s="668">
        <v>366.53</v>
      </c>
      <c r="K30" s="681">
        <v>1</v>
      </c>
      <c r="L30" s="668">
        <v>1</v>
      </c>
      <c r="M30" s="669">
        <v>366.53</v>
      </c>
    </row>
    <row r="31" spans="1:13" ht="14.4" customHeight="1" x14ac:dyDescent="0.3">
      <c r="A31" s="664" t="s">
        <v>2131</v>
      </c>
      <c r="B31" s="665" t="s">
        <v>2883</v>
      </c>
      <c r="C31" s="665" t="s">
        <v>2541</v>
      </c>
      <c r="D31" s="665" t="s">
        <v>2542</v>
      </c>
      <c r="E31" s="665" t="s">
        <v>1057</v>
      </c>
      <c r="F31" s="668"/>
      <c r="G31" s="668"/>
      <c r="H31" s="681">
        <v>0</v>
      </c>
      <c r="I31" s="668">
        <v>1</v>
      </c>
      <c r="J31" s="668">
        <v>98.11</v>
      </c>
      <c r="K31" s="681">
        <v>1</v>
      </c>
      <c r="L31" s="668">
        <v>1</v>
      </c>
      <c r="M31" s="669">
        <v>98.11</v>
      </c>
    </row>
    <row r="32" spans="1:13" ht="14.4" customHeight="1" x14ac:dyDescent="0.3">
      <c r="A32" s="664" t="s">
        <v>2131</v>
      </c>
      <c r="B32" s="665" t="s">
        <v>2031</v>
      </c>
      <c r="C32" s="665" t="s">
        <v>2406</v>
      </c>
      <c r="D32" s="665" t="s">
        <v>2407</v>
      </c>
      <c r="E32" s="665" t="s">
        <v>2408</v>
      </c>
      <c r="F32" s="668"/>
      <c r="G32" s="668"/>
      <c r="H32" s="681">
        <v>0</v>
      </c>
      <c r="I32" s="668">
        <v>1</v>
      </c>
      <c r="J32" s="668">
        <v>278.64</v>
      </c>
      <c r="K32" s="681">
        <v>1</v>
      </c>
      <c r="L32" s="668">
        <v>1</v>
      </c>
      <c r="M32" s="669">
        <v>278.64</v>
      </c>
    </row>
    <row r="33" spans="1:13" ht="14.4" customHeight="1" x14ac:dyDescent="0.3">
      <c r="A33" s="664" t="s">
        <v>2131</v>
      </c>
      <c r="B33" s="665" t="s">
        <v>2031</v>
      </c>
      <c r="C33" s="665" t="s">
        <v>1181</v>
      </c>
      <c r="D33" s="665" t="s">
        <v>2157</v>
      </c>
      <c r="E33" s="665" t="s">
        <v>2076</v>
      </c>
      <c r="F33" s="668"/>
      <c r="G33" s="668"/>
      <c r="H33" s="681">
        <v>0</v>
      </c>
      <c r="I33" s="668">
        <v>1</v>
      </c>
      <c r="J33" s="668">
        <v>117.73</v>
      </c>
      <c r="K33" s="681">
        <v>1</v>
      </c>
      <c r="L33" s="668">
        <v>1</v>
      </c>
      <c r="M33" s="669">
        <v>117.73</v>
      </c>
    </row>
    <row r="34" spans="1:13" ht="14.4" customHeight="1" x14ac:dyDescent="0.3">
      <c r="A34" s="664" t="s">
        <v>2131</v>
      </c>
      <c r="B34" s="665" t="s">
        <v>2031</v>
      </c>
      <c r="C34" s="665" t="s">
        <v>2468</v>
      </c>
      <c r="D34" s="665" t="s">
        <v>2157</v>
      </c>
      <c r="E34" s="665" t="s">
        <v>2469</v>
      </c>
      <c r="F34" s="668"/>
      <c r="G34" s="668"/>
      <c r="H34" s="681">
        <v>0</v>
      </c>
      <c r="I34" s="668">
        <v>3</v>
      </c>
      <c r="J34" s="668">
        <v>1177.26</v>
      </c>
      <c r="K34" s="681">
        <v>1</v>
      </c>
      <c r="L34" s="668">
        <v>3</v>
      </c>
      <c r="M34" s="669">
        <v>1177.26</v>
      </c>
    </row>
    <row r="35" spans="1:13" ht="14.4" customHeight="1" x14ac:dyDescent="0.3">
      <c r="A35" s="664" t="s">
        <v>2131</v>
      </c>
      <c r="B35" s="665" t="s">
        <v>2031</v>
      </c>
      <c r="C35" s="665" t="s">
        <v>1218</v>
      </c>
      <c r="D35" s="665" t="s">
        <v>2032</v>
      </c>
      <c r="E35" s="665" t="s">
        <v>2033</v>
      </c>
      <c r="F35" s="668"/>
      <c r="G35" s="668"/>
      <c r="H35" s="681">
        <v>0</v>
      </c>
      <c r="I35" s="668">
        <v>2</v>
      </c>
      <c r="J35" s="668">
        <v>362.26</v>
      </c>
      <c r="K35" s="681">
        <v>1</v>
      </c>
      <c r="L35" s="668">
        <v>2</v>
      </c>
      <c r="M35" s="669">
        <v>362.26</v>
      </c>
    </row>
    <row r="36" spans="1:13" ht="14.4" customHeight="1" x14ac:dyDescent="0.3">
      <c r="A36" s="664" t="s">
        <v>2131</v>
      </c>
      <c r="B36" s="665" t="s">
        <v>2031</v>
      </c>
      <c r="C36" s="665" t="s">
        <v>2382</v>
      </c>
      <c r="D36" s="665" t="s">
        <v>2032</v>
      </c>
      <c r="E36" s="665" t="s">
        <v>2383</v>
      </c>
      <c r="F36" s="668"/>
      <c r="G36" s="668"/>
      <c r="H36" s="681">
        <v>0</v>
      </c>
      <c r="I36" s="668">
        <v>1</v>
      </c>
      <c r="J36" s="668">
        <v>603.73</v>
      </c>
      <c r="K36" s="681">
        <v>1</v>
      </c>
      <c r="L36" s="668">
        <v>1</v>
      </c>
      <c r="M36" s="669">
        <v>603.73</v>
      </c>
    </row>
    <row r="37" spans="1:13" ht="14.4" customHeight="1" x14ac:dyDescent="0.3">
      <c r="A37" s="664" t="s">
        <v>2131</v>
      </c>
      <c r="B37" s="665" t="s">
        <v>2884</v>
      </c>
      <c r="C37" s="665" t="s">
        <v>2470</v>
      </c>
      <c r="D37" s="665" t="s">
        <v>2471</v>
      </c>
      <c r="E37" s="665" t="s">
        <v>2472</v>
      </c>
      <c r="F37" s="668"/>
      <c r="G37" s="668"/>
      <c r="H37" s="681"/>
      <c r="I37" s="668">
        <v>1</v>
      </c>
      <c r="J37" s="668">
        <v>0</v>
      </c>
      <c r="K37" s="681"/>
      <c r="L37" s="668">
        <v>1</v>
      </c>
      <c r="M37" s="669">
        <v>0</v>
      </c>
    </row>
    <row r="38" spans="1:13" ht="14.4" customHeight="1" x14ac:dyDescent="0.3">
      <c r="A38" s="664" t="s">
        <v>2131</v>
      </c>
      <c r="B38" s="665" t="s">
        <v>2885</v>
      </c>
      <c r="C38" s="665" t="s">
        <v>2196</v>
      </c>
      <c r="D38" s="665" t="s">
        <v>2197</v>
      </c>
      <c r="E38" s="665" t="s">
        <v>2198</v>
      </c>
      <c r="F38" s="668">
        <v>1</v>
      </c>
      <c r="G38" s="668">
        <v>131.54</v>
      </c>
      <c r="H38" s="681">
        <v>1</v>
      </c>
      <c r="I38" s="668"/>
      <c r="J38" s="668"/>
      <c r="K38" s="681">
        <v>0</v>
      </c>
      <c r="L38" s="668">
        <v>1</v>
      </c>
      <c r="M38" s="669">
        <v>131.54</v>
      </c>
    </row>
    <row r="39" spans="1:13" ht="14.4" customHeight="1" x14ac:dyDescent="0.3">
      <c r="A39" s="664" t="s">
        <v>2131</v>
      </c>
      <c r="B39" s="665" t="s">
        <v>2037</v>
      </c>
      <c r="C39" s="665" t="s">
        <v>1756</v>
      </c>
      <c r="D39" s="665" t="s">
        <v>1757</v>
      </c>
      <c r="E39" s="665" t="s">
        <v>1758</v>
      </c>
      <c r="F39" s="668"/>
      <c r="G39" s="668"/>
      <c r="H39" s="681">
        <v>0</v>
      </c>
      <c r="I39" s="668">
        <v>1</v>
      </c>
      <c r="J39" s="668">
        <v>79.03</v>
      </c>
      <c r="K39" s="681">
        <v>1</v>
      </c>
      <c r="L39" s="668">
        <v>1</v>
      </c>
      <c r="M39" s="669">
        <v>79.03</v>
      </c>
    </row>
    <row r="40" spans="1:13" ht="14.4" customHeight="1" x14ac:dyDescent="0.3">
      <c r="A40" s="664" t="s">
        <v>2131</v>
      </c>
      <c r="B40" s="665" t="s">
        <v>2037</v>
      </c>
      <c r="C40" s="665" t="s">
        <v>2264</v>
      </c>
      <c r="D40" s="665" t="s">
        <v>2265</v>
      </c>
      <c r="E40" s="665" t="s">
        <v>2266</v>
      </c>
      <c r="F40" s="668"/>
      <c r="G40" s="668"/>
      <c r="H40" s="681">
        <v>0</v>
      </c>
      <c r="I40" s="668">
        <v>1</v>
      </c>
      <c r="J40" s="668">
        <v>59.27</v>
      </c>
      <c r="K40" s="681">
        <v>1</v>
      </c>
      <c r="L40" s="668">
        <v>1</v>
      </c>
      <c r="M40" s="669">
        <v>59.27</v>
      </c>
    </row>
    <row r="41" spans="1:13" ht="14.4" customHeight="1" x14ac:dyDescent="0.3">
      <c r="A41" s="664" t="s">
        <v>2131</v>
      </c>
      <c r="B41" s="665" t="s">
        <v>2066</v>
      </c>
      <c r="C41" s="665" t="s">
        <v>2462</v>
      </c>
      <c r="D41" s="665" t="s">
        <v>2463</v>
      </c>
      <c r="E41" s="665" t="s">
        <v>2068</v>
      </c>
      <c r="F41" s="668">
        <v>6</v>
      </c>
      <c r="G41" s="668">
        <v>28.200000000000003</v>
      </c>
      <c r="H41" s="681">
        <v>1</v>
      </c>
      <c r="I41" s="668"/>
      <c r="J41" s="668"/>
      <c r="K41" s="681">
        <v>0</v>
      </c>
      <c r="L41" s="668">
        <v>6</v>
      </c>
      <c r="M41" s="669">
        <v>28.200000000000003</v>
      </c>
    </row>
    <row r="42" spans="1:13" ht="14.4" customHeight="1" x14ac:dyDescent="0.3">
      <c r="A42" s="664" t="s">
        <v>2131</v>
      </c>
      <c r="B42" s="665" t="s">
        <v>2077</v>
      </c>
      <c r="C42" s="665" t="s">
        <v>2537</v>
      </c>
      <c r="D42" s="665" t="s">
        <v>2538</v>
      </c>
      <c r="E42" s="665" t="s">
        <v>2539</v>
      </c>
      <c r="F42" s="668"/>
      <c r="G42" s="668"/>
      <c r="H42" s="681">
        <v>0</v>
      </c>
      <c r="I42" s="668">
        <v>1</v>
      </c>
      <c r="J42" s="668">
        <v>123.2</v>
      </c>
      <c r="K42" s="681">
        <v>1</v>
      </c>
      <c r="L42" s="668">
        <v>1</v>
      </c>
      <c r="M42" s="669">
        <v>123.2</v>
      </c>
    </row>
    <row r="43" spans="1:13" ht="14.4" customHeight="1" x14ac:dyDescent="0.3">
      <c r="A43" s="664" t="s">
        <v>2131</v>
      </c>
      <c r="B43" s="665" t="s">
        <v>2886</v>
      </c>
      <c r="C43" s="665" t="s">
        <v>2546</v>
      </c>
      <c r="D43" s="665" t="s">
        <v>2547</v>
      </c>
      <c r="E43" s="665" t="s">
        <v>2548</v>
      </c>
      <c r="F43" s="668"/>
      <c r="G43" s="668"/>
      <c r="H43" s="681">
        <v>0</v>
      </c>
      <c r="I43" s="668">
        <v>2</v>
      </c>
      <c r="J43" s="668">
        <v>3813.94</v>
      </c>
      <c r="K43" s="681">
        <v>1</v>
      </c>
      <c r="L43" s="668">
        <v>2</v>
      </c>
      <c r="M43" s="669">
        <v>3813.94</v>
      </c>
    </row>
    <row r="44" spans="1:13" ht="14.4" customHeight="1" x14ac:dyDescent="0.3">
      <c r="A44" s="664" t="s">
        <v>2131</v>
      </c>
      <c r="B44" s="665" t="s">
        <v>2886</v>
      </c>
      <c r="C44" s="665" t="s">
        <v>2204</v>
      </c>
      <c r="D44" s="665" t="s">
        <v>2205</v>
      </c>
      <c r="E44" s="665" t="s">
        <v>2206</v>
      </c>
      <c r="F44" s="668"/>
      <c r="G44" s="668"/>
      <c r="H44" s="681">
        <v>0</v>
      </c>
      <c r="I44" s="668">
        <v>2</v>
      </c>
      <c r="J44" s="668">
        <v>4753.8599999999997</v>
      </c>
      <c r="K44" s="681">
        <v>1</v>
      </c>
      <c r="L44" s="668">
        <v>2</v>
      </c>
      <c r="M44" s="669">
        <v>4753.8599999999997</v>
      </c>
    </row>
    <row r="45" spans="1:13" ht="14.4" customHeight="1" x14ac:dyDescent="0.3">
      <c r="A45" s="664" t="s">
        <v>2143</v>
      </c>
      <c r="B45" s="665" t="s">
        <v>1990</v>
      </c>
      <c r="C45" s="665" t="s">
        <v>2452</v>
      </c>
      <c r="D45" s="665" t="s">
        <v>1278</v>
      </c>
      <c r="E45" s="665" t="s">
        <v>2453</v>
      </c>
      <c r="F45" s="668"/>
      <c r="G45" s="668"/>
      <c r="H45" s="681">
        <v>0</v>
      </c>
      <c r="I45" s="668">
        <v>1</v>
      </c>
      <c r="J45" s="668">
        <v>28.81</v>
      </c>
      <c r="K45" s="681">
        <v>1</v>
      </c>
      <c r="L45" s="668">
        <v>1</v>
      </c>
      <c r="M45" s="669">
        <v>28.81</v>
      </c>
    </row>
    <row r="46" spans="1:13" ht="14.4" customHeight="1" x14ac:dyDescent="0.3">
      <c r="A46" s="664" t="s">
        <v>2143</v>
      </c>
      <c r="B46" s="665" t="s">
        <v>1990</v>
      </c>
      <c r="C46" s="665" t="s">
        <v>2177</v>
      </c>
      <c r="D46" s="665" t="s">
        <v>562</v>
      </c>
      <c r="E46" s="665" t="s">
        <v>1149</v>
      </c>
      <c r="F46" s="668"/>
      <c r="G46" s="668"/>
      <c r="H46" s="681"/>
      <c r="I46" s="668">
        <v>1</v>
      </c>
      <c r="J46" s="668">
        <v>0</v>
      </c>
      <c r="K46" s="681"/>
      <c r="L46" s="668">
        <v>1</v>
      </c>
      <c r="M46" s="669">
        <v>0</v>
      </c>
    </row>
    <row r="47" spans="1:13" ht="14.4" customHeight="1" x14ac:dyDescent="0.3">
      <c r="A47" s="664" t="s">
        <v>2143</v>
      </c>
      <c r="B47" s="665" t="s">
        <v>2000</v>
      </c>
      <c r="C47" s="665" t="s">
        <v>2447</v>
      </c>
      <c r="D47" s="665" t="s">
        <v>2448</v>
      </c>
      <c r="E47" s="665" t="s">
        <v>2449</v>
      </c>
      <c r="F47" s="668">
        <v>1</v>
      </c>
      <c r="G47" s="668">
        <v>0</v>
      </c>
      <c r="H47" s="681"/>
      <c r="I47" s="668"/>
      <c r="J47" s="668"/>
      <c r="K47" s="681"/>
      <c r="L47" s="668">
        <v>1</v>
      </c>
      <c r="M47" s="669">
        <v>0</v>
      </c>
    </row>
    <row r="48" spans="1:13" ht="14.4" customHeight="1" x14ac:dyDescent="0.3">
      <c r="A48" s="664" t="s">
        <v>2143</v>
      </c>
      <c r="B48" s="665" t="s">
        <v>2003</v>
      </c>
      <c r="C48" s="665" t="s">
        <v>2338</v>
      </c>
      <c r="D48" s="665" t="s">
        <v>2339</v>
      </c>
      <c r="E48" s="665" t="s">
        <v>2340</v>
      </c>
      <c r="F48" s="668"/>
      <c r="G48" s="668"/>
      <c r="H48" s="681"/>
      <c r="I48" s="668">
        <v>1</v>
      </c>
      <c r="J48" s="668">
        <v>0</v>
      </c>
      <c r="K48" s="681"/>
      <c r="L48" s="668">
        <v>1</v>
      </c>
      <c r="M48" s="669">
        <v>0</v>
      </c>
    </row>
    <row r="49" spans="1:13" ht="14.4" customHeight="1" x14ac:dyDescent="0.3">
      <c r="A49" s="664" t="s">
        <v>2143</v>
      </c>
      <c r="B49" s="665" t="s">
        <v>2003</v>
      </c>
      <c r="C49" s="665" t="s">
        <v>1185</v>
      </c>
      <c r="D49" s="665" t="s">
        <v>2004</v>
      </c>
      <c r="E49" s="665" t="s">
        <v>2005</v>
      </c>
      <c r="F49" s="668"/>
      <c r="G49" s="668"/>
      <c r="H49" s="681">
        <v>0</v>
      </c>
      <c r="I49" s="668">
        <v>1</v>
      </c>
      <c r="J49" s="668">
        <v>184.74</v>
      </c>
      <c r="K49" s="681">
        <v>1</v>
      </c>
      <c r="L49" s="668">
        <v>1</v>
      </c>
      <c r="M49" s="669">
        <v>184.74</v>
      </c>
    </row>
    <row r="50" spans="1:13" ht="14.4" customHeight="1" x14ac:dyDescent="0.3">
      <c r="A50" s="664" t="s">
        <v>2143</v>
      </c>
      <c r="B50" s="665" t="s">
        <v>2006</v>
      </c>
      <c r="C50" s="665" t="s">
        <v>1166</v>
      </c>
      <c r="D50" s="665" t="s">
        <v>1167</v>
      </c>
      <c r="E50" s="665" t="s">
        <v>2014</v>
      </c>
      <c r="F50" s="668"/>
      <c r="G50" s="668"/>
      <c r="H50" s="681">
        <v>0</v>
      </c>
      <c r="I50" s="668">
        <v>2</v>
      </c>
      <c r="J50" s="668">
        <v>3694.98</v>
      </c>
      <c r="K50" s="681">
        <v>1</v>
      </c>
      <c r="L50" s="668">
        <v>2</v>
      </c>
      <c r="M50" s="669">
        <v>3694.98</v>
      </c>
    </row>
    <row r="51" spans="1:13" ht="14.4" customHeight="1" x14ac:dyDescent="0.3">
      <c r="A51" s="664" t="s">
        <v>2143</v>
      </c>
      <c r="B51" s="665" t="s">
        <v>2015</v>
      </c>
      <c r="C51" s="665" t="s">
        <v>1251</v>
      </c>
      <c r="D51" s="665" t="s">
        <v>1252</v>
      </c>
      <c r="E51" s="665" t="s">
        <v>1253</v>
      </c>
      <c r="F51" s="668"/>
      <c r="G51" s="668"/>
      <c r="H51" s="681">
        <v>0</v>
      </c>
      <c r="I51" s="668">
        <v>1</v>
      </c>
      <c r="J51" s="668">
        <v>93.43</v>
      </c>
      <c r="K51" s="681">
        <v>1</v>
      </c>
      <c r="L51" s="668">
        <v>1</v>
      </c>
      <c r="M51" s="669">
        <v>93.43</v>
      </c>
    </row>
    <row r="52" spans="1:13" ht="14.4" customHeight="1" x14ac:dyDescent="0.3">
      <c r="A52" s="664" t="s">
        <v>2143</v>
      </c>
      <c r="B52" s="665" t="s">
        <v>2015</v>
      </c>
      <c r="C52" s="665" t="s">
        <v>2443</v>
      </c>
      <c r="D52" s="665" t="s">
        <v>2416</v>
      </c>
      <c r="E52" s="665" t="s">
        <v>2444</v>
      </c>
      <c r="F52" s="668">
        <v>1</v>
      </c>
      <c r="G52" s="668">
        <v>0</v>
      </c>
      <c r="H52" s="681"/>
      <c r="I52" s="668"/>
      <c r="J52" s="668"/>
      <c r="K52" s="681"/>
      <c r="L52" s="668">
        <v>1</v>
      </c>
      <c r="M52" s="669">
        <v>0</v>
      </c>
    </row>
    <row r="53" spans="1:13" ht="14.4" customHeight="1" x14ac:dyDescent="0.3">
      <c r="A53" s="664" t="s">
        <v>2143</v>
      </c>
      <c r="B53" s="665" t="s">
        <v>2015</v>
      </c>
      <c r="C53" s="665" t="s">
        <v>2445</v>
      </c>
      <c r="D53" s="665" t="s">
        <v>2446</v>
      </c>
      <c r="E53" s="665" t="s">
        <v>1253</v>
      </c>
      <c r="F53" s="668">
        <v>1</v>
      </c>
      <c r="G53" s="668">
        <v>0</v>
      </c>
      <c r="H53" s="681"/>
      <c r="I53" s="668"/>
      <c r="J53" s="668"/>
      <c r="K53" s="681"/>
      <c r="L53" s="668">
        <v>1</v>
      </c>
      <c r="M53" s="669">
        <v>0</v>
      </c>
    </row>
    <row r="54" spans="1:13" ht="14.4" customHeight="1" x14ac:dyDescent="0.3">
      <c r="A54" s="664" t="s">
        <v>2143</v>
      </c>
      <c r="B54" s="665" t="s">
        <v>2023</v>
      </c>
      <c r="C54" s="665" t="s">
        <v>1145</v>
      </c>
      <c r="D54" s="665" t="s">
        <v>1146</v>
      </c>
      <c r="E54" s="665" t="s">
        <v>887</v>
      </c>
      <c r="F54" s="668"/>
      <c r="G54" s="668"/>
      <c r="H54" s="681">
        <v>0</v>
      </c>
      <c r="I54" s="668">
        <v>3</v>
      </c>
      <c r="J54" s="668">
        <v>105.33</v>
      </c>
      <c r="K54" s="681">
        <v>1</v>
      </c>
      <c r="L54" s="668">
        <v>3</v>
      </c>
      <c r="M54" s="669">
        <v>105.33</v>
      </c>
    </row>
    <row r="55" spans="1:13" ht="14.4" customHeight="1" x14ac:dyDescent="0.3">
      <c r="A55" s="664" t="s">
        <v>2143</v>
      </c>
      <c r="B55" s="665" t="s">
        <v>2023</v>
      </c>
      <c r="C55" s="665" t="s">
        <v>2409</v>
      </c>
      <c r="D55" s="665" t="s">
        <v>2211</v>
      </c>
      <c r="E55" s="665" t="s">
        <v>2075</v>
      </c>
      <c r="F55" s="668"/>
      <c r="G55" s="668"/>
      <c r="H55" s="681">
        <v>0</v>
      </c>
      <c r="I55" s="668">
        <v>1</v>
      </c>
      <c r="J55" s="668">
        <v>70.23</v>
      </c>
      <c r="K55" s="681">
        <v>1</v>
      </c>
      <c r="L55" s="668">
        <v>1</v>
      </c>
      <c r="M55" s="669">
        <v>70.23</v>
      </c>
    </row>
    <row r="56" spans="1:13" ht="14.4" customHeight="1" x14ac:dyDescent="0.3">
      <c r="A56" s="664" t="s">
        <v>2143</v>
      </c>
      <c r="B56" s="665" t="s">
        <v>2025</v>
      </c>
      <c r="C56" s="665" t="s">
        <v>1133</v>
      </c>
      <c r="D56" s="665" t="s">
        <v>2026</v>
      </c>
      <c r="E56" s="665" t="s">
        <v>1135</v>
      </c>
      <c r="F56" s="668"/>
      <c r="G56" s="668"/>
      <c r="H56" s="681">
        <v>0</v>
      </c>
      <c r="I56" s="668">
        <v>1</v>
      </c>
      <c r="J56" s="668">
        <v>96.53</v>
      </c>
      <c r="K56" s="681">
        <v>1</v>
      </c>
      <c r="L56" s="668">
        <v>1</v>
      </c>
      <c r="M56" s="669">
        <v>96.53</v>
      </c>
    </row>
    <row r="57" spans="1:13" ht="14.4" customHeight="1" x14ac:dyDescent="0.3">
      <c r="A57" s="664" t="s">
        <v>2143</v>
      </c>
      <c r="B57" s="665" t="s">
        <v>2025</v>
      </c>
      <c r="C57" s="665" t="s">
        <v>2367</v>
      </c>
      <c r="D57" s="665" t="s">
        <v>1116</v>
      </c>
      <c r="E57" s="665" t="s">
        <v>2368</v>
      </c>
      <c r="F57" s="668"/>
      <c r="G57" s="668"/>
      <c r="H57" s="681"/>
      <c r="I57" s="668">
        <v>1</v>
      </c>
      <c r="J57" s="668">
        <v>0</v>
      </c>
      <c r="K57" s="681"/>
      <c r="L57" s="668">
        <v>1</v>
      </c>
      <c r="M57" s="669">
        <v>0</v>
      </c>
    </row>
    <row r="58" spans="1:13" ht="14.4" customHeight="1" x14ac:dyDescent="0.3">
      <c r="A58" s="664" t="s">
        <v>2143</v>
      </c>
      <c r="B58" s="665" t="s">
        <v>2025</v>
      </c>
      <c r="C58" s="665" t="s">
        <v>2184</v>
      </c>
      <c r="D58" s="665" t="s">
        <v>1119</v>
      </c>
      <c r="E58" s="665" t="s">
        <v>2185</v>
      </c>
      <c r="F58" s="668"/>
      <c r="G58" s="668"/>
      <c r="H58" s="681"/>
      <c r="I58" s="668">
        <v>1</v>
      </c>
      <c r="J58" s="668">
        <v>0</v>
      </c>
      <c r="K58" s="681"/>
      <c r="L58" s="668">
        <v>1</v>
      </c>
      <c r="M58" s="669">
        <v>0</v>
      </c>
    </row>
    <row r="59" spans="1:13" ht="14.4" customHeight="1" x14ac:dyDescent="0.3">
      <c r="A59" s="664" t="s">
        <v>2143</v>
      </c>
      <c r="B59" s="665" t="s">
        <v>2025</v>
      </c>
      <c r="C59" s="665" t="s">
        <v>1158</v>
      </c>
      <c r="D59" s="665" t="s">
        <v>2027</v>
      </c>
      <c r="E59" s="665" t="s">
        <v>834</v>
      </c>
      <c r="F59" s="668"/>
      <c r="G59" s="668"/>
      <c r="H59" s="681">
        <v>0</v>
      </c>
      <c r="I59" s="668">
        <v>2</v>
      </c>
      <c r="J59" s="668">
        <v>96.54</v>
      </c>
      <c r="K59" s="681">
        <v>1</v>
      </c>
      <c r="L59" s="668">
        <v>2</v>
      </c>
      <c r="M59" s="669">
        <v>96.54</v>
      </c>
    </row>
    <row r="60" spans="1:13" ht="14.4" customHeight="1" x14ac:dyDescent="0.3">
      <c r="A60" s="664" t="s">
        <v>2143</v>
      </c>
      <c r="B60" s="665" t="s">
        <v>2031</v>
      </c>
      <c r="C60" s="665" t="s">
        <v>1218</v>
      </c>
      <c r="D60" s="665" t="s">
        <v>2032</v>
      </c>
      <c r="E60" s="665" t="s">
        <v>2033</v>
      </c>
      <c r="F60" s="668"/>
      <c r="G60" s="668"/>
      <c r="H60" s="681">
        <v>0</v>
      </c>
      <c r="I60" s="668">
        <v>1</v>
      </c>
      <c r="J60" s="668">
        <v>181.13</v>
      </c>
      <c r="K60" s="681">
        <v>1</v>
      </c>
      <c r="L60" s="668">
        <v>1</v>
      </c>
      <c r="M60" s="669">
        <v>181.13</v>
      </c>
    </row>
    <row r="61" spans="1:13" ht="14.4" customHeight="1" x14ac:dyDescent="0.3">
      <c r="A61" s="664" t="s">
        <v>2143</v>
      </c>
      <c r="B61" s="665" t="s">
        <v>2031</v>
      </c>
      <c r="C61" s="665" t="s">
        <v>2424</v>
      </c>
      <c r="D61" s="665" t="s">
        <v>2425</v>
      </c>
      <c r="E61" s="665" t="s">
        <v>2426</v>
      </c>
      <c r="F61" s="668">
        <v>1</v>
      </c>
      <c r="G61" s="668">
        <v>0</v>
      </c>
      <c r="H61" s="681"/>
      <c r="I61" s="668"/>
      <c r="J61" s="668"/>
      <c r="K61" s="681"/>
      <c r="L61" s="668">
        <v>1</v>
      </c>
      <c r="M61" s="669">
        <v>0</v>
      </c>
    </row>
    <row r="62" spans="1:13" ht="14.4" customHeight="1" x14ac:dyDescent="0.3">
      <c r="A62" s="664" t="s">
        <v>2143</v>
      </c>
      <c r="B62" s="665" t="s">
        <v>2031</v>
      </c>
      <c r="C62" s="665" t="s">
        <v>2427</v>
      </c>
      <c r="D62" s="665" t="s">
        <v>2428</v>
      </c>
      <c r="E62" s="665" t="s">
        <v>2429</v>
      </c>
      <c r="F62" s="668">
        <v>1</v>
      </c>
      <c r="G62" s="668">
        <v>0</v>
      </c>
      <c r="H62" s="681"/>
      <c r="I62" s="668"/>
      <c r="J62" s="668"/>
      <c r="K62" s="681"/>
      <c r="L62" s="668">
        <v>1</v>
      </c>
      <c r="M62" s="669">
        <v>0</v>
      </c>
    </row>
    <row r="63" spans="1:13" ht="14.4" customHeight="1" x14ac:dyDescent="0.3">
      <c r="A63" s="664" t="s">
        <v>2132</v>
      </c>
      <c r="B63" s="665" t="s">
        <v>2003</v>
      </c>
      <c r="C63" s="665" t="s">
        <v>2219</v>
      </c>
      <c r="D63" s="665" t="s">
        <v>2220</v>
      </c>
      <c r="E63" s="665" t="s">
        <v>2221</v>
      </c>
      <c r="F63" s="668"/>
      <c r="G63" s="668"/>
      <c r="H63" s="681">
        <v>0</v>
      </c>
      <c r="I63" s="668">
        <v>1</v>
      </c>
      <c r="J63" s="668">
        <v>120.61</v>
      </c>
      <c r="K63" s="681">
        <v>1</v>
      </c>
      <c r="L63" s="668">
        <v>1</v>
      </c>
      <c r="M63" s="669">
        <v>120.61</v>
      </c>
    </row>
    <row r="64" spans="1:13" ht="14.4" customHeight="1" x14ac:dyDescent="0.3">
      <c r="A64" s="664" t="s">
        <v>2132</v>
      </c>
      <c r="B64" s="665" t="s">
        <v>2016</v>
      </c>
      <c r="C64" s="665" t="s">
        <v>1122</v>
      </c>
      <c r="D64" s="665" t="s">
        <v>1123</v>
      </c>
      <c r="E64" s="665" t="s">
        <v>2018</v>
      </c>
      <c r="F64" s="668"/>
      <c r="G64" s="668"/>
      <c r="H64" s="681">
        <v>0</v>
      </c>
      <c r="I64" s="668">
        <v>3</v>
      </c>
      <c r="J64" s="668">
        <v>216</v>
      </c>
      <c r="K64" s="681">
        <v>1</v>
      </c>
      <c r="L64" s="668">
        <v>3</v>
      </c>
      <c r="M64" s="669">
        <v>216</v>
      </c>
    </row>
    <row r="65" spans="1:13" ht="14.4" customHeight="1" x14ac:dyDescent="0.3">
      <c r="A65" s="664" t="s">
        <v>2132</v>
      </c>
      <c r="B65" s="665" t="s">
        <v>2023</v>
      </c>
      <c r="C65" s="665" t="s">
        <v>2210</v>
      </c>
      <c r="D65" s="665" t="s">
        <v>2211</v>
      </c>
      <c r="E65" s="665" t="s">
        <v>2212</v>
      </c>
      <c r="F65" s="668"/>
      <c r="G65" s="668"/>
      <c r="H65" s="681">
        <v>0</v>
      </c>
      <c r="I65" s="668">
        <v>1</v>
      </c>
      <c r="J65" s="668">
        <v>210.66</v>
      </c>
      <c r="K65" s="681">
        <v>1</v>
      </c>
      <c r="L65" s="668">
        <v>1</v>
      </c>
      <c r="M65" s="669">
        <v>210.66</v>
      </c>
    </row>
    <row r="66" spans="1:13" ht="14.4" customHeight="1" x14ac:dyDescent="0.3">
      <c r="A66" s="664" t="s">
        <v>2132</v>
      </c>
      <c r="B66" s="665" t="s">
        <v>2023</v>
      </c>
      <c r="C66" s="665" t="s">
        <v>1145</v>
      </c>
      <c r="D66" s="665" t="s">
        <v>1146</v>
      </c>
      <c r="E66" s="665" t="s">
        <v>887</v>
      </c>
      <c r="F66" s="668"/>
      <c r="G66" s="668"/>
      <c r="H66" s="681">
        <v>0</v>
      </c>
      <c r="I66" s="668">
        <v>4</v>
      </c>
      <c r="J66" s="668">
        <v>140.44</v>
      </c>
      <c r="K66" s="681">
        <v>1</v>
      </c>
      <c r="L66" s="668">
        <v>4</v>
      </c>
      <c r="M66" s="669">
        <v>140.44</v>
      </c>
    </row>
    <row r="67" spans="1:13" ht="14.4" customHeight="1" x14ac:dyDescent="0.3">
      <c r="A67" s="664" t="s">
        <v>2132</v>
      </c>
      <c r="B67" s="665" t="s">
        <v>2024</v>
      </c>
      <c r="C67" s="665" t="s">
        <v>1222</v>
      </c>
      <c r="D67" s="665" t="s">
        <v>1223</v>
      </c>
      <c r="E67" s="665" t="s">
        <v>1224</v>
      </c>
      <c r="F67" s="668"/>
      <c r="G67" s="668"/>
      <c r="H67" s="681">
        <v>0</v>
      </c>
      <c r="I67" s="668">
        <v>1</v>
      </c>
      <c r="J67" s="668">
        <v>31.09</v>
      </c>
      <c r="K67" s="681">
        <v>1</v>
      </c>
      <c r="L67" s="668">
        <v>1</v>
      </c>
      <c r="M67" s="669">
        <v>31.09</v>
      </c>
    </row>
    <row r="68" spans="1:13" ht="14.4" customHeight="1" x14ac:dyDescent="0.3">
      <c r="A68" s="664" t="s">
        <v>2132</v>
      </c>
      <c r="B68" s="665" t="s">
        <v>2025</v>
      </c>
      <c r="C68" s="665" t="s">
        <v>1158</v>
      </c>
      <c r="D68" s="665" t="s">
        <v>2027</v>
      </c>
      <c r="E68" s="665" t="s">
        <v>834</v>
      </c>
      <c r="F68" s="668"/>
      <c r="G68" s="668"/>
      <c r="H68" s="681">
        <v>0</v>
      </c>
      <c r="I68" s="668">
        <v>2</v>
      </c>
      <c r="J68" s="668">
        <v>96.54</v>
      </c>
      <c r="K68" s="681">
        <v>1</v>
      </c>
      <c r="L68" s="668">
        <v>2</v>
      </c>
      <c r="M68" s="669">
        <v>96.54</v>
      </c>
    </row>
    <row r="69" spans="1:13" ht="14.4" customHeight="1" x14ac:dyDescent="0.3">
      <c r="A69" s="664" t="s">
        <v>2132</v>
      </c>
      <c r="B69" s="665" t="s">
        <v>2037</v>
      </c>
      <c r="C69" s="665" t="s">
        <v>2584</v>
      </c>
      <c r="D69" s="665" t="s">
        <v>2585</v>
      </c>
      <c r="E69" s="665" t="s">
        <v>2586</v>
      </c>
      <c r="F69" s="668"/>
      <c r="G69" s="668"/>
      <c r="H69" s="681">
        <v>0</v>
      </c>
      <c r="I69" s="668">
        <v>3</v>
      </c>
      <c r="J69" s="668">
        <v>355.62</v>
      </c>
      <c r="K69" s="681">
        <v>1</v>
      </c>
      <c r="L69" s="668">
        <v>3</v>
      </c>
      <c r="M69" s="669">
        <v>355.62</v>
      </c>
    </row>
    <row r="70" spans="1:13" ht="14.4" customHeight="1" x14ac:dyDescent="0.3">
      <c r="A70" s="664" t="s">
        <v>2133</v>
      </c>
      <c r="B70" s="665" t="s">
        <v>2000</v>
      </c>
      <c r="C70" s="665" t="s">
        <v>2278</v>
      </c>
      <c r="D70" s="665" t="s">
        <v>2279</v>
      </c>
      <c r="E70" s="665" t="s">
        <v>2001</v>
      </c>
      <c r="F70" s="668">
        <v>1</v>
      </c>
      <c r="G70" s="668">
        <v>43.21</v>
      </c>
      <c r="H70" s="681">
        <v>1</v>
      </c>
      <c r="I70" s="668"/>
      <c r="J70" s="668"/>
      <c r="K70" s="681">
        <v>0</v>
      </c>
      <c r="L70" s="668">
        <v>1</v>
      </c>
      <c r="M70" s="669">
        <v>43.21</v>
      </c>
    </row>
    <row r="71" spans="1:13" ht="14.4" customHeight="1" x14ac:dyDescent="0.3">
      <c r="A71" s="664" t="s">
        <v>2133</v>
      </c>
      <c r="B71" s="665" t="s">
        <v>2000</v>
      </c>
      <c r="C71" s="665" t="s">
        <v>2283</v>
      </c>
      <c r="D71" s="665" t="s">
        <v>2284</v>
      </c>
      <c r="E71" s="665" t="s">
        <v>2285</v>
      </c>
      <c r="F71" s="668">
        <v>1</v>
      </c>
      <c r="G71" s="668">
        <v>0</v>
      </c>
      <c r="H71" s="681"/>
      <c r="I71" s="668"/>
      <c r="J71" s="668"/>
      <c r="K71" s="681"/>
      <c r="L71" s="668">
        <v>1</v>
      </c>
      <c r="M71" s="669">
        <v>0</v>
      </c>
    </row>
    <row r="72" spans="1:13" ht="14.4" customHeight="1" x14ac:dyDescent="0.3">
      <c r="A72" s="664" t="s">
        <v>2133</v>
      </c>
      <c r="B72" s="665" t="s">
        <v>2002</v>
      </c>
      <c r="C72" s="665" t="s">
        <v>2251</v>
      </c>
      <c r="D72" s="665" t="s">
        <v>2252</v>
      </c>
      <c r="E72" s="665" t="s">
        <v>2238</v>
      </c>
      <c r="F72" s="668"/>
      <c r="G72" s="668"/>
      <c r="H72" s="681">
        <v>0</v>
      </c>
      <c r="I72" s="668">
        <v>2</v>
      </c>
      <c r="J72" s="668">
        <v>92.5</v>
      </c>
      <c r="K72" s="681">
        <v>1</v>
      </c>
      <c r="L72" s="668">
        <v>2</v>
      </c>
      <c r="M72" s="669">
        <v>92.5</v>
      </c>
    </row>
    <row r="73" spans="1:13" ht="14.4" customHeight="1" x14ac:dyDescent="0.3">
      <c r="A73" s="664" t="s">
        <v>2133</v>
      </c>
      <c r="B73" s="665" t="s">
        <v>2003</v>
      </c>
      <c r="C73" s="665" t="s">
        <v>2338</v>
      </c>
      <c r="D73" s="665" t="s">
        <v>2339</v>
      </c>
      <c r="E73" s="665" t="s">
        <v>2340</v>
      </c>
      <c r="F73" s="668"/>
      <c r="G73" s="668"/>
      <c r="H73" s="681"/>
      <c r="I73" s="668">
        <v>3</v>
      </c>
      <c r="J73" s="668">
        <v>0</v>
      </c>
      <c r="K73" s="681"/>
      <c r="L73" s="668">
        <v>3</v>
      </c>
      <c r="M73" s="669">
        <v>0</v>
      </c>
    </row>
    <row r="74" spans="1:13" ht="14.4" customHeight="1" x14ac:dyDescent="0.3">
      <c r="A74" s="664" t="s">
        <v>2133</v>
      </c>
      <c r="B74" s="665" t="s">
        <v>2003</v>
      </c>
      <c r="C74" s="665" t="s">
        <v>2219</v>
      </c>
      <c r="D74" s="665" t="s">
        <v>2220</v>
      </c>
      <c r="E74" s="665" t="s">
        <v>2221</v>
      </c>
      <c r="F74" s="668"/>
      <c r="G74" s="668"/>
      <c r="H74" s="681">
        <v>0</v>
      </c>
      <c r="I74" s="668">
        <v>1</v>
      </c>
      <c r="J74" s="668">
        <v>120.61</v>
      </c>
      <c r="K74" s="681">
        <v>1</v>
      </c>
      <c r="L74" s="668">
        <v>1</v>
      </c>
      <c r="M74" s="669">
        <v>120.61</v>
      </c>
    </row>
    <row r="75" spans="1:13" ht="14.4" customHeight="1" x14ac:dyDescent="0.3">
      <c r="A75" s="664" t="s">
        <v>2133</v>
      </c>
      <c r="B75" s="665" t="s">
        <v>2003</v>
      </c>
      <c r="C75" s="665" t="s">
        <v>1185</v>
      </c>
      <c r="D75" s="665" t="s">
        <v>2004</v>
      </c>
      <c r="E75" s="665" t="s">
        <v>2005</v>
      </c>
      <c r="F75" s="668"/>
      <c r="G75" s="668"/>
      <c r="H75" s="681">
        <v>0</v>
      </c>
      <c r="I75" s="668">
        <v>1</v>
      </c>
      <c r="J75" s="668">
        <v>184.74</v>
      </c>
      <c r="K75" s="681">
        <v>1</v>
      </c>
      <c r="L75" s="668">
        <v>1</v>
      </c>
      <c r="M75" s="669">
        <v>184.74</v>
      </c>
    </row>
    <row r="76" spans="1:13" ht="14.4" customHeight="1" x14ac:dyDescent="0.3">
      <c r="A76" s="664" t="s">
        <v>2133</v>
      </c>
      <c r="B76" s="665" t="s">
        <v>2006</v>
      </c>
      <c r="C76" s="665" t="s">
        <v>2299</v>
      </c>
      <c r="D76" s="665" t="s">
        <v>1142</v>
      </c>
      <c r="E76" s="665" t="s">
        <v>2010</v>
      </c>
      <c r="F76" s="668"/>
      <c r="G76" s="668"/>
      <c r="H76" s="681">
        <v>0</v>
      </c>
      <c r="I76" s="668">
        <v>1</v>
      </c>
      <c r="J76" s="668">
        <v>815.1</v>
      </c>
      <c r="K76" s="681">
        <v>1</v>
      </c>
      <c r="L76" s="668">
        <v>1</v>
      </c>
      <c r="M76" s="669">
        <v>815.1</v>
      </c>
    </row>
    <row r="77" spans="1:13" ht="14.4" customHeight="1" x14ac:dyDescent="0.3">
      <c r="A77" s="664" t="s">
        <v>2133</v>
      </c>
      <c r="B77" s="665" t="s">
        <v>2006</v>
      </c>
      <c r="C77" s="665" t="s">
        <v>2300</v>
      </c>
      <c r="D77" s="665" t="s">
        <v>1167</v>
      </c>
      <c r="E77" s="665" t="s">
        <v>2301</v>
      </c>
      <c r="F77" s="668"/>
      <c r="G77" s="668"/>
      <c r="H77" s="681">
        <v>0</v>
      </c>
      <c r="I77" s="668">
        <v>3</v>
      </c>
      <c r="J77" s="668">
        <v>1108.5</v>
      </c>
      <c r="K77" s="681">
        <v>1</v>
      </c>
      <c r="L77" s="668">
        <v>3</v>
      </c>
      <c r="M77" s="669">
        <v>1108.5</v>
      </c>
    </row>
    <row r="78" spans="1:13" ht="14.4" customHeight="1" x14ac:dyDescent="0.3">
      <c r="A78" s="664" t="s">
        <v>2133</v>
      </c>
      <c r="B78" s="665" t="s">
        <v>2015</v>
      </c>
      <c r="C78" s="665" t="s">
        <v>1251</v>
      </c>
      <c r="D78" s="665" t="s">
        <v>1252</v>
      </c>
      <c r="E78" s="665" t="s">
        <v>1253</v>
      </c>
      <c r="F78" s="668"/>
      <c r="G78" s="668"/>
      <c r="H78" s="681">
        <v>0</v>
      </c>
      <c r="I78" s="668">
        <v>3</v>
      </c>
      <c r="J78" s="668">
        <v>280.29000000000002</v>
      </c>
      <c r="K78" s="681">
        <v>1</v>
      </c>
      <c r="L78" s="668">
        <v>3</v>
      </c>
      <c r="M78" s="669">
        <v>280.29000000000002</v>
      </c>
    </row>
    <row r="79" spans="1:13" ht="14.4" customHeight="1" x14ac:dyDescent="0.3">
      <c r="A79" s="664" t="s">
        <v>2133</v>
      </c>
      <c r="B79" s="665" t="s">
        <v>2015</v>
      </c>
      <c r="C79" s="665" t="s">
        <v>1754</v>
      </c>
      <c r="D79" s="665" t="s">
        <v>1252</v>
      </c>
      <c r="E79" s="665" t="s">
        <v>1755</v>
      </c>
      <c r="F79" s="668"/>
      <c r="G79" s="668"/>
      <c r="H79" s="681">
        <v>0</v>
      </c>
      <c r="I79" s="668">
        <v>1</v>
      </c>
      <c r="J79" s="668">
        <v>186.87</v>
      </c>
      <c r="K79" s="681">
        <v>1</v>
      </c>
      <c r="L79" s="668">
        <v>1</v>
      </c>
      <c r="M79" s="669">
        <v>186.87</v>
      </c>
    </row>
    <row r="80" spans="1:13" ht="14.4" customHeight="1" x14ac:dyDescent="0.3">
      <c r="A80" s="664" t="s">
        <v>2133</v>
      </c>
      <c r="B80" s="665" t="s">
        <v>2016</v>
      </c>
      <c r="C80" s="665" t="s">
        <v>1122</v>
      </c>
      <c r="D80" s="665" t="s">
        <v>1123</v>
      </c>
      <c r="E80" s="665" t="s">
        <v>2018</v>
      </c>
      <c r="F80" s="668"/>
      <c r="G80" s="668"/>
      <c r="H80" s="681">
        <v>0</v>
      </c>
      <c r="I80" s="668">
        <v>3</v>
      </c>
      <c r="J80" s="668">
        <v>216</v>
      </c>
      <c r="K80" s="681">
        <v>1</v>
      </c>
      <c r="L80" s="668">
        <v>3</v>
      </c>
      <c r="M80" s="669">
        <v>216</v>
      </c>
    </row>
    <row r="81" spans="1:13" ht="14.4" customHeight="1" x14ac:dyDescent="0.3">
      <c r="A81" s="664" t="s">
        <v>2133</v>
      </c>
      <c r="B81" s="665" t="s">
        <v>2016</v>
      </c>
      <c r="C81" s="665" t="s">
        <v>1126</v>
      </c>
      <c r="D81" s="665" t="s">
        <v>1123</v>
      </c>
      <c r="E81" s="665" t="s">
        <v>2019</v>
      </c>
      <c r="F81" s="668"/>
      <c r="G81" s="668"/>
      <c r="H81" s="681">
        <v>0</v>
      </c>
      <c r="I81" s="668">
        <v>1</v>
      </c>
      <c r="J81" s="668">
        <v>144.01</v>
      </c>
      <c r="K81" s="681">
        <v>1</v>
      </c>
      <c r="L81" s="668">
        <v>1</v>
      </c>
      <c r="M81" s="669">
        <v>144.01</v>
      </c>
    </row>
    <row r="82" spans="1:13" ht="14.4" customHeight="1" x14ac:dyDescent="0.3">
      <c r="A82" s="664" t="s">
        <v>2133</v>
      </c>
      <c r="B82" s="665" t="s">
        <v>2016</v>
      </c>
      <c r="C82" s="665" t="s">
        <v>2226</v>
      </c>
      <c r="D82" s="665" t="s">
        <v>2227</v>
      </c>
      <c r="E82" s="665" t="s">
        <v>2018</v>
      </c>
      <c r="F82" s="668">
        <v>1</v>
      </c>
      <c r="G82" s="668">
        <v>72</v>
      </c>
      <c r="H82" s="681">
        <v>1</v>
      </c>
      <c r="I82" s="668"/>
      <c r="J82" s="668"/>
      <c r="K82" s="681">
        <v>0</v>
      </c>
      <c r="L82" s="668">
        <v>1</v>
      </c>
      <c r="M82" s="669">
        <v>72</v>
      </c>
    </row>
    <row r="83" spans="1:13" ht="14.4" customHeight="1" x14ac:dyDescent="0.3">
      <c r="A83" s="664" t="s">
        <v>2133</v>
      </c>
      <c r="B83" s="665" t="s">
        <v>2022</v>
      </c>
      <c r="C83" s="665" t="s">
        <v>1151</v>
      </c>
      <c r="D83" s="665" t="s">
        <v>1152</v>
      </c>
      <c r="E83" s="665" t="s">
        <v>1038</v>
      </c>
      <c r="F83" s="668"/>
      <c r="G83" s="668"/>
      <c r="H83" s="681">
        <v>0</v>
      </c>
      <c r="I83" s="668">
        <v>1</v>
      </c>
      <c r="J83" s="668">
        <v>65.540000000000006</v>
      </c>
      <c r="K83" s="681">
        <v>1</v>
      </c>
      <c r="L83" s="668">
        <v>1</v>
      </c>
      <c r="M83" s="669">
        <v>65.540000000000006</v>
      </c>
    </row>
    <row r="84" spans="1:13" ht="14.4" customHeight="1" x14ac:dyDescent="0.3">
      <c r="A84" s="664" t="s">
        <v>2133</v>
      </c>
      <c r="B84" s="665" t="s">
        <v>2023</v>
      </c>
      <c r="C84" s="665" t="s">
        <v>1145</v>
      </c>
      <c r="D84" s="665" t="s">
        <v>1146</v>
      </c>
      <c r="E84" s="665" t="s">
        <v>887</v>
      </c>
      <c r="F84" s="668"/>
      <c r="G84" s="668"/>
      <c r="H84" s="681">
        <v>0</v>
      </c>
      <c r="I84" s="668">
        <v>1</v>
      </c>
      <c r="J84" s="668">
        <v>35.11</v>
      </c>
      <c r="K84" s="681">
        <v>1</v>
      </c>
      <c r="L84" s="668">
        <v>1</v>
      </c>
      <c r="M84" s="669">
        <v>35.11</v>
      </c>
    </row>
    <row r="85" spans="1:13" ht="14.4" customHeight="1" x14ac:dyDescent="0.3">
      <c r="A85" s="664" t="s">
        <v>2133</v>
      </c>
      <c r="B85" s="665" t="s">
        <v>2887</v>
      </c>
      <c r="C85" s="665" t="s">
        <v>2258</v>
      </c>
      <c r="D85" s="665" t="s">
        <v>2259</v>
      </c>
      <c r="E85" s="665" t="s">
        <v>2260</v>
      </c>
      <c r="F85" s="668">
        <v>1</v>
      </c>
      <c r="G85" s="668">
        <v>0</v>
      </c>
      <c r="H85" s="681"/>
      <c r="I85" s="668"/>
      <c r="J85" s="668"/>
      <c r="K85" s="681"/>
      <c r="L85" s="668">
        <v>1</v>
      </c>
      <c r="M85" s="669">
        <v>0</v>
      </c>
    </row>
    <row r="86" spans="1:13" ht="14.4" customHeight="1" x14ac:dyDescent="0.3">
      <c r="A86" s="664" t="s">
        <v>2133</v>
      </c>
      <c r="B86" s="665" t="s">
        <v>2881</v>
      </c>
      <c r="C86" s="665" t="s">
        <v>2303</v>
      </c>
      <c r="D86" s="665" t="s">
        <v>2304</v>
      </c>
      <c r="E86" s="665" t="s">
        <v>887</v>
      </c>
      <c r="F86" s="668"/>
      <c r="G86" s="668"/>
      <c r="H86" s="681">
        <v>0</v>
      </c>
      <c r="I86" s="668">
        <v>3</v>
      </c>
      <c r="J86" s="668">
        <v>144.81</v>
      </c>
      <c r="K86" s="681">
        <v>1</v>
      </c>
      <c r="L86" s="668">
        <v>3</v>
      </c>
      <c r="M86" s="669">
        <v>144.81</v>
      </c>
    </row>
    <row r="87" spans="1:13" ht="14.4" customHeight="1" x14ac:dyDescent="0.3">
      <c r="A87" s="664" t="s">
        <v>2133</v>
      </c>
      <c r="B87" s="665" t="s">
        <v>2881</v>
      </c>
      <c r="C87" s="665" t="s">
        <v>2305</v>
      </c>
      <c r="D87" s="665" t="s">
        <v>2306</v>
      </c>
      <c r="E87" s="665" t="s">
        <v>2075</v>
      </c>
      <c r="F87" s="668"/>
      <c r="G87" s="668"/>
      <c r="H87" s="681">
        <v>0</v>
      </c>
      <c r="I87" s="668">
        <v>1</v>
      </c>
      <c r="J87" s="668">
        <v>96.53</v>
      </c>
      <c r="K87" s="681">
        <v>1</v>
      </c>
      <c r="L87" s="668">
        <v>1</v>
      </c>
      <c r="M87" s="669">
        <v>96.53</v>
      </c>
    </row>
    <row r="88" spans="1:13" ht="14.4" customHeight="1" x14ac:dyDescent="0.3">
      <c r="A88" s="664" t="s">
        <v>2133</v>
      </c>
      <c r="B88" s="665" t="s">
        <v>2025</v>
      </c>
      <c r="C88" s="665" t="s">
        <v>1133</v>
      </c>
      <c r="D88" s="665" t="s">
        <v>2026</v>
      </c>
      <c r="E88" s="665" t="s">
        <v>1135</v>
      </c>
      <c r="F88" s="668"/>
      <c r="G88" s="668"/>
      <c r="H88" s="681">
        <v>0</v>
      </c>
      <c r="I88" s="668">
        <v>1</v>
      </c>
      <c r="J88" s="668">
        <v>96.53</v>
      </c>
      <c r="K88" s="681">
        <v>1</v>
      </c>
      <c r="L88" s="668">
        <v>1</v>
      </c>
      <c r="M88" s="669">
        <v>96.53</v>
      </c>
    </row>
    <row r="89" spans="1:13" ht="14.4" customHeight="1" x14ac:dyDescent="0.3">
      <c r="A89" s="664" t="s">
        <v>2133</v>
      </c>
      <c r="B89" s="665" t="s">
        <v>2025</v>
      </c>
      <c r="C89" s="665" t="s">
        <v>2184</v>
      </c>
      <c r="D89" s="665" t="s">
        <v>1119</v>
      </c>
      <c r="E89" s="665" t="s">
        <v>2185</v>
      </c>
      <c r="F89" s="668"/>
      <c r="G89" s="668"/>
      <c r="H89" s="681"/>
      <c r="I89" s="668">
        <v>1</v>
      </c>
      <c r="J89" s="668">
        <v>0</v>
      </c>
      <c r="K89" s="681"/>
      <c r="L89" s="668">
        <v>1</v>
      </c>
      <c r="M89" s="669">
        <v>0</v>
      </c>
    </row>
    <row r="90" spans="1:13" ht="14.4" customHeight="1" x14ac:dyDescent="0.3">
      <c r="A90" s="664" t="s">
        <v>2133</v>
      </c>
      <c r="B90" s="665" t="s">
        <v>2025</v>
      </c>
      <c r="C90" s="665" t="s">
        <v>1158</v>
      </c>
      <c r="D90" s="665" t="s">
        <v>2027</v>
      </c>
      <c r="E90" s="665" t="s">
        <v>834</v>
      </c>
      <c r="F90" s="668"/>
      <c r="G90" s="668"/>
      <c r="H90" s="681">
        <v>0</v>
      </c>
      <c r="I90" s="668">
        <v>1</v>
      </c>
      <c r="J90" s="668">
        <v>48.27</v>
      </c>
      <c r="K90" s="681">
        <v>1</v>
      </c>
      <c r="L90" s="668">
        <v>1</v>
      </c>
      <c r="M90" s="669">
        <v>48.27</v>
      </c>
    </row>
    <row r="91" spans="1:13" ht="14.4" customHeight="1" x14ac:dyDescent="0.3">
      <c r="A91" s="664" t="s">
        <v>2133</v>
      </c>
      <c r="B91" s="665" t="s">
        <v>2028</v>
      </c>
      <c r="C91" s="665" t="s">
        <v>2275</v>
      </c>
      <c r="D91" s="665" t="s">
        <v>1248</v>
      </c>
      <c r="E91" s="665" t="s">
        <v>2276</v>
      </c>
      <c r="F91" s="668"/>
      <c r="G91" s="668"/>
      <c r="H91" s="681">
        <v>0</v>
      </c>
      <c r="I91" s="668">
        <v>1</v>
      </c>
      <c r="J91" s="668">
        <v>54.98</v>
      </c>
      <c r="K91" s="681">
        <v>1</v>
      </c>
      <c r="L91" s="668">
        <v>1</v>
      </c>
      <c r="M91" s="669">
        <v>54.98</v>
      </c>
    </row>
    <row r="92" spans="1:13" ht="14.4" customHeight="1" x14ac:dyDescent="0.3">
      <c r="A92" s="664" t="s">
        <v>2133</v>
      </c>
      <c r="B92" s="665" t="s">
        <v>2030</v>
      </c>
      <c r="C92" s="665" t="s">
        <v>2321</v>
      </c>
      <c r="D92" s="665" t="s">
        <v>2322</v>
      </c>
      <c r="E92" s="665" t="s">
        <v>1212</v>
      </c>
      <c r="F92" s="668">
        <v>1</v>
      </c>
      <c r="G92" s="668">
        <v>0</v>
      </c>
      <c r="H92" s="681"/>
      <c r="I92" s="668"/>
      <c r="J92" s="668"/>
      <c r="K92" s="681"/>
      <c r="L92" s="668">
        <v>1</v>
      </c>
      <c r="M92" s="669">
        <v>0</v>
      </c>
    </row>
    <row r="93" spans="1:13" ht="14.4" customHeight="1" x14ac:dyDescent="0.3">
      <c r="A93" s="664" t="s">
        <v>2133</v>
      </c>
      <c r="B93" s="665" t="s">
        <v>2031</v>
      </c>
      <c r="C93" s="665" t="s">
        <v>1218</v>
      </c>
      <c r="D93" s="665" t="s">
        <v>2032</v>
      </c>
      <c r="E93" s="665" t="s">
        <v>2033</v>
      </c>
      <c r="F93" s="668"/>
      <c r="G93" s="668"/>
      <c r="H93" s="681">
        <v>0</v>
      </c>
      <c r="I93" s="668">
        <v>4</v>
      </c>
      <c r="J93" s="668">
        <v>724.52</v>
      </c>
      <c r="K93" s="681">
        <v>1</v>
      </c>
      <c r="L93" s="668">
        <v>4</v>
      </c>
      <c r="M93" s="669">
        <v>724.52</v>
      </c>
    </row>
    <row r="94" spans="1:13" ht="14.4" customHeight="1" x14ac:dyDescent="0.3">
      <c r="A94" s="664" t="s">
        <v>2133</v>
      </c>
      <c r="B94" s="665" t="s">
        <v>2031</v>
      </c>
      <c r="C94" s="665" t="s">
        <v>2228</v>
      </c>
      <c r="D94" s="665" t="s">
        <v>2229</v>
      </c>
      <c r="E94" s="665" t="s">
        <v>2230</v>
      </c>
      <c r="F94" s="668">
        <v>1</v>
      </c>
      <c r="G94" s="668">
        <v>0</v>
      </c>
      <c r="H94" s="681"/>
      <c r="I94" s="668"/>
      <c r="J94" s="668"/>
      <c r="K94" s="681"/>
      <c r="L94" s="668">
        <v>1</v>
      </c>
      <c r="M94" s="669">
        <v>0</v>
      </c>
    </row>
    <row r="95" spans="1:13" ht="14.4" customHeight="1" x14ac:dyDescent="0.3">
      <c r="A95" s="664" t="s">
        <v>2133</v>
      </c>
      <c r="B95" s="665" t="s">
        <v>2888</v>
      </c>
      <c r="C95" s="665" t="s">
        <v>2312</v>
      </c>
      <c r="D95" s="665" t="s">
        <v>2313</v>
      </c>
      <c r="E95" s="665" t="s">
        <v>2076</v>
      </c>
      <c r="F95" s="668"/>
      <c r="G95" s="668"/>
      <c r="H95" s="681">
        <v>0</v>
      </c>
      <c r="I95" s="668">
        <v>2</v>
      </c>
      <c r="J95" s="668">
        <v>362.26</v>
      </c>
      <c r="K95" s="681">
        <v>1</v>
      </c>
      <c r="L95" s="668">
        <v>2</v>
      </c>
      <c r="M95" s="669">
        <v>362.26</v>
      </c>
    </row>
    <row r="96" spans="1:13" ht="14.4" customHeight="1" x14ac:dyDescent="0.3">
      <c r="A96" s="664" t="s">
        <v>2133</v>
      </c>
      <c r="B96" s="665" t="s">
        <v>2888</v>
      </c>
      <c r="C96" s="665" t="s">
        <v>2314</v>
      </c>
      <c r="D96" s="665" t="s">
        <v>2315</v>
      </c>
      <c r="E96" s="665" t="s">
        <v>2033</v>
      </c>
      <c r="F96" s="668"/>
      <c r="G96" s="668"/>
      <c r="H96" s="681">
        <v>0</v>
      </c>
      <c r="I96" s="668">
        <v>1</v>
      </c>
      <c r="J96" s="668">
        <v>278.64</v>
      </c>
      <c r="K96" s="681">
        <v>1</v>
      </c>
      <c r="L96" s="668">
        <v>1</v>
      </c>
      <c r="M96" s="669">
        <v>278.64</v>
      </c>
    </row>
    <row r="97" spans="1:13" ht="14.4" customHeight="1" x14ac:dyDescent="0.3">
      <c r="A97" s="664" t="s">
        <v>2133</v>
      </c>
      <c r="B97" s="665" t="s">
        <v>2888</v>
      </c>
      <c r="C97" s="665" t="s">
        <v>2316</v>
      </c>
      <c r="D97" s="665" t="s">
        <v>2317</v>
      </c>
      <c r="E97" s="665" t="s">
        <v>2318</v>
      </c>
      <c r="F97" s="668">
        <v>1</v>
      </c>
      <c r="G97" s="668">
        <v>169.04</v>
      </c>
      <c r="H97" s="681">
        <v>1</v>
      </c>
      <c r="I97" s="668"/>
      <c r="J97" s="668"/>
      <c r="K97" s="681">
        <v>0</v>
      </c>
      <c r="L97" s="668">
        <v>1</v>
      </c>
      <c r="M97" s="669">
        <v>169.04</v>
      </c>
    </row>
    <row r="98" spans="1:13" ht="14.4" customHeight="1" x14ac:dyDescent="0.3">
      <c r="A98" s="664" t="s">
        <v>2133</v>
      </c>
      <c r="B98" s="665" t="s">
        <v>2889</v>
      </c>
      <c r="C98" s="665" t="s">
        <v>2242</v>
      </c>
      <c r="D98" s="665" t="s">
        <v>2243</v>
      </c>
      <c r="E98" s="665" t="s">
        <v>2244</v>
      </c>
      <c r="F98" s="668"/>
      <c r="G98" s="668"/>
      <c r="H98" s="681">
        <v>0</v>
      </c>
      <c r="I98" s="668">
        <v>1</v>
      </c>
      <c r="J98" s="668">
        <v>185.34</v>
      </c>
      <c r="K98" s="681">
        <v>1</v>
      </c>
      <c r="L98" s="668">
        <v>1</v>
      </c>
      <c r="M98" s="669">
        <v>185.34</v>
      </c>
    </row>
    <row r="99" spans="1:13" ht="14.4" customHeight="1" x14ac:dyDescent="0.3">
      <c r="A99" s="664" t="s">
        <v>2133</v>
      </c>
      <c r="B99" s="665" t="s">
        <v>2037</v>
      </c>
      <c r="C99" s="665" t="s">
        <v>2267</v>
      </c>
      <c r="D99" s="665" t="s">
        <v>1757</v>
      </c>
      <c r="E99" s="665" t="s">
        <v>2268</v>
      </c>
      <c r="F99" s="668"/>
      <c r="G99" s="668"/>
      <c r="H99" s="681">
        <v>0</v>
      </c>
      <c r="I99" s="668">
        <v>2</v>
      </c>
      <c r="J99" s="668">
        <v>158.06</v>
      </c>
      <c r="K99" s="681">
        <v>1</v>
      </c>
      <c r="L99" s="668">
        <v>2</v>
      </c>
      <c r="M99" s="669">
        <v>158.06</v>
      </c>
    </row>
    <row r="100" spans="1:13" ht="14.4" customHeight="1" x14ac:dyDescent="0.3">
      <c r="A100" s="664" t="s">
        <v>2133</v>
      </c>
      <c r="B100" s="665" t="s">
        <v>2037</v>
      </c>
      <c r="C100" s="665" t="s">
        <v>2269</v>
      </c>
      <c r="D100" s="665" t="s">
        <v>2038</v>
      </c>
      <c r="E100" s="665" t="s">
        <v>2270</v>
      </c>
      <c r="F100" s="668"/>
      <c r="G100" s="668"/>
      <c r="H100" s="681"/>
      <c r="I100" s="668">
        <v>1</v>
      </c>
      <c r="J100" s="668">
        <v>0</v>
      </c>
      <c r="K100" s="681"/>
      <c r="L100" s="668">
        <v>1</v>
      </c>
      <c r="M100" s="669">
        <v>0</v>
      </c>
    </row>
    <row r="101" spans="1:13" ht="14.4" customHeight="1" x14ac:dyDescent="0.3">
      <c r="A101" s="664" t="s">
        <v>2133</v>
      </c>
      <c r="B101" s="665" t="s">
        <v>2037</v>
      </c>
      <c r="C101" s="665" t="s">
        <v>2271</v>
      </c>
      <c r="D101" s="665" t="s">
        <v>2272</v>
      </c>
      <c r="E101" s="665" t="s">
        <v>2273</v>
      </c>
      <c r="F101" s="668">
        <v>1</v>
      </c>
      <c r="G101" s="668">
        <v>79.03</v>
      </c>
      <c r="H101" s="681">
        <v>1</v>
      </c>
      <c r="I101" s="668"/>
      <c r="J101" s="668"/>
      <c r="K101" s="681">
        <v>0</v>
      </c>
      <c r="L101" s="668">
        <v>1</v>
      </c>
      <c r="M101" s="669">
        <v>79.03</v>
      </c>
    </row>
    <row r="102" spans="1:13" ht="14.4" customHeight="1" x14ac:dyDescent="0.3">
      <c r="A102" s="664" t="s">
        <v>2133</v>
      </c>
      <c r="B102" s="665" t="s">
        <v>2037</v>
      </c>
      <c r="C102" s="665" t="s">
        <v>2264</v>
      </c>
      <c r="D102" s="665" t="s">
        <v>2265</v>
      </c>
      <c r="E102" s="665" t="s">
        <v>2266</v>
      </c>
      <c r="F102" s="668"/>
      <c r="G102" s="668"/>
      <c r="H102" s="681">
        <v>0</v>
      </c>
      <c r="I102" s="668">
        <v>1</v>
      </c>
      <c r="J102" s="668">
        <v>59.27</v>
      </c>
      <c r="K102" s="681">
        <v>1</v>
      </c>
      <c r="L102" s="668">
        <v>1</v>
      </c>
      <c r="M102" s="669">
        <v>59.27</v>
      </c>
    </row>
    <row r="103" spans="1:13" ht="14.4" customHeight="1" x14ac:dyDescent="0.3">
      <c r="A103" s="664" t="s">
        <v>2133</v>
      </c>
      <c r="B103" s="665" t="s">
        <v>2890</v>
      </c>
      <c r="C103" s="665" t="s">
        <v>2233</v>
      </c>
      <c r="D103" s="665" t="s">
        <v>2234</v>
      </c>
      <c r="E103" s="665" t="s">
        <v>2235</v>
      </c>
      <c r="F103" s="668">
        <v>1</v>
      </c>
      <c r="G103" s="668">
        <v>0</v>
      </c>
      <c r="H103" s="681"/>
      <c r="I103" s="668"/>
      <c r="J103" s="668"/>
      <c r="K103" s="681"/>
      <c r="L103" s="668">
        <v>1</v>
      </c>
      <c r="M103" s="669">
        <v>0</v>
      </c>
    </row>
    <row r="104" spans="1:13" ht="14.4" customHeight="1" x14ac:dyDescent="0.3">
      <c r="A104" s="664" t="s">
        <v>2134</v>
      </c>
      <c r="B104" s="665" t="s">
        <v>1990</v>
      </c>
      <c r="C104" s="665" t="s">
        <v>2177</v>
      </c>
      <c r="D104" s="665" t="s">
        <v>562</v>
      </c>
      <c r="E104" s="665" t="s">
        <v>1149</v>
      </c>
      <c r="F104" s="668"/>
      <c r="G104" s="668"/>
      <c r="H104" s="681"/>
      <c r="I104" s="668">
        <v>2</v>
      </c>
      <c r="J104" s="668">
        <v>0</v>
      </c>
      <c r="K104" s="681"/>
      <c r="L104" s="668">
        <v>2</v>
      </c>
      <c r="M104" s="669">
        <v>0</v>
      </c>
    </row>
    <row r="105" spans="1:13" ht="14.4" customHeight="1" x14ac:dyDescent="0.3">
      <c r="A105" s="664" t="s">
        <v>2134</v>
      </c>
      <c r="B105" s="665" t="s">
        <v>2003</v>
      </c>
      <c r="C105" s="665" t="s">
        <v>2219</v>
      </c>
      <c r="D105" s="665" t="s">
        <v>2220</v>
      </c>
      <c r="E105" s="665" t="s">
        <v>2221</v>
      </c>
      <c r="F105" s="668"/>
      <c r="G105" s="668"/>
      <c r="H105" s="681">
        <v>0</v>
      </c>
      <c r="I105" s="668">
        <v>2</v>
      </c>
      <c r="J105" s="668">
        <v>241.22</v>
      </c>
      <c r="K105" s="681">
        <v>1</v>
      </c>
      <c r="L105" s="668">
        <v>2</v>
      </c>
      <c r="M105" s="669">
        <v>241.22</v>
      </c>
    </row>
    <row r="106" spans="1:13" ht="14.4" customHeight="1" x14ac:dyDescent="0.3">
      <c r="A106" s="664" t="s">
        <v>2134</v>
      </c>
      <c r="B106" s="665" t="s">
        <v>2022</v>
      </c>
      <c r="C106" s="665" t="s">
        <v>1151</v>
      </c>
      <c r="D106" s="665" t="s">
        <v>1152</v>
      </c>
      <c r="E106" s="665" t="s">
        <v>1038</v>
      </c>
      <c r="F106" s="668"/>
      <c r="G106" s="668"/>
      <c r="H106" s="681">
        <v>0</v>
      </c>
      <c r="I106" s="668">
        <v>1</v>
      </c>
      <c r="J106" s="668">
        <v>65.540000000000006</v>
      </c>
      <c r="K106" s="681">
        <v>1</v>
      </c>
      <c r="L106" s="668">
        <v>1</v>
      </c>
      <c r="M106" s="669">
        <v>65.540000000000006</v>
      </c>
    </row>
    <row r="107" spans="1:13" ht="14.4" customHeight="1" x14ac:dyDescent="0.3">
      <c r="A107" s="664" t="s">
        <v>2134</v>
      </c>
      <c r="B107" s="665" t="s">
        <v>2023</v>
      </c>
      <c r="C107" s="665" t="s">
        <v>1145</v>
      </c>
      <c r="D107" s="665" t="s">
        <v>1146</v>
      </c>
      <c r="E107" s="665" t="s">
        <v>887</v>
      </c>
      <c r="F107" s="668"/>
      <c r="G107" s="668"/>
      <c r="H107" s="681">
        <v>0</v>
      </c>
      <c r="I107" s="668">
        <v>2</v>
      </c>
      <c r="J107" s="668">
        <v>70.22</v>
      </c>
      <c r="K107" s="681">
        <v>1</v>
      </c>
      <c r="L107" s="668">
        <v>2</v>
      </c>
      <c r="M107" s="669">
        <v>70.22</v>
      </c>
    </row>
    <row r="108" spans="1:13" ht="14.4" customHeight="1" x14ac:dyDescent="0.3">
      <c r="A108" s="664" t="s">
        <v>2134</v>
      </c>
      <c r="B108" s="665" t="s">
        <v>2881</v>
      </c>
      <c r="C108" s="665" t="s">
        <v>2303</v>
      </c>
      <c r="D108" s="665" t="s">
        <v>2304</v>
      </c>
      <c r="E108" s="665" t="s">
        <v>887</v>
      </c>
      <c r="F108" s="668"/>
      <c r="G108" s="668"/>
      <c r="H108" s="681">
        <v>0</v>
      </c>
      <c r="I108" s="668">
        <v>1</v>
      </c>
      <c r="J108" s="668">
        <v>48.27</v>
      </c>
      <c r="K108" s="681">
        <v>1</v>
      </c>
      <c r="L108" s="668">
        <v>1</v>
      </c>
      <c r="M108" s="669">
        <v>48.27</v>
      </c>
    </row>
    <row r="109" spans="1:13" ht="14.4" customHeight="1" x14ac:dyDescent="0.3">
      <c r="A109" s="664" t="s">
        <v>2134</v>
      </c>
      <c r="B109" s="665" t="s">
        <v>2025</v>
      </c>
      <c r="C109" s="665" t="s">
        <v>2367</v>
      </c>
      <c r="D109" s="665" t="s">
        <v>1116</v>
      </c>
      <c r="E109" s="665" t="s">
        <v>2368</v>
      </c>
      <c r="F109" s="668"/>
      <c r="G109" s="668"/>
      <c r="H109" s="681"/>
      <c r="I109" s="668">
        <v>1</v>
      </c>
      <c r="J109" s="668">
        <v>0</v>
      </c>
      <c r="K109" s="681"/>
      <c r="L109" s="668">
        <v>1</v>
      </c>
      <c r="M109" s="669">
        <v>0</v>
      </c>
    </row>
    <row r="110" spans="1:13" ht="14.4" customHeight="1" x14ac:dyDescent="0.3">
      <c r="A110" s="664" t="s">
        <v>2134</v>
      </c>
      <c r="B110" s="665" t="s">
        <v>2025</v>
      </c>
      <c r="C110" s="665" t="s">
        <v>2184</v>
      </c>
      <c r="D110" s="665" t="s">
        <v>1119</v>
      </c>
      <c r="E110" s="665" t="s">
        <v>2185</v>
      </c>
      <c r="F110" s="668"/>
      <c r="G110" s="668"/>
      <c r="H110" s="681"/>
      <c r="I110" s="668">
        <v>1</v>
      </c>
      <c r="J110" s="668">
        <v>0</v>
      </c>
      <c r="K110" s="681"/>
      <c r="L110" s="668">
        <v>1</v>
      </c>
      <c r="M110" s="669">
        <v>0</v>
      </c>
    </row>
    <row r="111" spans="1:13" ht="14.4" customHeight="1" x14ac:dyDescent="0.3">
      <c r="A111" s="664" t="s">
        <v>2134</v>
      </c>
      <c r="B111" s="665" t="s">
        <v>2030</v>
      </c>
      <c r="C111" s="665" t="s">
        <v>2321</v>
      </c>
      <c r="D111" s="665" t="s">
        <v>2322</v>
      </c>
      <c r="E111" s="665" t="s">
        <v>1212</v>
      </c>
      <c r="F111" s="668">
        <v>1</v>
      </c>
      <c r="G111" s="668">
        <v>0</v>
      </c>
      <c r="H111" s="681"/>
      <c r="I111" s="668"/>
      <c r="J111" s="668"/>
      <c r="K111" s="681"/>
      <c r="L111" s="668">
        <v>1</v>
      </c>
      <c r="M111" s="669">
        <v>0</v>
      </c>
    </row>
    <row r="112" spans="1:13" ht="14.4" customHeight="1" x14ac:dyDescent="0.3">
      <c r="A112" s="664" t="s">
        <v>2134</v>
      </c>
      <c r="B112" s="665" t="s">
        <v>2031</v>
      </c>
      <c r="C112" s="665" t="s">
        <v>2354</v>
      </c>
      <c r="D112" s="665" t="s">
        <v>2355</v>
      </c>
      <c r="E112" s="665" t="s">
        <v>2075</v>
      </c>
      <c r="F112" s="668"/>
      <c r="G112" s="668"/>
      <c r="H112" s="681">
        <v>0</v>
      </c>
      <c r="I112" s="668">
        <v>1</v>
      </c>
      <c r="J112" s="668">
        <v>58.86</v>
      </c>
      <c r="K112" s="681">
        <v>1</v>
      </c>
      <c r="L112" s="668">
        <v>1</v>
      </c>
      <c r="M112" s="669">
        <v>58.86</v>
      </c>
    </row>
    <row r="113" spans="1:13" ht="14.4" customHeight="1" x14ac:dyDescent="0.3">
      <c r="A113" s="664" t="s">
        <v>2134</v>
      </c>
      <c r="B113" s="665" t="s">
        <v>2031</v>
      </c>
      <c r="C113" s="665" t="s">
        <v>1218</v>
      </c>
      <c r="D113" s="665" t="s">
        <v>2032</v>
      </c>
      <c r="E113" s="665" t="s">
        <v>2033</v>
      </c>
      <c r="F113" s="668"/>
      <c r="G113" s="668"/>
      <c r="H113" s="681">
        <v>0</v>
      </c>
      <c r="I113" s="668">
        <v>2</v>
      </c>
      <c r="J113" s="668">
        <v>362.26</v>
      </c>
      <c r="K113" s="681">
        <v>1</v>
      </c>
      <c r="L113" s="668">
        <v>2</v>
      </c>
      <c r="M113" s="669">
        <v>362.26</v>
      </c>
    </row>
    <row r="114" spans="1:13" ht="14.4" customHeight="1" x14ac:dyDescent="0.3">
      <c r="A114" s="664" t="s">
        <v>2134</v>
      </c>
      <c r="B114" s="665" t="s">
        <v>2884</v>
      </c>
      <c r="C114" s="665" t="s">
        <v>2357</v>
      </c>
      <c r="D114" s="665" t="s">
        <v>2358</v>
      </c>
      <c r="E114" s="665" t="s">
        <v>929</v>
      </c>
      <c r="F114" s="668">
        <v>1</v>
      </c>
      <c r="G114" s="668">
        <v>0</v>
      </c>
      <c r="H114" s="681"/>
      <c r="I114" s="668"/>
      <c r="J114" s="668"/>
      <c r="K114" s="681"/>
      <c r="L114" s="668">
        <v>1</v>
      </c>
      <c r="M114" s="669">
        <v>0</v>
      </c>
    </row>
    <row r="115" spans="1:13" ht="14.4" customHeight="1" x14ac:dyDescent="0.3">
      <c r="A115" s="664" t="s">
        <v>2134</v>
      </c>
      <c r="B115" s="665" t="s">
        <v>2885</v>
      </c>
      <c r="C115" s="665" t="s">
        <v>2196</v>
      </c>
      <c r="D115" s="665" t="s">
        <v>2197</v>
      </c>
      <c r="E115" s="665" t="s">
        <v>2198</v>
      </c>
      <c r="F115" s="668">
        <v>1</v>
      </c>
      <c r="G115" s="668">
        <v>131.54</v>
      </c>
      <c r="H115" s="681">
        <v>1</v>
      </c>
      <c r="I115" s="668"/>
      <c r="J115" s="668"/>
      <c r="K115" s="681">
        <v>0</v>
      </c>
      <c r="L115" s="668">
        <v>1</v>
      </c>
      <c r="M115" s="669">
        <v>131.54</v>
      </c>
    </row>
    <row r="116" spans="1:13" ht="14.4" customHeight="1" x14ac:dyDescent="0.3">
      <c r="A116" s="664" t="s">
        <v>2134</v>
      </c>
      <c r="B116" s="665" t="s">
        <v>2092</v>
      </c>
      <c r="C116" s="665" t="s">
        <v>1805</v>
      </c>
      <c r="D116" s="665" t="s">
        <v>1806</v>
      </c>
      <c r="E116" s="665" t="s">
        <v>1807</v>
      </c>
      <c r="F116" s="668"/>
      <c r="G116" s="668"/>
      <c r="H116" s="681">
        <v>0</v>
      </c>
      <c r="I116" s="668">
        <v>1</v>
      </c>
      <c r="J116" s="668">
        <v>70.540000000000006</v>
      </c>
      <c r="K116" s="681">
        <v>1</v>
      </c>
      <c r="L116" s="668">
        <v>1</v>
      </c>
      <c r="M116" s="669">
        <v>70.540000000000006</v>
      </c>
    </row>
    <row r="117" spans="1:13" ht="14.4" customHeight="1" x14ac:dyDescent="0.3">
      <c r="A117" s="664" t="s">
        <v>2134</v>
      </c>
      <c r="B117" s="665" t="s">
        <v>2891</v>
      </c>
      <c r="C117" s="665" t="s">
        <v>2630</v>
      </c>
      <c r="D117" s="665" t="s">
        <v>1678</v>
      </c>
      <c r="E117" s="665" t="s">
        <v>2148</v>
      </c>
      <c r="F117" s="668"/>
      <c r="G117" s="668"/>
      <c r="H117" s="681">
        <v>0</v>
      </c>
      <c r="I117" s="668">
        <v>1</v>
      </c>
      <c r="J117" s="668">
        <v>36.54</v>
      </c>
      <c r="K117" s="681">
        <v>1</v>
      </c>
      <c r="L117" s="668">
        <v>1</v>
      </c>
      <c r="M117" s="669">
        <v>36.54</v>
      </c>
    </row>
    <row r="118" spans="1:13" ht="14.4" customHeight="1" x14ac:dyDescent="0.3">
      <c r="A118" s="664" t="s">
        <v>2134</v>
      </c>
      <c r="B118" s="665" t="s">
        <v>2891</v>
      </c>
      <c r="C118" s="665" t="s">
        <v>2631</v>
      </c>
      <c r="D118" s="665" t="s">
        <v>2632</v>
      </c>
      <c r="E118" s="665" t="s">
        <v>2633</v>
      </c>
      <c r="F118" s="668">
        <v>1</v>
      </c>
      <c r="G118" s="668">
        <v>36.54</v>
      </c>
      <c r="H118" s="681">
        <v>1</v>
      </c>
      <c r="I118" s="668"/>
      <c r="J118" s="668"/>
      <c r="K118" s="681">
        <v>0</v>
      </c>
      <c r="L118" s="668">
        <v>1</v>
      </c>
      <c r="M118" s="669">
        <v>36.54</v>
      </c>
    </row>
    <row r="119" spans="1:13" ht="14.4" customHeight="1" x14ac:dyDescent="0.3">
      <c r="A119" s="664" t="s">
        <v>2135</v>
      </c>
      <c r="B119" s="665" t="s">
        <v>2023</v>
      </c>
      <c r="C119" s="665" t="s">
        <v>1145</v>
      </c>
      <c r="D119" s="665" t="s">
        <v>1146</v>
      </c>
      <c r="E119" s="665" t="s">
        <v>887</v>
      </c>
      <c r="F119" s="668"/>
      <c r="G119" s="668"/>
      <c r="H119" s="681">
        <v>0</v>
      </c>
      <c r="I119" s="668">
        <v>1</v>
      </c>
      <c r="J119" s="668">
        <v>35.11</v>
      </c>
      <c r="K119" s="681">
        <v>1</v>
      </c>
      <c r="L119" s="668">
        <v>1</v>
      </c>
      <c r="M119" s="669">
        <v>35.11</v>
      </c>
    </row>
    <row r="120" spans="1:13" ht="14.4" customHeight="1" x14ac:dyDescent="0.3">
      <c r="A120" s="664" t="s">
        <v>2135</v>
      </c>
      <c r="B120" s="665" t="s">
        <v>2069</v>
      </c>
      <c r="C120" s="665" t="s">
        <v>1129</v>
      </c>
      <c r="D120" s="665" t="s">
        <v>2070</v>
      </c>
      <c r="E120" s="665" t="s">
        <v>2071</v>
      </c>
      <c r="F120" s="668"/>
      <c r="G120" s="668"/>
      <c r="H120" s="681"/>
      <c r="I120" s="668">
        <v>7</v>
      </c>
      <c r="J120" s="668">
        <v>0</v>
      </c>
      <c r="K120" s="681"/>
      <c r="L120" s="668">
        <v>7</v>
      </c>
      <c r="M120" s="669">
        <v>0</v>
      </c>
    </row>
    <row r="121" spans="1:13" ht="14.4" customHeight="1" x14ac:dyDescent="0.3">
      <c r="A121" s="664" t="s">
        <v>2136</v>
      </c>
      <c r="B121" s="665" t="s">
        <v>1990</v>
      </c>
      <c r="C121" s="665" t="s">
        <v>2727</v>
      </c>
      <c r="D121" s="665" t="s">
        <v>562</v>
      </c>
      <c r="E121" s="665" t="s">
        <v>563</v>
      </c>
      <c r="F121" s="668"/>
      <c r="G121" s="668"/>
      <c r="H121" s="681">
        <v>0</v>
      </c>
      <c r="I121" s="668">
        <v>1</v>
      </c>
      <c r="J121" s="668">
        <v>205.84</v>
      </c>
      <c r="K121" s="681">
        <v>1</v>
      </c>
      <c r="L121" s="668">
        <v>1</v>
      </c>
      <c r="M121" s="669">
        <v>205.84</v>
      </c>
    </row>
    <row r="122" spans="1:13" ht="14.4" customHeight="1" x14ac:dyDescent="0.3">
      <c r="A122" s="664" t="s">
        <v>2136</v>
      </c>
      <c r="B122" s="665" t="s">
        <v>1990</v>
      </c>
      <c r="C122" s="665" t="s">
        <v>1148</v>
      </c>
      <c r="D122" s="665" t="s">
        <v>562</v>
      </c>
      <c r="E122" s="665" t="s">
        <v>1992</v>
      </c>
      <c r="F122" s="668"/>
      <c r="G122" s="668"/>
      <c r="H122" s="681">
        <v>0</v>
      </c>
      <c r="I122" s="668">
        <v>1</v>
      </c>
      <c r="J122" s="668">
        <v>57.64</v>
      </c>
      <c r="K122" s="681">
        <v>1</v>
      </c>
      <c r="L122" s="668">
        <v>1</v>
      </c>
      <c r="M122" s="669">
        <v>57.64</v>
      </c>
    </row>
    <row r="123" spans="1:13" ht="14.4" customHeight="1" x14ac:dyDescent="0.3">
      <c r="A123" s="664" t="s">
        <v>2136</v>
      </c>
      <c r="B123" s="665" t="s">
        <v>2000</v>
      </c>
      <c r="C123" s="665" t="s">
        <v>2380</v>
      </c>
      <c r="D123" s="665" t="s">
        <v>2381</v>
      </c>
      <c r="E123" s="665" t="s">
        <v>2282</v>
      </c>
      <c r="F123" s="668"/>
      <c r="G123" s="668"/>
      <c r="H123" s="681">
        <v>0</v>
      </c>
      <c r="I123" s="668">
        <v>1</v>
      </c>
      <c r="J123" s="668">
        <v>86.41</v>
      </c>
      <c r="K123" s="681">
        <v>1</v>
      </c>
      <c r="L123" s="668">
        <v>1</v>
      </c>
      <c r="M123" s="669">
        <v>86.41</v>
      </c>
    </row>
    <row r="124" spans="1:13" ht="14.4" customHeight="1" x14ac:dyDescent="0.3">
      <c r="A124" s="664" t="s">
        <v>2136</v>
      </c>
      <c r="B124" s="665" t="s">
        <v>2000</v>
      </c>
      <c r="C124" s="665" t="s">
        <v>2712</v>
      </c>
      <c r="D124" s="665" t="s">
        <v>2713</v>
      </c>
      <c r="E124" s="665" t="s">
        <v>2714</v>
      </c>
      <c r="F124" s="668">
        <v>2</v>
      </c>
      <c r="G124" s="668">
        <v>0</v>
      </c>
      <c r="H124" s="681"/>
      <c r="I124" s="668"/>
      <c r="J124" s="668"/>
      <c r="K124" s="681"/>
      <c r="L124" s="668">
        <v>2</v>
      </c>
      <c r="M124" s="669">
        <v>0</v>
      </c>
    </row>
    <row r="125" spans="1:13" ht="14.4" customHeight="1" x14ac:dyDescent="0.3">
      <c r="A125" s="664" t="s">
        <v>2136</v>
      </c>
      <c r="B125" s="665" t="s">
        <v>2002</v>
      </c>
      <c r="C125" s="665" t="s">
        <v>2251</v>
      </c>
      <c r="D125" s="665" t="s">
        <v>2252</v>
      </c>
      <c r="E125" s="665" t="s">
        <v>2238</v>
      </c>
      <c r="F125" s="668"/>
      <c r="G125" s="668"/>
      <c r="H125" s="681">
        <v>0</v>
      </c>
      <c r="I125" s="668">
        <v>1</v>
      </c>
      <c r="J125" s="668">
        <v>46.25</v>
      </c>
      <c r="K125" s="681">
        <v>1</v>
      </c>
      <c r="L125" s="668">
        <v>1</v>
      </c>
      <c r="M125" s="669">
        <v>46.25</v>
      </c>
    </row>
    <row r="126" spans="1:13" ht="14.4" customHeight="1" x14ac:dyDescent="0.3">
      <c r="A126" s="664" t="s">
        <v>2136</v>
      </c>
      <c r="B126" s="665" t="s">
        <v>2002</v>
      </c>
      <c r="C126" s="665" t="s">
        <v>2680</v>
      </c>
      <c r="D126" s="665" t="s">
        <v>2681</v>
      </c>
      <c r="E126" s="665" t="s">
        <v>2238</v>
      </c>
      <c r="F126" s="668">
        <v>3</v>
      </c>
      <c r="G126" s="668">
        <v>138.75</v>
      </c>
      <c r="H126" s="681">
        <v>1</v>
      </c>
      <c r="I126" s="668"/>
      <c r="J126" s="668"/>
      <c r="K126" s="681">
        <v>0</v>
      </c>
      <c r="L126" s="668">
        <v>3</v>
      </c>
      <c r="M126" s="669">
        <v>138.75</v>
      </c>
    </row>
    <row r="127" spans="1:13" ht="14.4" customHeight="1" x14ac:dyDescent="0.3">
      <c r="A127" s="664" t="s">
        <v>2136</v>
      </c>
      <c r="B127" s="665" t="s">
        <v>2003</v>
      </c>
      <c r="C127" s="665" t="s">
        <v>1185</v>
      </c>
      <c r="D127" s="665" t="s">
        <v>2004</v>
      </c>
      <c r="E127" s="665" t="s">
        <v>2005</v>
      </c>
      <c r="F127" s="668"/>
      <c r="G127" s="668"/>
      <c r="H127" s="681">
        <v>0</v>
      </c>
      <c r="I127" s="668">
        <v>2</v>
      </c>
      <c r="J127" s="668">
        <v>369.48</v>
      </c>
      <c r="K127" s="681">
        <v>1</v>
      </c>
      <c r="L127" s="668">
        <v>2</v>
      </c>
      <c r="M127" s="669">
        <v>369.48</v>
      </c>
    </row>
    <row r="128" spans="1:13" ht="14.4" customHeight="1" x14ac:dyDescent="0.3">
      <c r="A128" s="664" t="s">
        <v>2136</v>
      </c>
      <c r="B128" s="665" t="s">
        <v>2006</v>
      </c>
      <c r="C128" s="665" t="s">
        <v>2723</v>
      </c>
      <c r="D128" s="665" t="s">
        <v>1167</v>
      </c>
      <c r="E128" s="665" t="s">
        <v>2724</v>
      </c>
      <c r="F128" s="668"/>
      <c r="G128" s="668"/>
      <c r="H128" s="681">
        <v>0</v>
      </c>
      <c r="I128" s="668">
        <v>2</v>
      </c>
      <c r="J128" s="668">
        <v>554.24</v>
      </c>
      <c r="K128" s="681">
        <v>1</v>
      </c>
      <c r="L128" s="668">
        <v>2</v>
      </c>
      <c r="M128" s="669">
        <v>554.24</v>
      </c>
    </row>
    <row r="129" spans="1:13" ht="14.4" customHeight="1" x14ac:dyDescent="0.3">
      <c r="A129" s="664" t="s">
        <v>2136</v>
      </c>
      <c r="B129" s="665" t="s">
        <v>2006</v>
      </c>
      <c r="C129" s="665" t="s">
        <v>1261</v>
      </c>
      <c r="D129" s="665" t="s">
        <v>1167</v>
      </c>
      <c r="E129" s="665" t="s">
        <v>2007</v>
      </c>
      <c r="F129" s="668"/>
      <c r="G129" s="668"/>
      <c r="H129" s="681">
        <v>0</v>
      </c>
      <c r="I129" s="668">
        <v>1</v>
      </c>
      <c r="J129" s="668">
        <v>1385.62</v>
      </c>
      <c r="K129" s="681">
        <v>1</v>
      </c>
      <c r="L129" s="668">
        <v>1</v>
      </c>
      <c r="M129" s="669">
        <v>1385.62</v>
      </c>
    </row>
    <row r="130" spans="1:13" ht="14.4" customHeight="1" x14ac:dyDescent="0.3">
      <c r="A130" s="664" t="s">
        <v>2136</v>
      </c>
      <c r="B130" s="665" t="s">
        <v>2006</v>
      </c>
      <c r="C130" s="665" t="s">
        <v>1270</v>
      </c>
      <c r="D130" s="665" t="s">
        <v>1167</v>
      </c>
      <c r="E130" s="665" t="s">
        <v>2008</v>
      </c>
      <c r="F130" s="668"/>
      <c r="G130" s="668"/>
      <c r="H130" s="681">
        <v>0</v>
      </c>
      <c r="I130" s="668">
        <v>1</v>
      </c>
      <c r="J130" s="668">
        <v>2309.36</v>
      </c>
      <c r="K130" s="681">
        <v>1</v>
      </c>
      <c r="L130" s="668">
        <v>1</v>
      </c>
      <c r="M130" s="669">
        <v>2309.36</v>
      </c>
    </row>
    <row r="131" spans="1:13" ht="14.4" customHeight="1" x14ac:dyDescent="0.3">
      <c r="A131" s="664" t="s">
        <v>2136</v>
      </c>
      <c r="B131" s="665" t="s">
        <v>2015</v>
      </c>
      <c r="C131" s="665" t="s">
        <v>1754</v>
      </c>
      <c r="D131" s="665" t="s">
        <v>1252</v>
      </c>
      <c r="E131" s="665" t="s">
        <v>1755</v>
      </c>
      <c r="F131" s="668"/>
      <c r="G131" s="668"/>
      <c r="H131" s="681">
        <v>0</v>
      </c>
      <c r="I131" s="668">
        <v>2</v>
      </c>
      <c r="J131" s="668">
        <v>373.74</v>
      </c>
      <c r="K131" s="681">
        <v>1</v>
      </c>
      <c r="L131" s="668">
        <v>2</v>
      </c>
      <c r="M131" s="669">
        <v>373.74</v>
      </c>
    </row>
    <row r="132" spans="1:13" ht="14.4" customHeight="1" x14ac:dyDescent="0.3">
      <c r="A132" s="664" t="s">
        <v>2136</v>
      </c>
      <c r="B132" s="665" t="s">
        <v>2016</v>
      </c>
      <c r="C132" s="665" t="s">
        <v>1126</v>
      </c>
      <c r="D132" s="665" t="s">
        <v>1123</v>
      </c>
      <c r="E132" s="665" t="s">
        <v>2019</v>
      </c>
      <c r="F132" s="668"/>
      <c r="G132" s="668"/>
      <c r="H132" s="681">
        <v>0</v>
      </c>
      <c r="I132" s="668">
        <v>2</v>
      </c>
      <c r="J132" s="668">
        <v>288.02</v>
      </c>
      <c r="K132" s="681">
        <v>1</v>
      </c>
      <c r="L132" s="668">
        <v>2</v>
      </c>
      <c r="M132" s="669">
        <v>288.02</v>
      </c>
    </row>
    <row r="133" spans="1:13" ht="14.4" customHeight="1" x14ac:dyDescent="0.3">
      <c r="A133" s="664" t="s">
        <v>2136</v>
      </c>
      <c r="B133" s="665" t="s">
        <v>2892</v>
      </c>
      <c r="C133" s="665" t="s">
        <v>2720</v>
      </c>
      <c r="D133" s="665" t="s">
        <v>2721</v>
      </c>
      <c r="E133" s="665" t="s">
        <v>2722</v>
      </c>
      <c r="F133" s="668">
        <v>1</v>
      </c>
      <c r="G133" s="668">
        <v>459.3</v>
      </c>
      <c r="H133" s="681">
        <v>1</v>
      </c>
      <c r="I133" s="668"/>
      <c r="J133" s="668"/>
      <c r="K133" s="681">
        <v>0</v>
      </c>
      <c r="L133" s="668">
        <v>1</v>
      </c>
      <c r="M133" s="669">
        <v>459.3</v>
      </c>
    </row>
    <row r="134" spans="1:13" ht="14.4" customHeight="1" x14ac:dyDescent="0.3">
      <c r="A134" s="664" t="s">
        <v>2136</v>
      </c>
      <c r="B134" s="665" t="s">
        <v>2022</v>
      </c>
      <c r="C134" s="665" t="s">
        <v>2656</v>
      </c>
      <c r="D134" s="665" t="s">
        <v>1152</v>
      </c>
      <c r="E134" s="665" t="s">
        <v>2535</v>
      </c>
      <c r="F134" s="668"/>
      <c r="G134" s="668"/>
      <c r="H134" s="681">
        <v>0</v>
      </c>
      <c r="I134" s="668">
        <v>1</v>
      </c>
      <c r="J134" s="668">
        <v>229.38</v>
      </c>
      <c r="K134" s="681">
        <v>1</v>
      </c>
      <c r="L134" s="668">
        <v>1</v>
      </c>
      <c r="M134" s="669">
        <v>229.38</v>
      </c>
    </row>
    <row r="135" spans="1:13" ht="14.4" customHeight="1" x14ac:dyDescent="0.3">
      <c r="A135" s="664" t="s">
        <v>2136</v>
      </c>
      <c r="B135" s="665" t="s">
        <v>2023</v>
      </c>
      <c r="C135" s="665" t="s">
        <v>2384</v>
      </c>
      <c r="D135" s="665" t="s">
        <v>1146</v>
      </c>
      <c r="E135" s="665" t="s">
        <v>2385</v>
      </c>
      <c r="F135" s="668"/>
      <c r="G135" s="668"/>
      <c r="H135" s="681">
        <v>0</v>
      </c>
      <c r="I135" s="668">
        <v>1</v>
      </c>
      <c r="J135" s="668">
        <v>105.32</v>
      </c>
      <c r="K135" s="681">
        <v>1</v>
      </c>
      <c r="L135" s="668">
        <v>1</v>
      </c>
      <c r="M135" s="669">
        <v>105.32</v>
      </c>
    </row>
    <row r="136" spans="1:13" ht="14.4" customHeight="1" x14ac:dyDescent="0.3">
      <c r="A136" s="664" t="s">
        <v>2136</v>
      </c>
      <c r="B136" s="665" t="s">
        <v>2023</v>
      </c>
      <c r="C136" s="665" t="s">
        <v>2210</v>
      </c>
      <c r="D136" s="665" t="s">
        <v>2211</v>
      </c>
      <c r="E136" s="665" t="s">
        <v>2212</v>
      </c>
      <c r="F136" s="668"/>
      <c r="G136" s="668"/>
      <c r="H136" s="681">
        <v>0</v>
      </c>
      <c r="I136" s="668">
        <v>1</v>
      </c>
      <c r="J136" s="668">
        <v>210.66</v>
      </c>
      <c r="K136" s="681">
        <v>1</v>
      </c>
      <c r="L136" s="668">
        <v>1</v>
      </c>
      <c r="M136" s="669">
        <v>210.66</v>
      </c>
    </row>
    <row r="137" spans="1:13" ht="14.4" customHeight="1" x14ac:dyDescent="0.3">
      <c r="A137" s="664" t="s">
        <v>2136</v>
      </c>
      <c r="B137" s="665" t="s">
        <v>2023</v>
      </c>
      <c r="C137" s="665" t="s">
        <v>2412</v>
      </c>
      <c r="D137" s="665" t="s">
        <v>2413</v>
      </c>
      <c r="E137" s="665" t="s">
        <v>2414</v>
      </c>
      <c r="F137" s="668">
        <v>4</v>
      </c>
      <c r="G137" s="668">
        <v>65.52</v>
      </c>
      <c r="H137" s="681">
        <v>1</v>
      </c>
      <c r="I137" s="668"/>
      <c r="J137" s="668"/>
      <c r="K137" s="681">
        <v>0</v>
      </c>
      <c r="L137" s="668">
        <v>4</v>
      </c>
      <c r="M137" s="669">
        <v>65.52</v>
      </c>
    </row>
    <row r="138" spans="1:13" ht="14.4" customHeight="1" x14ac:dyDescent="0.3">
      <c r="A138" s="664" t="s">
        <v>2136</v>
      </c>
      <c r="B138" s="665" t="s">
        <v>2023</v>
      </c>
      <c r="C138" s="665" t="s">
        <v>2473</v>
      </c>
      <c r="D138" s="665" t="s">
        <v>2474</v>
      </c>
      <c r="E138" s="665" t="s">
        <v>2475</v>
      </c>
      <c r="F138" s="668">
        <v>2</v>
      </c>
      <c r="G138" s="668">
        <v>65.52</v>
      </c>
      <c r="H138" s="681">
        <v>1</v>
      </c>
      <c r="I138" s="668"/>
      <c r="J138" s="668"/>
      <c r="K138" s="681">
        <v>0</v>
      </c>
      <c r="L138" s="668">
        <v>2</v>
      </c>
      <c r="M138" s="669">
        <v>65.52</v>
      </c>
    </row>
    <row r="139" spans="1:13" ht="14.4" customHeight="1" x14ac:dyDescent="0.3">
      <c r="A139" s="664" t="s">
        <v>2136</v>
      </c>
      <c r="B139" s="665" t="s">
        <v>2023</v>
      </c>
      <c r="C139" s="665" t="s">
        <v>1145</v>
      </c>
      <c r="D139" s="665" t="s">
        <v>1146</v>
      </c>
      <c r="E139" s="665" t="s">
        <v>887</v>
      </c>
      <c r="F139" s="668"/>
      <c r="G139" s="668"/>
      <c r="H139" s="681">
        <v>0</v>
      </c>
      <c r="I139" s="668">
        <v>2</v>
      </c>
      <c r="J139" s="668">
        <v>70.22</v>
      </c>
      <c r="K139" s="681">
        <v>1</v>
      </c>
      <c r="L139" s="668">
        <v>2</v>
      </c>
      <c r="M139" s="669">
        <v>70.22</v>
      </c>
    </row>
    <row r="140" spans="1:13" ht="14.4" customHeight="1" x14ac:dyDescent="0.3">
      <c r="A140" s="664" t="s">
        <v>2136</v>
      </c>
      <c r="B140" s="665" t="s">
        <v>2024</v>
      </c>
      <c r="C140" s="665" t="s">
        <v>1222</v>
      </c>
      <c r="D140" s="665" t="s">
        <v>1223</v>
      </c>
      <c r="E140" s="665" t="s">
        <v>1224</v>
      </c>
      <c r="F140" s="668"/>
      <c r="G140" s="668"/>
      <c r="H140" s="681">
        <v>0</v>
      </c>
      <c r="I140" s="668">
        <v>1</v>
      </c>
      <c r="J140" s="668">
        <v>31.09</v>
      </c>
      <c r="K140" s="681">
        <v>1</v>
      </c>
      <c r="L140" s="668">
        <v>1</v>
      </c>
      <c r="M140" s="669">
        <v>31.09</v>
      </c>
    </row>
    <row r="141" spans="1:13" ht="14.4" customHeight="1" x14ac:dyDescent="0.3">
      <c r="A141" s="664" t="s">
        <v>2136</v>
      </c>
      <c r="B141" s="665" t="s">
        <v>2024</v>
      </c>
      <c r="C141" s="665" t="s">
        <v>1237</v>
      </c>
      <c r="D141" s="665" t="s">
        <v>1223</v>
      </c>
      <c r="E141" s="665" t="s">
        <v>1238</v>
      </c>
      <c r="F141" s="668"/>
      <c r="G141" s="668"/>
      <c r="H141" s="681">
        <v>0</v>
      </c>
      <c r="I141" s="668">
        <v>1</v>
      </c>
      <c r="J141" s="668">
        <v>103.64</v>
      </c>
      <c r="K141" s="681">
        <v>1</v>
      </c>
      <c r="L141" s="668">
        <v>1</v>
      </c>
      <c r="M141" s="669">
        <v>103.64</v>
      </c>
    </row>
    <row r="142" spans="1:13" ht="14.4" customHeight="1" x14ac:dyDescent="0.3">
      <c r="A142" s="664" t="s">
        <v>2136</v>
      </c>
      <c r="B142" s="665" t="s">
        <v>2893</v>
      </c>
      <c r="C142" s="665" t="s">
        <v>2778</v>
      </c>
      <c r="D142" s="665" t="s">
        <v>2779</v>
      </c>
      <c r="E142" s="665" t="s">
        <v>2780</v>
      </c>
      <c r="F142" s="668"/>
      <c r="G142" s="668"/>
      <c r="H142" s="681">
        <v>0</v>
      </c>
      <c r="I142" s="668">
        <v>1</v>
      </c>
      <c r="J142" s="668">
        <v>251.52</v>
      </c>
      <c r="K142" s="681">
        <v>1</v>
      </c>
      <c r="L142" s="668">
        <v>1</v>
      </c>
      <c r="M142" s="669">
        <v>251.52</v>
      </c>
    </row>
    <row r="143" spans="1:13" ht="14.4" customHeight="1" x14ac:dyDescent="0.3">
      <c r="A143" s="664" t="s">
        <v>2136</v>
      </c>
      <c r="B143" s="665" t="s">
        <v>2893</v>
      </c>
      <c r="C143" s="665" t="s">
        <v>2781</v>
      </c>
      <c r="D143" s="665" t="s">
        <v>2779</v>
      </c>
      <c r="E143" s="665" t="s">
        <v>2782</v>
      </c>
      <c r="F143" s="668"/>
      <c r="G143" s="668"/>
      <c r="H143" s="681">
        <v>0</v>
      </c>
      <c r="I143" s="668">
        <v>1</v>
      </c>
      <c r="J143" s="668">
        <v>503.02</v>
      </c>
      <c r="K143" s="681">
        <v>1</v>
      </c>
      <c r="L143" s="668">
        <v>1</v>
      </c>
      <c r="M143" s="669">
        <v>503.02</v>
      </c>
    </row>
    <row r="144" spans="1:13" ht="14.4" customHeight="1" x14ac:dyDescent="0.3">
      <c r="A144" s="664" t="s">
        <v>2136</v>
      </c>
      <c r="B144" s="665" t="s">
        <v>2893</v>
      </c>
      <c r="C144" s="665" t="s">
        <v>2783</v>
      </c>
      <c r="D144" s="665" t="s">
        <v>2784</v>
      </c>
      <c r="E144" s="665" t="s">
        <v>2785</v>
      </c>
      <c r="F144" s="668">
        <v>2</v>
      </c>
      <c r="G144" s="668">
        <v>301.8</v>
      </c>
      <c r="H144" s="681">
        <v>1</v>
      </c>
      <c r="I144" s="668"/>
      <c r="J144" s="668"/>
      <c r="K144" s="681">
        <v>0</v>
      </c>
      <c r="L144" s="668">
        <v>2</v>
      </c>
      <c r="M144" s="669">
        <v>301.8</v>
      </c>
    </row>
    <row r="145" spans="1:13" ht="14.4" customHeight="1" x14ac:dyDescent="0.3">
      <c r="A145" s="664" t="s">
        <v>2136</v>
      </c>
      <c r="B145" s="665" t="s">
        <v>2881</v>
      </c>
      <c r="C145" s="665" t="s">
        <v>2521</v>
      </c>
      <c r="D145" s="665" t="s">
        <v>2304</v>
      </c>
      <c r="E145" s="665" t="s">
        <v>2385</v>
      </c>
      <c r="F145" s="668"/>
      <c r="G145" s="668"/>
      <c r="H145" s="681">
        <v>0</v>
      </c>
      <c r="I145" s="668">
        <v>2</v>
      </c>
      <c r="J145" s="668">
        <v>289.62</v>
      </c>
      <c r="K145" s="681">
        <v>1</v>
      </c>
      <c r="L145" s="668">
        <v>2</v>
      </c>
      <c r="M145" s="669">
        <v>289.62</v>
      </c>
    </row>
    <row r="146" spans="1:13" ht="14.4" customHeight="1" x14ac:dyDescent="0.3">
      <c r="A146" s="664" t="s">
        <v>2136</v>
      </c>
      <c r="B146" s="665" t="s">
        <v>2025</v>
      </c>
      <c r="C146" s="665" t="s">
        <v>1133</v>
      </c>
      <c r="D146" s="665" t="s">
        <v>2026</v>
      </c>
      <c r="E146" s="665" t="s">
        <v>1135</v>
      </c>
      <c r="F146" s="668"/>
      <c r="G146" s="668"/>
      <c r="H146" s="681">
        <v>0</v>
      </c>
      <c r="I146" s="668">
        <v>4</v>
      </c>
      <c r="J146" s="668">
        <v>386.12</v>
      </c>
      <c r="K146" s="681">
        <v>1</v>
      </c>
      <c r="L146" s="668">
        <v>4</v>
      </c>
      <c r="M146" s="669">
        <v>386.12</v>
      </c>
    </row>
    <row r="147" spans="1:13" ht="14.4" customHeight="1" x14ac:dyDescent="0.3">
      <c r="A147" s="664" t="s">
        <v>2136</v>
      </c>
      <c r="B147" s="665" t="s">
        <v>2025</v>
      </c>
      <c r="C147" s="665" t="s">
        <v>1115</v>
      </c>
      <c r="D147" s="665" t="s">
        <v>1116</v>
      </c>
      <c r="E147" s="665" t="s">
        <v>1117</v>
      </c>
      <c r="F147" s="668"/>
      <c r="G147" s="668"/>
      <c r="H147" s="681">
        <v>0</v>
      </c>
      <c r="I147" s="668">
        <v>10</v>
      </c>
      <c r="J147" s="668">
        <v>104.1</v>
      </c>
      <c r="K147" s="681">
        <v>1</v>
      </c>
      <c r="L147" s="668">
        <v>10</v>
      </c>
      <c r="M147" s="669">
        <v>104.1</v>
      </c>
    </row>
    <row r="148" spans="1:13" ht="14.4" customHeight="1" x14ac:dyDescent="0.3">
      <c r="A148" s="664" t="s">
        <v>2136</v>
      </c>
      <c r="B148" s="665" t="s">
        <v>2025</v>
      </c>
      <c r="C148" s="665" t="s">
        <v>2734</v>
      </c>
      <c r="D148" s="665" t="s">
        <v>2027</v>
      </c>
      <c r="E148" s="665" t="s">
        <v>2735</v>
      </c>
      <c r="F148" s="668"/>
      <c r="G148" s="668"/>
      <c r="H148" s="681"/>
      <c r="I148" s="668">
        <v>2</v>
      </c>
      <c r="J148" s="668">
        <v>0</v>
      </c>
      <c r="K148" s="681"/>
      <c r="L148" s="668">
        <v>2</v>
      </c>
      <c r="M148" s="669">
        <v>0</v>
      </c>
    </row>
    <row r="149" spans="1:13" ht="14.4" customHeight="1" x14ac:dyDescent="0.3">
      <c r="A149" s="664" t="s">
        <v>2136</v>
      </c>
      <c r="B149" s="665" t="s">
        <v>2025</v>
      </c>
      <c r="C149" s="665" t="s">
        <v>2736</v>
      </c>
      <c r="D149" s="665" t="s">
        <v>2027</v>
      </c>
      <c r="E149" s="665" t="s">
        <v>2005</v>
      </c>
      <c r="F149" s="668">
        <v>1</v>
      </c>
      <c r="G149" s="668">
        <v>160.88999999999999</v>
      </c>
      <c r="H149" s="681">
        <v>1</v>
      </c>
      <c r="I149" s="668"/>
      <c r="J149" s="668"/>
      <c r="K149" s="681">
        <v>0</v>
      </c>
      <c r="L149" s="668">
        <v>1</v>
      </c>
      <c r="M149" s="669">
        <v>160.88999999999999</v>
      </c>
    </row>
    <row r="150" spans="1:13" ht="14.4" customHeight="1" x14ac:dyDescent="0.3">
      <c r="A150" s="664" t="s">
        <v>2136</v>
      </c>
      <c r="B150" s="665" t="s">
        <v>2882</v>
      </c>
      <c r="C150" s="665" t="s">
        <v>2523</v>
      </c>
      <c r="D150" s="665" t="s">
        <v>2524</v>
      </c>
      <c r="E150" s="665" t="s">
        <v>2472</v>
      </c>
      <c r="F150" s="668"/>
      <c r="G150" s="668"/>
      <c r="H150" s="681">
        <v>0</v>
      </c>
      <c r="I150" s="668">
        <v>1</v>
      </c>
      <c r="J150" s="668">
        <v>291.82</v>
      </c>
      <c r="K150" s="681">
        <v>1</v>
      </c>
      <c r="L150" s="668">
        <v>1</v>
      </c>
      <c r="M150" s="669">
        <v>291.82</v>
      </c>
    </row>
    <row r="151" spans="1:13" ht="14.4" customHeight="1" x14ac:dyDescent="0.3">
      <c r="A151" s="664" t="s">
        <v>2136</v>
      </c>
      <c r="B151" s="665" t="s">
        <v>2882</v>
      </c>
      <c r="C151" s="665" t="s">
        <v>2525</v>
      </c>
      <c r="D151" s="665" t="s">
        <v>2180</v>
      </c>
      <c r="E151" s="665" t="s">
        <v>2472</v>
      </c>
      <c r="F151" s="668"/>
      <c r="G151" s="668"/>
      <c r="H151" s="681">
        <v>0</v>
      </c>
      <c r="I151" s="668">
        <v>1</v>
      </c>
      <c r="J151" s="668">
        <v>583.62</v>
      </c>
      <c r="K151" s="681">
        <v>1</v>
      </c>
      <c r="L151" s="668">
        <v>1</v>
      </c>
      <c r="M151" s="669">
        <v>583.62</v>
      </c>
    </row>
    <row r="152" spans="1:13" ht="14.4" customHeight="1" x14ac:dyDescent="0.3">
      <c r="A152" s="664" t="s">
        <v>2136</v>
      </c>
      <c r="B152" s="665" t="s">
        <v>2894</v>
      </c>
      <c r="C152" s="665" t="s">
        <v>2687</v>
      </c>
      <c r="D152" s="665" t="s">
        <v>2688</v>
      </c>
      <c r="E152" s="665" t="s">
        <v>2689</v>
      </c>
      <c r="F152" s="668"/>
      <c r="G152" s="668"/>
      <c r="H152" s="681">
        <v>0</v>
      </c>
      <c r="I152" s="668">
        <v>1</v>
      </c>
      <c r="J152" s="668">
        <v>138.27000000000001</v>
      </c>
      <c r="K152" s="681">
        <v>1</v>
      </c>
      <c r="L152" s="668">
        <v>1</v>
      </c>
      <c r="M152" s="669">
        <v>138.27000000000001</v>
      </c>
    </row>
    <row r="153" spans="1:13" ht="14.4" customHeight="1" x14ac:dyDescent="0.3">
      <c r="A153" s="664" t="s">
        <v>2136</v>
      </c>
      <c r="B153" s="665" t="s">
        <v>2895</v>
      </c>
      <c r="C153" s="665" t="s">
        <v>2732</v>
      </c>
      <c r="D153" s="665" t="s">
        <v>1244</v>
      </c>
      <c r="E153" s="665" t="s">
        <v>2733</v>
      </c>
      <c r="F153" s="668"/>
      <c r="G153" s="668"/>
      <c r="H153" s="681">
        <v>0</v>
      </c>
      <c r="I153" s="668">
        <v>2</v>
      </c>
      <c r="J153" s="668">
        <v>1638.14</v>
      </c>
      <c r="K153" s="681">
        <v>1</v>
      </c>
      <c r="L153" s="668">
        <v>2</v>
      </c>
      <c r="M153" s="669">
        <v>1638.14</v>
      </c>
    </row>
    <row r="154" spans="1:13" ht="14.4" customHeight="1" x14ac:dyDescent="0.3">
      <c r="A154" s="664" t="s">
        <v>2136</v>
      </c>
      <c r="B154" s="665" t="s">
        <v>2028</v>
      </c>
      <c r="C154" s="665" t="s">
        <v>2707</v>
      </c>
      <c r="D154" s="665" t="s">
        <v>1248</v>
      </c>
      <c r="E154" s="665" t="s">
        <v>2708</v>
      </c>
      <c r="F154" s="668"/>
      <c r="G154" s="668"/>
      <c r="H154" s="681">
        <v>0</v>
      </c>
      <c r="I154" s="668">
        <v>1</v>
      </c>
      <c r="J154" s="668">
        <v>54.98</v>
      </c>
      <c r="K154" s="681">
        <v>1</v>
      </c>
      <c r="L154" s="668">
        <v>1</v>
      </c>
      <c r="M154" s="669">
        <v>54.98</v>
      </c>
    </row>
    <row r="155" spans="1:13" ht="14.4" customHeight="1" x14ac:dyDescent="0.3">
      <c r="A155" s="664" t="s">
        <v>2136</v>
      </c>
      <c r="B155" s="665" t="s">
        <v>2030</v>
      </c>
      <c r="C155" s="665" t="s">
        <v>2543</v>
      </c>
      <c r="D155" s="665" t="s">
        <v>1211</v>
      </c>
      <c r="E155" s="665" t="s">
        <v>2544</v>
      </c>
      <c r="F155" s="668"/>
      <c r="G155" s="668"/>
      <c r="H155" s="681">
        <v>0</v>
      </c>
      <c r="I155" s="668">
        <v>2</v>
      </c>
      <c r="J155" s="668">
        <v>733.06</v>
      </c>
      <c r="K155" s="681">
        <v>1</v>
      </c>
      <c r="L155" s="668">
        <v>2</v>
      </c>
      <c r="M155" s="669">
        <v>733.06</v>
      </c>
    </row>
    <row r="156" spans="1:13" ht="14.4" customHeight="1" x14ac:dyDescent="0.3">
      <c r="A156" s="664" t="s">
        <v>2136</v>
      </c>
      <c r="B156" s="665" t="s">
        <v>2896</v>
      </c>
      <c r="C156" s="665" t="s">
        <v>2710</v>
      </c>
      <c r="D156" s="665" t="s">
        <v>2711</v>
      </c>
      <c r="E156" s="665" t="s">
        <v>2472</v>
      </c>
      <c r="F156" s="668"/>
      <c r="G156" s="668"/>
      <c r="H156" s="681">
        <v>0</v>
      </c>
      <c r="I156" s="668">
        <v>1</v>
      </c>
      <c r="J156" s="668">
        <v>145.66999999999999</v>
      </c>
      <c r="K156" s="681">
        <v>1</v>
      </c>
      <c r="L156" s="668">
        <v>1</v>
      </c>
      <c r="M156" s="669">
        <v>145.66999999999999</v>
      </c>
    </row>
    <row r="157" spans="1:13" ht="14.4" customHeight="1" x14ac:dyDescent="0.3">
      <c r="A157" s="664" t="s">
        <v>2136</v>
      </c>
      <c r="B157" s="665" t="s">
        <v>2031</v>
      </c>
      <c r="C157" s="665" t="s">
        <v>2468</v>
      </c>
      <c r="D157" s="665" t="s">
        <v>2157</v>
      </c>
      <c r="E157" s="665" t="s">
        <v>2469</v>
      </c>
      <c r="F157" s="668"/>
      <c r="G157" s="668"/>
      <c r="H157" s="681">
        <v>0</v>
      </c>
      <c r="I157" s="668">
        <v>4</v>
      </c>
      <c r="J157" s="668">
        <v>1569.68</v>
      </c>
      <c r="K157" s="681">
        <v>1</v>
      </c>
      <c r="L157" s="668">
        <v>4</v>
      </c>
      <c r="M157" s="669">
        <v>1569.68</v>
      </c>
    </row>
    <row r="158" spans="1:13" ht="14.4" customHeight="1" x14ac:dyDescent="0.3">
      <c r="A158" s="664" t="s">
        <v>2136</v>
      </c>
      <c r="B158" s="665" t="s">
        <v>2031</v>
      </c>
      <c r="C158" s="665" t="s">
        <v>1218</v>
      </c>
      <c r="D158" s="665" t="s">
        <v>2032</v>
      </c>
      <c r="E158" s="665" t="s">
        <v>2033</v>
      </c>
      <c r="F158" s="668"/>
      <c r="G158" s="668"/>
      <c r="H158" s="681">
        <v>0</v>
      </c>
      <c r="I158" s="668">
        <v>2</v>
      </c>
      <c r="J158" s="668">
        <v>362.26</v>
      </c>
      <c r="K158" s="681">
        <v>1</v>
      </c>
      <c r="L158" s="668">
        <v>2</v>
      </c>
      <c r="M158" s="669">
        <v>362.26</v>
      </c>
    </row>
    <row r="159" spans="1:13" ht="14.4" customHeight="1" x14ac:dyDescent="0.3">
      <c r="A159" s="664" t="s">
        <v>2136</v>
      </c>
      <c r="B159" s="665" t="s">
        <v>2031</v>
      </c>
      <c r="C159" s="665" t="s">
        <v>2382</v>
      </c>
      <c r="D159" s="665" t="s">
        <v>2032</v>
      </c>
      <c r="E159" s="665" t="s">
        <v>2383</v>
      </c>
      <c r="F159" s="668"/>
      <c r="G159" s="668"/>
      <c r="H159" s="681">
        <v>0</v>
      </c>
      <c r="I159" s="668">
        <v>4</v>
      </c>
      <c r="J159" s="668">
        <v>2414.92</v>
      </c>
      <c r="K159" s="681">
        <v>1</v>
      </c>
      <c r="L159" s="668">
        <v>4</v>
      </c>
      <c r="M159" s="669">
        <v>2414.92</v>
      </c>
    </row>
    <row r="160" spans="1:13" ht="14.4" customHeight="1" x14ac:dyDescent="0.3">
      <c r="A160" s="664" t="s">
        <v>2136</v>
      </c>
      <c r="B160" s="665" t="s">
        <v>2888</v>
      </c>
      <c r="C160" s="665" t="s">
        <v>2741</v>
      </c>
      <c r="D160" s="665" t="s">
        <v>2742</v>
      </c>
      <c r="E160" s="665" t="s">
        <v>2212</v>
      </c>
      <c r="F160" s="668"/>
      <c r="G160" s="668"/>
      <c r="H160" s="681">
        <v>0</v>
      </c>
      <c r="I160" s="668">
        <v>1</v>
      </c>
      <c r="J160" s="668">
        <v>353.18</v>
      </c>
      <c r="K160" s="681">
        <v>1</v>
      </c>
      <c r="L160" s="668">
        <v>1</v>
      </c>
      <c r="M160" s="669">
        <v>353.18</v>
      </c>
    </row>
    <row r="161" spans="1:13" ht="14.4" customHeight="1" x14ac:dyDescent="0.3">
      <c r="A161" s="664" t="s">
        <v>2136</v>
      </c>
      <c r="B161" s="665" t="s">
        <v>2888</v>
      </c>
      <c r="C161" s="665" t="s">
        <v>2743</v>
      </c>
      <c r="D161" s="665" t="s">
        <v>2313</v>
      </c>
      <c r="E161" s="665" t="s">
        <v>2744</v>
      </c>
      <c r="F161" s="668"/>
      <c r="G161" s="668"/>
      <c r="H161" s="681">
        <v>0</v>
      </c>
      <c r="I161" s="668">
        <v>2</v>
      </c>
      <c r="J161" s="668">
        <v>1086.72</v>
      </c>
      <c r="K161" s="681">
        <v>1</v>
      </c>
      <c r="L161" s="668">
        <v>2</v>
      </c>
      <c r="M161" s="669">
        <v>1086.72</v>
      </c>
    </row>
    <row r="162" spans="1:13" ht="14.4" customHeight="1" x14ac:dyDescent="0.3">
      <c r="A162" s="664" t="s">
        <v>2136</v>
      </c>
      <c r="B162" s="665" t="s">
        <v>2884</v>
      </c>
      <c r="C162" s="665" t="s">
        <v>2653</v>
      </c>
      <c r="D162" s="665" t="s">
        <v>2654</v>
      </c>
      <c r="E162" s="665" t="s">
        <v>2472</v>
      </c>
      <c r="F162" s="668"/>
      <c r="G162" s="668"/>
      <c r="H162" s="681">
        <v>0</v>
      </c>
      <c r="I162" s="668">
        <v>2</v>
      </c>
      <c r="J162" s="668">
        <v>1478.66</v>
      </c>
      <c r="K162" s="681">
        <v>1</v>
      </c>
      <c r="L162" s="668">
        <v>2</v>
      </c>
      <c r="M162" s="669">
        <v>1478.66</v>
      </c>
    </row>
    <row r="163" spans="1:13" ht="14.4" customHeight="1" x14ac:dyDescent="0.3">
      <c r="A163" s="664" t="s">
        <v>2136</v>
      </c>
      <c r="B163" s="665" t="s">
        <v>2884</v>
      </c>
      <c r="C163" s="665" t="s">
        <v>2655</v>
      </c>
      <c r="D163" s="665" t="s">
        <v>2654</v>
      </c>
      <c r="E163" s="665" t="s">
        <v>2472</v>
      </c>
      <c r="F163" s="668"/>
      <c r="G163" s="668"/>
      <c r="H163" s="681"/>
      <c r="I163" s="668">
        <v>4</v>
      </c>
      <c r="J163" s="668">
        <v>0</v>
      </c>
      <c r="K163" s="681"/>
      <c r="L163" s="668">
        <v>4</v>
      </c>
      <c r="M163" s="669">
        <v>0</v>
      </c>
    </row>
    <row r="164" spans="1:13" ht="14.4" customHeight="1" x14ac:dyDescent="0.3">
      <c r="A164" s="664" t="s">
        <v>2136</v>
      </c>
      <c r="B164" s="665" t="s">
        <v>2884</v>
      </c>
      <c r="C164" s="665" t="s">
        <v>2470</v>
      </c>
      <c r="D164" s="665" t="s">
        <v>2471</v>
      </c>
      <c r="E164" s="665" t="s">
        <v>2472</v>
      </c>
      <c r="F164" s="668"/>
      <c r="G164" s="668"/>
      <c r="H164" s="681"/>
      <c r="I164" s="668">
        <v>1</v>
      </c>
      <c r="J164" s="668">
        <v>0</v>
      </c>
      <c r="K164" s="681"/>
      <c r="L164" s="668">
        <v>1</v>
      </c>
      <c r="M164" s="669">
        <v>0</v>
      </c>
    </row>
    <row r="165" spans="1:13" ht="14.4" customHeight="1" x14ac:dyDescent="0.3">
      <c r="A165" s="664" t="s">
        <v>2136</v>
      </c>
      <c r="B165" s="665" t="s">
        <v>2885</v>
      </c>
      <c r="C165" s="665" t="s">
        <v>2764</v>
      </c>
      <c r="D165" s="665" t="s">
        <v>2197</v>
      </c>
      <c r="E165" s="665" t="s">
        <v>2765</v>
      </c>
      <c r="F165" s="668">
        <v>1</v>
      </c>
      <c r="G165" s="668">
        <v>438.49</v>
      </c>
      <c r="H165" s="681">
        <v>1</v>
      </c>
      <c r="I165" s="668"/>
      <c r="J165" s="668"/>
      <c r="K165" s="681">
        <v>0</v>
      </c>
      <c r="L165" s="668">
        <v>1</v>
      </c>
      <c r="M165" s="669">
        <v>438.49</v>
      </c>
    </row>
    <row r="166" spans="1:13" ht="14.4" customHeight="1" x14ac:dyDescent="0.3">
      <c r="A166" s="664" t="s">
        <v>2136</v>
      </c>
      <c r="B166" s="665" t="s">
        <v>2037</v>
      </c>
      <c r="C166" s="665" t="s">
        <v>1756</v>
      </c>
      <c r="D166" s="665" t="s">
        <v>1757</v>
      </c>
      <c r="E166" s="665" t="s">
        <v>1758</v>
      </c>
      <c r="F166" s="668"/>
      <c r="G166" s="668"/>
      <c r="H166" s="681">
        <v>0</v>
      </c>
      <c r="I166" s="668">
        <v>1</v>
      </c>
      <c r="J166" s="668">
        <v>79.03</v>
      </c>
      <c r="K166" s="681">
        <v>1</v>
      </c>
      <c r="L166" s="668">
        <v>1</v>
      </c>
      <c r="M166" s="669">
        <v>79.03</v>
      </c>
    </row>
    <row r="167" spans="1:13" ht="14.4" customHeight="1" x14ac:dyDescent="0.3">
      <c r="A167" s="664" t="s">
        <v>2136</v>
      </c>
      <c r="B167" s="665" t="s">
        <v>2092</v>
      </c>
      <c r="C167" s="665" t="s">
        <v>1805</v>
      </c>
      <c r="D167" s="665" t="s">
        <v>1806</v>
      </c>
      <c r="E167" s="665" t="s">
        <v>1807</v>
      </c>
      <c r="F167" s="668"/>
      <c r="G167" s="668"/>
      <c r="H167" s="681">
        <v>0</v>
      </c>
      <c r="I167" s="668">
        <v>2</v>
      </c>
      <c r="J167" s="668">
        <v>141.08000000000001</v>
      </c>
      <c r="K167" s="681">
        <v>1</v>
      </c>
      <c r="L167" s="668">
        <v>2</v>
      </c>
      <c r="M167" s="669">
        <v>141.08000000000001</v>
      </c>
    </row>
    <row r="168" spans="1:13" ht="14.4" customHeight="1" x14ac:dyDescent="0.3">
      <c r="A168" s="664" t="s">
        <v>2136</v>
      </c>
      <c r="B168" s="665" t="s">
        <v>2891</v>
      </c>
      <c r="C168" s="665" t="s">
        <v>2631</v>
      </c>
      <c r="D168" s="665" t="s">
        <v>2632</v>
      </c>
      <c r="E168" s="665" t="s">
        <v>2633</v>
      </c>
      <c r="F168" s="668">
        <v>4</v>
      </c>
      <c r="G168" s="668">
        <v>146.16</v>
      </c>
      <c r="H168" s="681">
        <v>1</v>
      </c>
      <c r="I168" s="668"/>
      <c r="J168" s="668"/>
      <c r="K168" s="681">
        <v>0</v>
      </c>
      <c r="L168" s="668">
        <v>4</v>
      </c>
      <c r="M168" s="669">
        <v>146.16</v>
      </c>
    </row>
    <row r="169" spans="1:13" ht="14.4" customHeight="1" x14ac:dyDescent="0.3">
      <c r="A169" s="664" t="s">
        <v>2136</v>
      </c>
      <c r="B169" s="665" t="s">
        <v>2897</v>
      </c>
      <c r="C169" s="665" t="s">
        <v>2774</v>
      </c>
      <c r="D169" s="665" t="s">
        <v>2775</v>
      </c>
      <c r="E169" s="665" t="s">
        <v>2776</v>
      </c>
      <c r="F169" s="668">
        <v>1</v>
      </c>
      <c r="G169" s="668">
        <v>300.68</v>
      </c>
      <c r="H169" s="681">
        <v>1</v>
      </c>
      <c r="I169" s="668"/>
      <c r="J169" s="668"/>
      <c r="K169" s="681">
        <v>0</v>
      </c>
      <c r="L169" s="668">
        <v>1</v>
      </c>
      <c r="M169" s="669">
        <v>300.68</v>
      </c>
    </row>
    <row r="170" spans="1:13" ht="14.4" customHeight="1" x14ac:dyDescent="0.3">
      <c r="A170" s="664" t="s">
        <v>2136</v>
      </c>
      <c r="B170" s="665" t="s">
        <v>2066</v>
      </c>
      <c r="C170" s="665" t="s">
        <v>2644</v>
      </c>
      <c r="D170" s="665" t="s">
        <v>2645</v>
      </c>
      <c r="E170" s="665" t="s">
        <v>2646</v>
      </c>
      <c r="F170" s="668"/>
      <c r="G170" s="668"/>
      <c r="H170" s="681">
        <v>0</v>
      </c>
      <c r="I170" s="668">
        <v>1</v>
      </c>
      <c r="J170" s="668">
        <v>9.4</v>
      </c>
      <c r="K170" s="681">
        <v>1</v>
      </c>
      <c r="L170" s="668">
        <v>1</v>
      </c>
      <c r="M170" s="669">
        <v>9.4</v>
      </c>
    </row>
    <row r="171" spans="1:13" ht="14.4" customHeight="1" x14ac:dyDescent="0.3">
      <c r="A171" s="664" t="s">
        <v>2136</v>
      </c>
      <c r="B171" s="665" t="s">
        <v>2886</v>
      </c>
      <c r="C171" s="665" t="s">
        <v>2546</v>
      </c>
      <c r="D171" s="665" t="s">
        <v>2547</v>
      </c>
      <c r="E171" s="665" t="s">
        <v>2548</v>
      </c>
      <c r="F171" s="668"/>
      <c r="G171" s="668"/>
      <c r="H171" s="681">
        <v>0</v>
      </c>
      <c r="I171" s="668">
        <v>10</v>
      </c>
      <c r="J171" s="668">
        <v>19069.7</v>
      </c>
      <c r="K171" s="681">
        <v>1</v>
      </c>
      <c r="L171" s="668">
        <v>10</v>
      </c>
      <c r="M171" s="669">
        <v>19069.7</v>
      </c>
    </row>
    <row r="172" spans="1:13" ht="14.4" customHeight="1" x14ac:dyDescent="0.3">
      <c r="A172" s="664" t="s">
        <v>2136</v>
      </c>
      <c r="B172" s="665" t="s">
        <v>2886</v>
      </c>
      <c r="C172" s="665" t="s">
        <v>2790</v>
      </c>
      <c r="D172" s="665" t="s">
        <v>2205</v>
      </c>
      <c r="E172" s="665" t="s">
        <v>2791</v>
      </c>
      <c r="F172" s="668"/>
      <c r="G172" s="668"/>
      <c r="H172" s="681">
        <v>0</v>
      </c>
      <c r="I172" s="668">
        <v>1</v>
      </c>
      <c r="J172" s="668">
        <v>2669.75</v>
      </c>
      <c r="K172" s="681">
        <v>1</v>
      </c>
      <c r="L172" s="668">
        <v>1</v>
      </c>
      <c r="M172" s="669">
        <v>2669.75</v>
      </c>
    </row>
    <row r="173" spans="1:13" ht="14.4" customHeight="1" x14ac:dyDescent="0.3">
      <c r="A173" s="664" t="s">
        <v>2137</v>
      </c>
      <c r="B173" s="665" t="s">
        <v>2023</v>
      </c>
      <c r="C173" s="665" t="s">
        <v>2384</v>
      </c>
      <c r="D173" s="665" t="s">
        <v>1146</v>
      </c>
      <c r="E173" s="665" t="s">
        <v>2385</v>
      </c>
      <c r="F173" s="668"/>
      <c r="G173" s="668"/>
      <c r="H173" s="681">
        <v>0</v>
      </c>
      <c r="I173" s="668">
        <v>1</v>
      </c>
      <c r="J173" s="668">
        <v>105.32</v>
      </c>
      <c r="K173" s="681">
        <v>1</v>
      </c>
      <c r="L173" s="668">
        <v>1</v>
      </c>
      <c r="M173" s="669">
        <v>105.32</v>
      </c>
    </row>
    <row r="174" spans="1:13" ht="14.4" customHeight="1" x14ac:dyDescent="0.3">
      <c r="A174" s="664" t="s">
        <v>2137</v>
      </c>
      <c r="B174" s="665" t="s">
        <v>2025</v>
      </c>
      <c r="C174" s="665" t="s">
        <v>1133</v>
      </c>
      <c r="D174" s="665" t="s">
        <v>2026</v>
      </c>
      <c r="E174" s="665" t="s">
        <v>1135</v>
      </c>
      <c r="F174" s="668"/>
      <c r="G174" s="668"/>
      <c r="H174" s="681">
        <v>0</v>
      </c>
      <c r="I174" s="668">
        <v>3</v>
      </c>
      <c r="J174" s="668">
        <v>289.59000000000003</v>
      </c>
      <c r="K174" s="681">
        <v>1</v>
      </c>
      <c r="L174" s="668">
        <v>3</v>
      </c>
      <c r="M174" s="669">
        <v>289.59000000000003</v>
      </c>
    </row>
    <row r="175" spans="1:13" ht="14.4" customHeight="1" x14ac:dyDescent="0.3">
      <c r="A175" s="664" t="s">
        <v>2137</v>
      </c>
      <c r="B175" s="665" t="s">
        <v>2031</v>
      </c>
      <c r="C175" s="665" t="s">
        <v>2382</v>
      </c>
      <c r="D175" s="665" t="s">
        <v>2032</v>
      </c>
      <c r="E175" s="665" t="s">
        <v>2383</v>
      </c>
      <c r="F175" s="668"/>
      <c r="G175" s="668"/>
      <c r="H175" s="681">
        <v>0</v>
      </c>
      <c r="I175" s="668">
        <v>1</v>
      </c>
      <c r="J175" s="668">
        <v>603.73</v>
      </c>
      <c r="K175" s="681">
        <v>1</v>
      </c>
      <c r="L175" s="668">
        <v>1</v>
      </c>
      <c r="M175" s="669">
        <v>603.73</v>
      </c>
    </row>
    <row r="176" spans="1:13" ht="14.4" customHeight="1" x14ac:dyDescent="0.3">
      <c r="A176" s="664" t="s">
        <v>2138</v>
      </c>
      <c r="B176" s="665" t="s">
        <v>2003</v>
      </c>
      <c r="C176" s="665" t="s">
        <v>1185</v>
      </c>
      <c r="D176" s="665" t="s">
        <v>2004</v>
      </c>
      <c r="E176" s="665" t="s">
        <v>2005</v>
      </c>
      <c r="F176" s="668"/>
      <c r="G176" s="668"/>
      <c r="H176" s="681">
        <v>0</v>
      </c>
      <c r="I176" s="668">
        <v>2</v>
      </c>
      <c r="J176" s="668">
        <v>369.48</v>
      </c>
      <c r="K176" s="681">
        <v>1</v>
      </c>
      <c r="L176" s="668">
        <v>2</v>
      </c>
      <c r="M176" s="669">
        <v>369.48</v>
      </c>
    </row>
    <row r="177" spans="1:13" ht="14.4" customHeight="1" x14ac:dyDescent="0.3">
      <c r="A177" s="664" t="s">
        <v>2138</v>
      </c>
      <c r="B177" s="665" t="s">
        <v>2016</v>
      </c>
      <c r="C177" s="665" t="s">
        <v>1122</v>
      </c>
      <c r="D177" s="665" t="s">
        <v>1123</v>
      </c>
      <c r="E177" s="665" t="s">
        <v>2018</v>
      </c>
      <c r="F177" s="668"/>
      <c r="G177" s="668"/>
      <c r="H177" s="681">
        <v>0</v>
      </c>
      <c r="I177" s="668">
        <v>1</v>
      </c>
      <c r="J177" s="668">
        <v>72</v>
      </c>
      <c r="K177" s="681">
        <v>1</v>
      </c>
      <c r="L177" s="668">
        <v>1</v>
      </c>
      <c r="M177" s="669">
        <v>72</v>
      </c>
    </row>
    <row r="178" spans="1:13" ht="14.4" customHeight="1" x14ac:dyDescent="0.3">
      <c r="A178" s="664" t="s">
        <v>2138</v>
      </c>
      <c r="B178" s="665" t="s">
        <v>2023</v>
      </c>
      <c r="C178" s="665" t="s">
        <v>1145</v>
      </c>
      <c r="D178" s="665" t="s">
        <v>1146</v>
      </c>
      <c r="E178" s="665" t="s">
        <v>887</v>
      </c>
      <c r="F178" s="668"/>
      <c r="G178" s="668"/>
      <c r="H178" s="681">
        <v>0</v>
      </c>
      <c r="I178" s="668">
        <v>2</v>
      </c>
      <c r="J178" s="668">
        <v>70.22</v>
      </c>
      <c r="K178" s="681">
        <v>1</v>
      </c>
      <c r="L178" s="668">
        <v>2</v>
      </c>
      <c r="M178" s="669">
        <v>70.22</v>
      </c>
    </row>
    <row r="179" spans="1:13" ht="14.4" customHeight="1" x14ac:dyDescent="0.3">
      <c r="A179" s="664" t="s">
        <v>2138</v>
      </c>
      <c r="B179" s="665" t="s">
        <v>2024</v>
      </c>
      <c r="C179" s="665" t="s">
        <v>1222</v>
      </c>
      <c r="D179" s="665" t="s">
        <v>1223</v>
      </c>
      <c r="E179" s="665" t="s">
        <v>1224</v>
      </c>
      <c r="F179" s="668"/>
      <c r="G179" s="668"/>
      <c r="H179" s="681">
        <v>0</v>
      </c>
      <c r="I179" s="668">
        <v>1</v>
      </c>
      <c r="J179" s="668">
        <v>31.09</v>
      </c>
      <c r="K179" s="681">
        <v>1</v>
      </c>
      <c r="L179" s="668">
        <v>1</v>
      </c>
      <c r="M179" s="669">
        <v>31.09</v>
      </c>
    </row>
    <row r="180" spans="1:13" ht="14.4" customHeight="1" x14ac:dyDescent="0.3">
      <c r="A180" s="664" t="s">
        <v>2138</v>
      </c>
      <c r="B180" s="665" t="s">
        <v>2881</v>
      </c>
      <c r="C180" s="665" t="s">
        <v>2303</v>
      </c>
      <c r="D180" s="665" t="s">
        <v>2304</v>
      </c>
      <c r="E180" s="665" t="s">
        <v>887</v>
      </c>
      <c r="F180" s="668"/>
      <c r="G180" s="668"/>
      <c r="H180" s="681">
        <v>0</v>
      </c>
      <c r="I180" s="668">
        <v>2</v>
      </c>
      <c r="J180" s="668">
        <v>96.54</v>
      </c>
      <c r="K180" s="681">
        <v>1</v>
      </c>
      <c r="L180" s="668">
        <v>2</v>
      </c>
      <c r="M180" s="669">
        <v>96.54</v>
      </c>
    </row>
    <row r="181" spans="1:13" ht="14.4" customHeight="1" x14ac:dyDescent="0.3">
      <c r="A181" s="664" t="s">
        <v>2138</v>
      </c>
      <c r="B181" s="665" t="s">
        <v>2881</v>
      </c>
      <c r="C181" s="665" t="s">
        <v>2305</v>
      </c>
      <c r="D181" s="665" t="s">
        <v>2306</v>
      </c>
      <c r="E181" s="665" t="s">
        <v>2075</v>
      </c>
      <c r="F181" s="668"/>
      <c r="G181" s="668"/>
      <c r="H181" s="681">
        <v>0</v>
      </c>
      <c r="I181" s="668">
        <v>1</v>
      </c>
      <c r="J181" s="668">
        <v>96.53</v>
      </c>
      <c r="K181" s="681">
        <v>1</v>
      </c>
      <c r="L181" s="668">
        <v>1</v>
      </c>
      <c r="M181" s="669">
        <v>96.53</v>
      </c>
    </row>
    <row r="182" spans="1:13" ht="14.4" customHeight="1" x14ac:dyDescent="0.3">
      <c r="A182" s="664" t="s">
        <v>2138</v>
      </c>
      <c r="B182" s="665" t="s">
        <v>2898</v>
      </c>
      <c r="C182" s="665" t="s">
        <v>2388</v>
      </c>
      <c r="D182" s="665" t="s">
        <v>2389</v>
      </c>
      <c r="E182" s="665" t="s">
        <v>2390</v>
      </c>
      <c r="F182" s="668"/>
      <c r="G182" s="668"/>
      <c r="H182" s="681"/>
      <c r="I182" s="668">
        <v>1</v>
      </c>
      <c r="J182" s="668">
        <v>0</v>
      </c>
      <c r="K182" s="681"/>
      <c r="L182" s="668">
        <v>1</v>
      </c>
      <c r="M182" s="669">
        <v>0</v>
      </c>
    </row>
    <row r="183" spans="1:13" ht="14.4" customHeight="1" x14ac:dyDescent="0.3">
      <c r="A183" s="664" t="s">
        <v>2138</v>
      </c>
      <c r="B183" s="665" t="s">
        <v>2045</v>
      </c>
      <c r="C183" s="665" t="s">
        <v>1340</v>
      </c>
      <c r="D183" s="665" t="s">
        <v>1259</v>
      </c>
      <c r="E183" s="665" t="s">
        <v>1308</v>
      </c>
      <c r="F183" s="668"/>
      <c r="G183" s="668"/>
      <c r="H183" s="681">
        <v>0</v>
      </c>
      <c r="I183" s="668">
        <v>1</v>
      </c>
      <c r="J183" s="668">
        <v>154.36000000000001</v>
      </c>
      <c r="K183" s="681">
        <v>1</v>
      </c>
      <c r="L183" s="668">
        <v>1</v>
      </c>
      <c r="M183" s="669">
        <v>154.36000000000001</v>
      </c>
    </row>
    <row r="184" spans="1:13" ht="14.4" customHeight="1" x14ac:dyDescent="0.3">
      <c r="A184" s="664" t="s">
        <v>2138</v>
      </c>
      <c r="B184" s="665" t="s">
        <v>2074</v>
      </c>
      <c r="C184" s="665" t="s">
        <v>1196</v>
      </c>
      <c r="D184" s="665" t="s">
        <v>1197</v>
      </c>
      <c r="E184" s="665" t="s">
        <v>2075</v>
      </c>
      <c r="F184" s="668"/>
      <c r="G184" s="668"/>
      <c r="H184" s="681">
        <v>0</v>
      </c>
      <c r="I184" s="668">
        <v>1</v>
      </c>
      <c r="J184" s="668">
        <v>65.989999999999995</v>
      </c>
      <c r="K184" s="681">
        <v>1</v>
      </c>
      <c r="L184" s="668">
        <v>1</v>
      </c>
      <c r="M184" s="669">
        <v>65.989999999999995</v>
      </c>
    </row>
    <row r="185" spans="1:13" ht="14.4" customHeight="1" x14ac:dyDescent="0.3">
      <c r="A185" s="664" t="s">
        <v>2139</v>
      </c>
      <c r="B185" s="665" t="s">
        <v>2015</v>
      </c>
      <c r="C185" s="665" t="s">
        <v>1251</v>
      </c>
      <c r="D185" s="665" t="s">
        <v>1252</v>
      </c>
      <c r="E185" s="665" t="s">
        <v>1253</v>
      </c>
      <c r="F185" s="668"/>
      <c r="G185" s="668"/>
      <c r="H185" s="681">
        <v>0</v>
      </c>
      <c r="I185" s="668">
        <v>1</v>
      </c>
      <c r="J185" s="668">
        <v>93.43</v>
      </c>
      <c r="K185" s="681">
        <v>1</v>
      </c>
      <c r="L185" s="668">
        <v>1</v>
      </c>
      <c r="M185" s="669">
        <v>93.43</v>
      </c>
    </row>
    <row r="186" spans="1:13" ht="14.4" customHeight="1" x14ac:dyDescent="0.3">
      <c r="A186" s="664" t="s">
        <v>2139</v>
      </c>
      <c r="B186" s="665" t="s">
        <v>2025</v>
      </c>
      <c r="C186" s="665" t="s">
        <v>2402</v>
      </c>
      <c r="D186" s="665" t="s">
        <v>2403</v>
      </c>
      <c r="E186" s="665" t="s">
        <v>1135</v>
      </c>
      <c r="F186" s="668">
        <v>1</v>
      </c>
      <c r="G186" s="668">
        <v>96.53</v>
      </c>
      <c r="H186" s="681">
        <v>1</v>
      </c>
      <c r="I186" s="668"/>
      <c r="J186" s="668"/>
      <c r="K186" s="681">
        <v>0</v>
      </c>
      <c r="L186" s="668">
        <v>1</v>
      </c>
      <c r="M186" s="669">
        <v>96.53</v>
      </c>
    </row>
    <row r="187" spans="1:13" ht="14.4" customHeight="1" x14ac:dyDescent="0.3">
      <c r="A187" s="664" t="s">
        <v>2139</v>
      </c>
      <c r="B187" s="665" t="s">
        <v>2031</v>
      </c>
      <c r="C187" s="665" t="s">
        <v>1218</v>
      </c>
      <c r="D187" s="665" t="s">
        <v>2032</v>
      </c>
      <c r="E187" s="665" t="s">
        <v>2033</v>
      </c>
      <c r="F187" s="668"/>
      <c r="G187" s="668"/>
      <c r="H187" s="681">
        <v>0</v>
      </c>
      <c r="I187" s="668">
        <v>1</v>
      </c>
      <c r="J187" s="668">
        <v>181.13</v>
      </c>
      <c r="K187" s="681">
        <v>1</v>
      </c>
      <c r="L187" s="668">
        <v>1</v>
      </c>
      <c r="M187" s="669">
        <v>181.13</v>
      </c>
    </row>
    <row r="188" spans="1:13" ht="14.4" customHeight="1" x14ac:dyDescent="0.3">
      <c r="A188" s="664" t="s">
        <v>2140</v>
      </c>
      <c r="B188" s="665" t="s">
        <v>2015</v>
      </c>
      <c r="C188" s="665" t="s">
        <v>1754</v>
      </c>
      <c r="D188" s="665" t="s">
        <v>1252</v>
      </c>
      <c r="E188" s="665" t="s">
        <v>1755</v>
      </c>
      <c r="F188" s="668"/>
      <c r="G188" s="668"/>
      <c r="H188" s="681">
        <v>0</v>
      </c>
      <c r="I188" s="668">
        <v>1</v>
      </c>
      <c r="J188" s="668">
        <v>186.87</v>
      </c>
      <c r="K188" s="681">
        <v>1</v>
      </c>
      <c r="L188" s="668">
        <v>1</v>
      </c>
      <c r="M188" s="669">
        <v>186.87</v>
      </c>
    </row>
    <row r="189" spans="1:13" ht="14.4" customHeight="1" x14ac:dyDescent="0.3">
      <c r="A189" s="664" t="s">
        <v>2140</v>
      </c>
      <c r="B189" s="665" t="s">
        <v>2023</v>
      </c>
      <c r="C189" s="665" t="s">
        <v>2409</v>
      </c>
      <c r="D189" s="665" t="s">
        <v>2211</v>
      </c>
      <c r="E189" s="665" t="s">
        <v>2075</v>
      </c>
      <c r="F189" s="668"/>
      <c r="G189" s="668"/>
      <c r="H189" s="681">
        <v>0</v>
      </c>
      <c r="I189" s="668">
        <v>1</v>
      </c>
      <c r="J189" s="668">
        <v>70.23</v>
      </c>
      <c r="K189" s="681">
        <v>1</v>
      </c>
      <c r="L189" s="668">
        <v>1</v>
      </c>
      <c r="M189" s="669">
        <v>70.23</v>
      </c>
    </row>
    <row r="190" spans="1:13" ht="14.4" customHeight="1" x14ac:dyDescent="0.3">
      <c r="A190" s="664" t="s">
        <v>2140</v>
      </c>
      <c r="B190" s="665" t="s">
        <v>2025</v>
      </c>
      <c r="C190" s="665" t="s">
        <v>2184</v>
      </c>
      <c r="D190" s="665" t="s">
        <v>1119</v>
      </c>
      <c r="E190" s="665" t="s">
        <v>2185</v>
      </c>
      <c r="F190" s="668"/>
      <c r="G190" s="668"/>
      <c r="H190" s="681"/>
      <c r="I190" s="668">
        <v>1</v>
      </c>
      <c r="J190" s="668">
        <v>0</v>
      </c>
      <c r="K190" s="681"/>
      <c r="L190" s="668">
        <v>1</v>
      </c>
      <c r="M190" s="669">
        <v>0</v>
      </c>
    </row>
    <row r="191" spans="1:13" ht="14.4" customHeight="1" x14ac:dyDescent="0.3">
      <c r="A191" s="664" t="s">
        <v>2140</v>
      </c>
      <c r="B191" s="665" t="s">
        <v>2031</v>
      </c>
      <c r="C191" s="665" t="s">
        <v>2406</v>
      </c>
      <c r="D191" s="665" t="s">
        <v>2407</v>
      </c>
      <c r="E191" s="665" t="s">
        <v>2408</v>
      </c>
      <c r="F191" s="668"/>
      <c r="G191" s="668"/>
      <c r="H191" s="681">
        <v>0</v>
      </c>
      <c r="I191" s="668">
        <v>1</v>
      </c>
      <c r="J191" s="668">
        <v>278.64</v>
      </c>
      <c r="K191" s="681">
        <v>1</v>
      </c>
      <c r="L191" s="668">
        <v>1</v>
      </c>
      <c r="M191" s="669">
        <v>278.64</v>
      </c>
    </row>
    <row r="192" spans="1:13" ht="14.4" customHeight="1" x14ac:dyDescent="0.3">
      <c r="A192" s="664" t="s">
        <v>2141</v>
      </c>
      <c r="B192" s="665" t="s">
        <v>2003</v>
      </c>
      <c r="C192" s="665" t="s">
        <v>2338</v>
      </c>
      <c r="D192" s="665" t="s">
        <v>2339</v>
      </c>
      <c r="E192" s="665" t="s">
        <v>2340</v>
      </c>
      <c r="F192" s="668"/>
      <c r="G192" s="668"/>
      <c r="H192" s="681"/>
      <c r="I192" s="668">
        <v>1</v>
      </c>
      <c r="J192" s="668">
        <v>0</v>
      </c>
      <c r="K192" s="681"/>
      <c r="L192" s="668">
        <v>1</v>
      </c>
      <c r="M192" s="669">
        <v>0</v>
      </c>
    </row>
    <row r="193" spans="1:13" ht="14.4" customHeight="1" x14ac:dyDescent="0.3">
      <c r="A193" s="664" t="s">
        <v>2141</v>
      </c>
      <c r="B193" s="665" t="s">
        <v>2003</v>
      </c>
      <c r="C193" s="665" t="s">
        <v>2422</v>
      </c>
      <c r="D193" s="665" t="s">
        <v>2339</v>
      </c>
      <c r="E193" s="665" t="s">
        <v>2423</v>
      </c>
      <c r="F193" s="668"/>
      <c r="G193" s="668"/>
      <c r="H193" s="681">
        <v>0</v>
      </c>
      <c r="I193" s="668">
        <v>1</v>
      </c>
      <c r="J193" s="668">
        <v>184.74</v>
      </c>
      <c r="K193" s="681">
        <v>1</v>
      </c>
      <c r="L193" s="668">
        <v>1</v>
      </c>
      <c r="M193" s="669">
        <v>184.74</v>
      </c>
    </row>
    <row r="194" spans="1:13" ht="14.4" customHeight="1" x14ac:dyDescent="0.3">
      <c r="A194" s="664" t="s">
        <v>2141</v>
      </c>
      <c r="B194" s="665" t="s">
        <v>2015</v>
      </c>
      <c r="C194" s="665" t="s">
        <v>2415</v>
      </c>
      <c r="D194" s="665" t="s">
        <v>2416</v>
      </c>
      <c r="E194" s="665" t="s">
        <v>2417</v>
      </c>
      <c r="F194" s="668">
        <v>1</v>
      </c>
      <c r="G194" s="668">
        <v>300.33</v>
      </c>
      <c r="H194" s="681">
        <v>1</v>
      </c>
      <c r="I194" s="668"/>
      <c r="J194" s="668"/>
      <c r="K194" s="681">
        <v>0</v>
      </c>
      <c r="L194" s="668">
        <v>1</v>
      </c>
      <c r="M194" s="669">
        <v>300.33</v>
      </c>
    </row>
    <row r="195" spans="1:13" ht="14.4" customHeight="1" x14ac:dyDescent="0.3">
      <c r="A195" s="664" t="s">
        <v>2141</v>
      </c>
      <c r="B195" s="665" t="s">
        <v>2015</v>
      </c>
      <c r="C195" s="665" t="s">
        <v>1251</v>
      </c>
      <c r="D195" s="665" t="s">
        <v>1252</v>
      </c>
      <c r="E195" s="665" t="s">
        <v>1253</v>
      </c>
      <c r="F195" s="668"/>
      <c r="G195" s="668"/>
      <c r="H195" s="681">
        <v>0</v>
      </c>
      <c r="I195" s="668">
        <v>1</v>
      </c>
      <c r="J195" s="668">
        <v>93.43</v>
      </c>
      <c r="K195" s="681">
        <v>1</v>
      </c>
      <c r="L195" s="668">
        <v>1</v>
      </c>
      <c r="M195" s="669">
        <v>93.43</v>
      </c>
    </row>
    <row r="196" spans="1:13" ht="14.4" customHeight="1" x14ac:dyDescent="0.3">
      <c r="A196" s="664" t="s">
        <v>2141</v>
      </c>
      <c r="B196" s="665" t="s">
        <v>2016</v>
      </c>
      <c r="C196" s="665" t="s">
        <v>1122</v>
      </c>
      <c r="D196" s="665" t="s">
        <v>1123</v>
      </c>
      <c r="E196" s="665" t="s">
        <v>2018</v>
      </c>
      <c r="F196" s="668"/>
      <c r="G196" s="668"/>
      <c r="H196" s="681">
        <v>0</v>
      </c>
      <c r="I196" s="668">
        <v>2</v>
      </c>
      <c r="J196" s="668">
        <v>144</v>
      </c>
      <c r="K196" s="681">
        <v>1</v>
      </c>
      <c r="L196" s="668">
        <v>2</v>
      </c>
      <c r="M196" s="669">
        <v>144</v>
      </c>
    </row>
    <row r="197" spans="1:13" ht="14.4" customHeight="1" x14ac:dyDescent="0.3">
      <c r="A197" s="664" t="s">
        <v>2141</v>
      </c>
      <c r="B197" s="665" t="s">
        <v>2022</v>
      </c>
      <c r="C197" s="665" t="s">
        <v>2656</v>
      </c>
      <c r="D197" s="665" t="s">
        <v>1152</v>
      </c>
      <c r="E197" s="665" t="s">
        <v>2535</v>
      </c>
      <c r="F197" s="668"/>
      <c r="G197" s="668"/>
      <c r="H197" s="681">
        <v>0</v>
      </c>
      <c r="I197" s="668">
        <v>1</v>
      </c>
      <c r="J197" s="668">
        <v>229.38</v>
      </c>
      <c r="K197" s="681">
        <v>1</v>
      </c>
      <c r="L197" s="668">
        <v>1</v>
      </c>
      <c r="M197" s="669">
        <v>229.38</v>
      </c>
    </row>
    <row r="198" spans="1:13" ht="14.4" customHeight="1" x14ac:dyDescent="0.3">
      <c r="A198" s="664" t="s">
        <v>2141</v>
      </c>
      <c r="B198" s="665" t="s">
        <v>2023</v>
      </c>
      <c r="C198" s="665" t="s">
        <v>2384</v>
      </c>
      <c r="D198" s="665" t="s">
        <v>1146</v>
      </c>
      <c r="E198" s="665" t="s">
        <v>2385</v>
      </c>
      <c r="F198" s="668"/>
      <c r="G198" s="668"/>
      <c r="H198" s="681">
        <v>0</v>
      </c>
      <c r="I198" s="668">
        <v>3</v>
      </c>
      <c r="J198" s="668">
        <v>315.95999999999998</v>
      </c>
      <c r="K198" s="681">
        <v>1</v>
      </c>
      <c r="L198" s="668">
        <v>3</v>
      </c>
      <c r="M198" s="669">
        <v>315.95999999999998</v>
      </c>
    </row>
    <row r="199" spans="1:13" ht="14.4" customHeight="1" x14ac:dyDescent="0.3">
      <c r="A199" s="664" t="s">
        <v>2141</v>
      </c>
      <c r="B199" s="665" t="s">
        <v>2023</v>
      </c>
      <c r="C199" s="665" t="s">
        <v>2412</v>
      </c>
      <c r="D199" s="665" t="s">
        <v>2413</v>
      </c>
      <c r="E199" s="665" t="s">
        <v>2414</v>
      </c>
      <c r="F199" s="668">
        <v>2</v>
      </c>
      <c r="G199" s="668">
        <v>32.76</v>
      </c>
      <c r="H199" s="681">
        <v>1</v>
      </c>
      <c r="I199" s="668"/>
      <c r="J199" s="668"/>
      <c r="K199" s="681">
        <v>0</v>
      </c>
      <c r="L199" s="668">
        <v>2</v>
      </c>
      <c r="M199" s="669">
        <v>32.76</v>
      </c>
    </row>
    <row r="200" spans="1:13" ht="14.4" customHeight="1" x14ac:dyDescent="0.3">
      <c r="A200" s="664" t="s">
        <v>2141</v>
      </c>
      <c r="B200" s="665" t="s">
        <v>2023</v>
      </c>
      <c r="C200" s="665" t="s">
        <v>1145</v>
      </c>
      <c r="D200" s="665" t="s">
        <v>1146</v>
      </c>
      <c r="E200" s="665" t="s">
        <v>887</v>
      </c>
      <c r="F200" s="668"/>
      <c r="G200" s="668"/>
      <c r="H200" s="681">
        <v>0</v>
      </c>
      <c r="I200" s="668">
        <v>1</v>
      </c>
      <c r="J200" s="668">
        <v>35.11</v>
      </c>
      <c r="K200" s="681">
        <v>1</v>
      </c>
      <c r="L200" s="668">
        <v>1</v>
      </c>
      <c r="M200" s="669">
        <v>35.11</v>
      </c>
    </row>
    <row r="201" spans="1:13" ht="14.4" customHeight="1" x14ac:dyDescent="0.3">
      <c r="A201" s="664" t="s">
        <v>2141</v>
      </c>
      <c r="B201" s="665" t="s">
        <v>2023</v>
      </c>
      <c r="C201" s="665" t="s">
        <v>2818</v>
      </c>
      <c r="D201" s="665" t="s">
        <v>2819</v>
      </c>
      <c r="E201" s="665" t="s">
        <v>887</v>
      </c>
      <c r="F201" s="668">
        <v>1</v>
      </c>
      <c r="G201" s="668">
        <v>35.11</v>
      </c>
      <c r="H201" s="681">
        <v>1</v>
      </c>
      <c r="I201" s="668"/>
      <c r="J201" s="668"/>
      <c r="K201" s="681">
        <v>0</v>
      </c>
      <c r="L201" s="668">
        <v>1</v>
      </c>
      <c r="M201" s="669">
        <v>35.11</v>
      </c>
    </row>
    <row r="202" spans="1:13" ht="14.4" customHeight="1" x14ac:dyDescent="0.3">
      <c r="A202" s="664" t="s">
        <v>2141</v>
      </c>
      <c r="B202" s="665" t="s">
        <v>2899</v>
      </c>
      <c r="C202" s="665" t="s">
        <v>2821</v>
      </c>
      <c r="D202" s="665" t="s">
        <v>2822</v>
      </c>
      <c r="E202" s="665" t="s">
        <v>929</v>
      </c>
      <c r="F202" s="668"/>
      <c r="G202" s="668"/>
      <c r="H202" s="681">
        <v>0</v>
      </c>
      <c r="I202" s="668">
        <v>3</v>
      </c>
      <c r="J202" s="668">
        <v>173.49</v>
      </c>
      <c r="K202" s="681">
        <v>1</v>
      </c>
      <c r="L202" s="668">
        <v>3</v>
      </c>
      <c r="M202" s="669">
        <v>173.49</v>
      </c>
    </row>
    <row r="203" spans="1:13" ht="14.4" customHeight="1" x14ac:dyDescent="0.3">
      <c r="A203" s="664" t="s">
        <v>2141</v>
      </c>
      <c r="B203" s="665" t="s">
        <v>2024</v>
      </c>
      <c r="C203" s="665" t="s">
        <v>1237</v>
      </c>
      <c r="D203" s="665" t="s">
        <v>1223</v>
      </c>
      <c r="E203" s="665" t="s">
        <v>1238</v>
      </c>
      <c r="F203" s="668"/>
      <c r="G203" s="668"/>
      <c r="H203" s="681">
        <v>0</v>
      </c>
      <c r="I203" s="668">
        <v>1</v>
      </c>
      <c r="J203" s="668">
        <v>103.64</v>
      </c>
      <c r="K203" s="681">
        <v>1</v>
      </c>
      <c r="L203" s="668">
        <v>1</v>
      </c>
      <c r="M203" s="669">
        <v>103.64</v>
      </c>
    </row>
    <row r="204" spans="1:13" ht="14.4" customHeight="1" x14ac:dyDescent="0.3">
      <c r="A204" s="664" t="s">
        <v>2141</v>
      </c>
      <c r="B204" s="665" t="s">
        <v>2893</v>
      </c>
      <c r="C204" s="665" t="s">
        <v>2781</v>
      </c>
      <c r="D204" s="665" t="s">
        <v>2779</v>
      </c>
      <c r="E204" s="665" t="s">
        <v>2782</v>
      </c>
      <c r="F204" s="668"/>
      <c r="G204" s="668"/>
      <c r="H204" s="681">
        <v>0</v>
      </c>
      <c r="I204" s="668">
        <v>1</v>
      </c>
      <c r="J204" s="668">
        <v>503.02</v>
      </c>
      <c r="K204" s="681">
        <v>1</v>
      </c>
      <c r="L204" s="668">
        <v>1</v>
      </c>
      <c r="M204" s="669">
        <v>503.02</v>
      </c>
    </row>
    <row r="205" spans="1:13" ht="14.4" customHeight="1" x14ac:dyDescent="0.3">
      <c r="A205" s="664" t="s">
        <v>2141</v>
      </c>
      <c r="B205" s="665" t="s">
        <v>2881</v>
      </c>
      <c r="C205" s="665" t="s">
        <v>2303</v>
      </c>
      <c r="D205" s="665" t="s">
        <v>2304</v>
      </c>
      <c r="E205" s="665" t="s">
        <v>887</v>
      </c>
      <c r="F205" s="668"/>
      <c r="G205" s="668"/>
      <c r="H205" s="681">
        <v>0</v>
      </c>
      <c r="I205" s="668">
        <v>2</v>
      </c>
      <c r="J205" s="668">
        <v>96.54</v>
      </c>
      <c r="K205" s="681">
        <v>1</v>
      </c>
      <c r="L205" s="668">
        <v>2</v>
      </c>
      <c r="M205" s="669">
        <v>96.54</v>
      </c>
    </row>
    <row r="206" spans="1:13" ht="14.4" customHeight="1" x14ac:dyDescent="0.3">
      <c r="A206" s="664" t="s">
        <v>2141</v>
      </c>
      <c r="B206" s="665" t="s">
        <v>2881</v>
      </c>
      <c r="C206" s="665" t="s">
        <v>2521</v>
      </c>
      <c r="D206" s="665" t="s">
        <v>2304</v>
      </c>
      <c r="E206" s="665" t="s">
        <v>2385</v>
      </c>
      <c r="F206" s="668"/>
      <c r="G206" s="668"/>
      <c r="H206" s="681">
        <v>0</v>
      </c>
      <c r="I206" s="668">
        <v>1</v>
      </c>
      <c r="J206" s="668">
        <v>144.81</v>
      </c>
      <c r="K206" s="681">
        <v>1</v>
      </c>
      <c r="L206" s="668">
        <v>1</v>
      </c>
      <c r="M206" s="669">
        <v>144.81</v>
      </c>
    </row>
    <row r="207" spans="1:13" ht="14.4" customHeight="1" x14ac:dyDescent="0.3">
      <c r="A207" s="664" t="s">
        <v>2141</v>
      </c>
      <c r="B207" s="665" t="s">
        <v>2881</v>
      </c>
      <c r="C207" s="665" t="s">
        <v>2522</v>
      </c>
      <c r="D207" s="665" t="s">
        <v>2306</v>
      </c>
      <c r="E207" s="665" t="s">
        <v>2212</v>
      </c>
      <c r="F207" s="668"/>
      <c r="G207" s="668"/>
      <c r="H207" s="681">
        <v>0</v>
      </c>
      <c r="I207" s="668">
        <v>1</v>
      </c>
      <c r="J207" s="668">
        <v>289.62</v>
      </c>
      <c r="K207" s="681">
        <v>1</v>
      </c>
      <c r="L207" s="668">
        <v>1</v>
      </c>
      <c r="M207" s="669">
        <v>289.62</v>
      </c>
    </row>
    <row r="208" spans="1:13" ht="14.4" customHeight="1" x14ac:dyDescent="0.3">
      <c r="A208" s="664" t="s">
        <v>2141</v>
      </c>
      <c r="B208" s="665" t="s">
        <v>2882</v>
      </c>
      <c r="C208" s="665" t="s">
        <v>2525</v>
      </c>
      <c r="D208" s="665" t="s">
        <v>2180</v>
      </c>
      <c r="E208" s="665" t="s">
        <v>2472</v>
      </c>
      <c r="F208" s="668"/>
      <c r="G208" s="668"/>
      <c r="H208" s="681">
        <v>0</v>
      </c>
      <c r="I208" s="668">
        <v>1</v>
      </c>
      <c r="J208" s="668">
        <v>583.62</v>
      </c>
      <c r="K208" s="681">
        <v>1</v>
      </c>
      <c r="L208" s="668">
        <v>1</v>
      </c>
      <c r="M208" s="669">
        <v>583.62</v>
      </c>
    </row>
    <row r="209" spans="1:13" ht="14.4" customHeight="1" x14ac:dyDescent="0.3">
      <c r="A209" s="664" t="s">
        <v>2141</v>
      </c>
      <c r="B209" s="665" t="s">
        <v>2028</v>
      </c>
      <c r="C209" s="665" t="s">
        <v>1247</v>
      </c>
      <c r="D209" s="665" t="s">
        <v>1248</v>
      </c>
      <c r="E209" s="665" t="s">
        <v>2029</v>
      </c>
      <c r="F209" s="668"/>
      <c r="G209" s="668"/>
      <c r="H209" s="681">
        <v>0</v>
      </c>
      <c r="I209" s="668">
        <v>3</v>
      </c>
      <c r="J209" s="668">
        <v>494.82</v>
      </c>
      <c r="K209" s="681">
        <v>1</v>
      </c>
      <c r="L209" s="668">
        <v>3</v>
      </c>
      <c r="M209" s="669">
        <v>494.82</v>
      </c>
    </row>
    <row r="210" spans="1:13" ht="14.4" customHeight="1" x14ac:dyDescent="0.3">
      <c r="A210" s="664" t="s">
        <v>2141</v>
      </c>
      <c r="B210" s="665" t="s">
        <v>2030</v>
      </c>
      <c r="C210" s="665" t="s">
        <v>2849</v>
      </c>
      <c r="D210" s="665" t="s">
        <v>2850</v>
      </c>
      <c r="E210" s="665" t="s">
        <v>2851</v>
      </c>
      <c r="F210" s="668">
        <v>1</v>
      </c>
      <c r="G210" s="668">
        <v>329.88</v>
      </c>
      <c r="H210" s="681">
        <v>1</v>
      </c>
      <c r="I210" s="668"/>
      <c r="J210" s="668"/>
      <c r="K210" s="681">
        <v>0</v>
      </c>
      <c r="L210" s="668">
        <v>1</v>
      </c>
      <c r="M210" s="669">
        <v>329.88</v>
      </c>
    </row>
    <row r="211" spans="1:13" ht="14.4" customHeight="1" x14ac:dyDescent="0.3">
      <c r="A211" s="664" t="s">
        <v>2141</v>
      </c>
      <c r="B211" s="665" t="s">
        <v>2030</v>
      </c>
      <c r="C211" s="665" t="s">
        <v>2321</v>
      </c>
      <c r="D211" s="665" t="s">
        <v>2322</v>
      </c>
      <c r="E211" s="665" t="s">
        <v>1212</v>
      </c>
      <c r="F211" s="668">
        <v>1</v>
      </c>
      <c r="G211" s="668">
        <v>0</v>
      </c>
      <c r="H211" s="681"/>
      <c r="I211" s="668"/>
      <c r="J211" s="668"/>
      <c r="K211" s="681"/>
      <c r="L211" s="668">
        <v>1</v>
      </c>
      <c r="M211" s="669">
        <v>0</v>
      </c>
    </row>
    <row r="212" spans="1:13" ht="14.4" customHeight="1" x14ac:dyDescent="0.3">
      <c r="A212" s="664" t="s">
        <v>2141</v>
      </c>
      <c r="B212" s="665" t="s">
        <v>2031</v>
      </c>
      <c r="C212" s="665" t="s">
        <v>2406</v>
      </c>
      <c r="D212" s="665" t="s">
        <v>2407</v>
      </c>
      <c r="E212" s="665" t="s">
        <v>2408</v>
      </c>
      <c r="F212" s="668"/>
      <c r="G212" s="668"/>
      <c r="H212" s="681">
        <v>0</v>
      </c>
      <c r="I212" s="668">
        <v>1</v>
      </c>
      <c r="J212" s="668">
        <v>278.64</v>
      </c>
      <c r="K212" s="681">
        <v>1</v>
      </c>
      <c r="L212" s="668">
        <v>1</v>
      </c>
      <c r="M212" s="669">
        <v>278.64</v>
      </c>
    </row>
    <row r="213" spans="1:13" ht="14.4" customHeight="1" x14ac:dyDescent="0.3">
      <c r="A213" s="664" t="s">
        <v>2141</v>
      </c>
      <c r="B213" s="665" t="s">
        <v>2031</v>
      </c>
      <c r="C213" s="665" t="s">
        <v>2815</v>
      </c>
      <c r="D213" s="665" t="s">
        <v>2816</v>
      </c>
      <c r="E213" s="665" t="s">
        <v>2817</v>
      </c>
      <c r="F213" s="668"/>
      <c r="G213" s="668"/>
      <c r="H213" s="681">
        <v>0</v>
      </c>
      <c r="I213" s="668">
        <v>1</v>
      </c>
      <c r="J213" s="668">
        <v>543.36</v>
      </c>
      <c r="K213" s="681">
        <v>1</v>
      </c>
      <c r="L213" s="668">
        <v>1</v>
      </c>
      <c r="M213" s="669">
        <v>543.36</v>
      </c>
    </row>
    <row r="214" spans="1:13" ht="14.4" customHeight="1" x14ac:dyDescent="0.3">
      <c r="A214" s="664" t="s">
        <v>2141</v>
      </c>
      <c r="B214" s="665" t="s">
        <v>2888</v>
      </c>
      <c r="C214" s="665" t="s">
        <v>2743</v>
      </c>
      <c r="D214" s="665" t="s">
        <v>2313</v>
      </c>
      <c r="E214" s="665" t="s">
        <v>2744</v>
      </c>
      <c r="F214" s="668"/>
      <c r="G214" s="668"/>
      <c r="H214" s="681">
        <v>0</v>
      </c>
      <c r="I214" s="668">
        <v>1</v>
      </c>
      <c r="J214" s="668">
        <v>543.36</v>
      </c>
      <c r="K214" s="681">
        <v>1</v>
      </c>
      <c r="L214" s="668">
        <v>1</v>
      </c>
      <c r="M214" s="669">
        <v>543.36</v>
      </c>
    </row>
    <row r="215" spans="1:13" ht="14.4" customHeight="1" x14ac:dyDescent="0.3">
      <c r="A215" s="664" t="s">
        <v>2141</v>
      </c>
      <c r="B215" s="665" t="s">
        <v>2888</v>
      </c>
      <c r="C215" s="665" t="s">
        <v>2842</v>
      </c>
      <c r="D215" s="665" t="s">
        <v>2315</v>
      </c>
      <c r="E215" s="665" t="s">
        <v>2817</v>
      </c>
      <c r="F215" s="668"/>
      <c r="G215" s="668"/>
      <c r="H215" s="681">
        <v>0</v>
      </c>
      <c r="I215" s="668">
        <v>1</v>
      </c>
      <c r="J215" s="668">
        <v>835.93</v>
      </c>
      <c r="K215" s="681">
        <v>1</v>
      </c>
      <c r="L215" s="668">
        <v>1</v>
      </c>
      <c r="M215" s="669">
        <v>835.93</v>
      </c>
    </row>
    <row r="216" spans="1:13" ht="14.4" customHeight="1" x14ac:dyDescent="0.3">
      <c r="A216" s="664" t="s">
        <v>2141</v>
      </c>
      <c r="B216" s="665" t="s">
        <v>2888</v>
      </c>
      <c r="C216" s="665" t="s">
        <v>2843</v>
      </c>
      <c r="D216" s="665" t="s">
        <v>2317</v>
      </c>
      <c r="E216" s="665" t="s">
        <v>2844</v>
      </c>
      <c r="F216" s="668">
        <v>2</v>
      </c>
      <c r="G216" s="668">
        <v>0</v>
      </c>
      <c r="H216" s="681"/>
      <c r="I216" s="668"/>
      <c r="J216" s="668"/>
      <c r="K216" s="681"/>
      <c r="L216" s="668">
        <v>2</v>
      </c>
      <c r="M216" s="669">
        <v>0</v>
      </c>
    </row>
    <row r="217" spans="1:13" ht="14.4" customHeight="1" x14ac:dyDescent="0.3">
      <c r="A217" s="664" t="s">
        <v>2141</v>
      </c>
      <c r="B217" s="665" t="s">
        <v>2045</v>
      </c>
      <c r="C217" s="665" t="s">
        <v>2410</v>
      </c>
      <c r="D217" s="665" t="s">
        <v>1259</v>
      </c>
      <c r="E217" s="665" t="s">
        <v>2411</v>
      </c>
      <c r="F217" s="668">
        <v>1</v>
      </c>
      <c r="G217" s="668">
        <v>0</v>
      </c>
      <c r="H217" s="681"/>
      <c r="I217" s="668"/>
      <c r="J217" s="668"/>
      <c r="K217" s="681"/>
      <c r="L217" s="668">
        <v>1</v>
      </c>
      <c r="M217" s="669">
        <v>0</v>
      </c>
    </row>
    <row r="218" spans="1:13" ht="14.4" customHeight="1" thickBot="1" x14ac:dyDescent="0.35">
      <c r="A218" s="670" t="s">
        <v>2141</v>
      </c>
      <c r="B218" s="671" t="s">
        <v>2066</v>
      </c>
      <c r="C218" s="671" t="s">
        <v>2462</v>
      </c>
      <c r="D218" s="671" t="s">
        <v>2463</v>
      </c>
      <c r="E218" s="671" t="s">
        <v>2068</v>
      </c>
      <c r="F218" s="674">
        <v>2</v>
      </c>
      <c r="G218" s="674">
        <v>9.4</v>
      </c>
      <c r="H218" s="682">
        <v>1</v>
      </c>
      <c r="I218" s="674"/>
      <c r="J218" s="674"/>
      <c r="K218" s="682">
        <v>0</v>
      </c>
      <c r="L218" s="674">
        <v>2</v>
      </c>
      <c r="M218" s="675">
        <v>9.4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10" t="s">
        <v>178</v>
      </c>
      <c r="B1" s="511"/>
      <c r="C1" s="511"/>
      <c r="D1" s="511"/>
      <c r="E1" s="511"/>
      <c r="F1" s="511"/>
      <c r="G1" s="482"/>
      <c r="H1" s="512"/>
      <c r="I1" s="512"/>
    </row>
    <row r="2" spans="1:10" ht="14.4" customHeight="1" thickBot="1" x14ac:dyDescent="0.35">
      <c r="A2" s="382" t="s">
        <v>312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2">
        <v>2014</v>
      </c>
      <c r="D3" s="443">
        <v>2015</v>
      </c>
      <c r="E3" s="11"/>
      <c r="F3" s="505">
        <v>2016</v>
      </c>
      <c r="G3" s="506"/>
      <c r="H3" s="506"/>
      <c r="I3" s="507"/>
    </row>
    <row r="4" spans="1:10" ht="14.4" customHeight="1" thickBot="1" x14ac:dyDescent="0.35">
      <c r="A4" s="447" t="s">
        <v>0</v>
      </c>
      <c r="B4" s="448" t="s">
        <v>258</v>
      </c>
      <c r="C4" s="508" t="s">
        <v>94</v>
      </c>
      <c r="D4" s="509"/>
      <c r="E4" s="449"/>
      <c r="F4" s="444" t="s">
        <v>94</v>
      </c>
      <c r="G4" s="445" t="s">
        <v>95</v>
      </c>
      <c r="H4" s="445" t="s">
        <v>69</v>
      </c>
      <c r="I4" s="446" t="s">
        <v>96</v>
      </c>
    </row>
    <row r="5" spans="1:10" ht="14.4" customHeight="1" x14ac:dyDescent="0.3">
      <c r="A5" s="648" t="s">
        <v>534</v>
      </c>
      <c r="B5" s="649" t="s">
        <v>535</v>
      </c>
      <c r="C5" s="650" t="s">
        <v>536</v>
      </c>
      <c r="D5" s="650" t="s">
        <v>536</v>
      </c>
      <c r="E5" s="650"/>
      <c r="F5" s="650" t="s">
        <v>536</v>
      </c>
      <c r="G5" s="650" t="s">
        <v>536</v>
      </c>
      <c r="H5" s="650" t="s">
        <v>536</v>
      </c>
      <c r="I5" s="651" t="s">
        <v>536</v>
      </c>
      <c r="J5" s="652" t="s">
        <v>74</v>
      </c>
    </row>
    <row r="6" spans="1:10" ht="14.4" customHeight="1" x14ac:dyDescent="0.3">
      <c r="A6" s="648" t="s">
        <v>534</v>
      </c>
      <c r="B6" s="649" t="s">
        <v>2901</v>
      </c>
      <c r="C6" s="650">
        <v>43.667250000000003</v>
      </c>
      <c r="D6" s="650" t="s">
        <v>536</v>
      </c>
      <c r="E6" s="650"/>
      <c r="F6" s="650" t="s">
        <v>536</v>
      </c>
      <c r="G6" s="650" t="s">
        <v>536</v>
      </c>
      <c r="H6" s="650" t="s">
        <v>536</v>
      </c>
      <c r="I6" s="651" t="s">
        <v>536</v>
      </c>
      <c r="J6" s="652" t="s">
        <v>1</v>
      </c>
    </row>
    <row r="7" spans="1:10" ht="14.4" customHeight="1" x14ac:dyDescent="0.3">
      <c r="A7" s="648" t="s">
        <v>534</v>
      </c>
      <c r="B7" s="649" t="s">
        <v>335</v>
      </c>
      <c r="C7" s="650">
        <v>523.27532000000201</v>
      </c>
      <c r="D7" s="650">
        <v>680.99811999999997</v>
      </c>
      <c r="E7" s="650"/>
      <c r="F7" s="650">
        <v>665.54076000000009</v>
      </c>
      <c r="G7" s="650">
        <v>566.66682287154674</v>
      </c>
      <c r="H7" s="650">
        <v>98.873937128453349</v>
      </c>
      <c r="I7" s="651">
        <v>1.174483370364646</v>
      </c>
      <c r="J7" s="652" t="s">
        <v>1</v>
      </c>
    </row>
    <row r="8" spans="1:10" ht="14.4" customHeight="1" x14ac:dyDescent="0.3">
      <c r="A8" s="648" t="s">
        <v>534</v>
      </c>
      <c r="B8" s="649" t="s">
        <v>336</v>
      </c>
      <c r="C8" s="650">
        <v>66.796750000000003</v>
      </c>
      <c r="D8" s="650">
        <v>211.76187999999999</v>
      </c>
      <c r="E8" s="650"/>
      <c r="F8" s="650">
        <v>81.673770000000005</v>
      </c>
      <c r="G8" s="650">
        <v>109.16669675907751</v>
      </c>
      <c r="H8" s="650">
        <v>-27.492926759077505</v>
      </c>
      <c r="I8" s="651">
        <v>0.74815646552215209</v>
      </c>
      <c r="J8" s="652" t="s">
        <v>1</v>
      </c>
    </row>
    <row r="9" spans="1:10" ht="14.4" customHeight="1" x14ac:dyDescent="0.3">
      <c r="A9" s="648" t="s">
        <v>534</v>
      </c>
      <c r="B9" s="649" t="s">
        <v>337</v>
      </c>
      <c r="C9" s="650">
        <v>182.77187999999998</v>
      </c>
      <c r="D9" s="650">
        <v>133.83347000000001</v>
      </c>
      <c r="E9" s="650"/>
      <c r="F9" s="650">
        <v>187.62465</v>
      </c>
      <c r="G9" s="650">
        <v>166.66671260927848</v>
      </c>
      <c r="H9" s="650">
        <v>20.957937390721526</v>
      </c>
      <c r="I9" s="651">
        <v>1.125747589681293</v>
      </c>
      <c r="J9" s="652" t="s">
        <v>1</v>
      </c>
    </row>
    <row r="10" spans="1:10" ht="14.4" customHeight="1" x14ac:dyDescent="0.3">
      <c r="A10" s="648" t="s">
        <v>534</v>
      </c>
      <c r="B10" s="649" t="s">
        <v>338</v>
      </c>
      <c r="C10" s="650" t="s">
        <v>536</v>
      </c>
      <c r="D10" s="650">
        <v>0</v>
      </c>
      <c r="E10" s="650"/>
      <c r="F10" s="650" t="s">
        <v>536</v>
      </c>
      <c r="G10" s="650" t="s">
        <v>536</v>
      </c>
      <c r="H10" s="650" t="s">
        <v>536</v>
      </c>
      <c r="I10" s="651" t="s">
        <v>536</v>
      </c>
      <c r="J10" s="652" t="s">
        <v>1</v>
      </c>
    </row>
    <row r="11" spans="1:10" ht="14.4" customHeight="1" x14ac:dyDescent="0.3">
      <c r="A11" s="648" t="s">
        <v>534</v>
      </c>
      <c r="B11" s="649" t="s">
        <v>340</v>
      </c>
      <c r="C11" s="650">
        <v>0.18149999999999999</v>
      </c>
      <c r="D11" s="650">
        <v>0</v>
      </c>
      <c r="E11" s="650"/>
      <c r="F11" s="650">
        <v>0.27588000000000001</v>
      </c>
      <c r="G11" s="650">
        <v>0.16666671260916668</v>
      </c>
      <c r="H11" s="650">
        <v>0.10921328739083333</v>
      </c>
      <c r="I11" s="651">
        <v>1.6552795437139174</v>
      </c>
      <c r="J11" s="652" t="s">
        <v>1</v>
      </c>
    </row>
    <row r="12" spans="1:10" ht="14.4" customHeight="1" x14ac:dyDescent="0.3">
      <c r="A12" s="648" t="s">
        <v>534</v>
      </c>
      <c r="B12" s="649" t="s">
        <v>341</v>
      </c>
      <c r="C12" s="650">
        <v>102.2587</v>
      </c>
      <c r="D12" s="650">
        <v>181.33664999999999</v>
      </c>
      <c r="E12" s="650"/>
      <c r="F12" s="650">
        <v>193.96982</v>
      </c>
      <c r="G12" s="650">
        <v>170.000046861464</v>
      </c>
      <c r="H12" s="650">
        <v>23.969773138535999</v>
      </c>
      <c r="I12" s="651">
        <v>1.1409986266537291</v>
      </c>
      <c r="J12" s="652" t="s">
        <v>1</v>
      </c>
    </row>
    <row r="13" spans="1:10" ht="14.4" customHeight="1" x14ac:dyDescent="0.3">
      <c r="A13" s="648" t="s">
        <v>534</v>
      </c>
      <c r="B13" s="649" t="s">
        <v>342</v>
      </c>
      <c r="C13" s="650">
        <v>3619.8511500000113</v>
      </c>
      <c r="D13" s="650">
        <v>3839.3364500000002</v>
      </c>
      <c r="E13" s="650"/>
      <c r="F13" s="650">
        <v>3608.6005199999995</v>
      </c>
      <c r="G13" s="650">
        <v>3686.5631770176547</v>
      </c>
      <c r="H13" s="650">
        <v>-77.962657017655147</v>
      </c>
      <c r="I13" s="651">
        <v>0.97885221186397109</v>
      </c>
      <c r="J13" s="652" t="s">
        <v>1</v>
      </c>
    </row>
    <row r="14" spans="1:10" ht="14.4" customHeight="1" x14ac:dyDescent="0.3">
      <c r="A14" s="648" t="s">
        <v>534</v>
      </c>
      <c r="B14" s="649" t="s">
        <v>343</v>
      </c>
      <c r="C14" s="650">
        <v>175.72576000000001</v>
      </c>
      <c r="D14" s="650">
        <v>162.36469</v>
      </c>
      <c r="E14" s="650"/>
      <c r="F14" s="650">
        <v>305.63592</v>
      </c>
      <c r="G14" s="650">
        <v>341.44519383448517</v>
      </c>
      <c r="H14" s="650">
        <v>-35.809273834485168</v>
      </c>
      <c r="I14" s="651">
        <v>0.89512438751197176</v>
      </c>
      <c r="J14" s="652" t="s">
        <v>1</v>
      </c>
    </row>
    <row r="15" spans="1:10" ht="14.4" customHeight="1" x14ac:dyDescent="0.3">
      <c r="A15" s="648" t="s">
        <v>534</v>
      </c>
      <c r="B15" s="649" t="s">
        <v>344</v>
      </c>
      <c r="C15" s="650">
        <v>252.90265000000102</v>
      </c>
      <c r="D15" s="650">
        <v>309.04785000000004</v>
      </c>
      <c r="E15" s="650"/>
      <c r="F15" s="650">
        <v>309.20614999999998</v>
      </c>
      <c r="G15" s="650">
        <v>316.66675395762996</v>
      </c>
      <c r="H15" s="650">
        <v>-7.460603957629985</v>
      </c>
      <c r="I15" s="651">
        <v>0.97644020452292823</v>
      </c>
      <c r="J15" s="652" t="s">
        <v>1</v>
      </c>
    </row>
    <row r="16" spans="1:10" ht="14.4" customHeight="1" x14ac:dyDescent="0.3">
      <c r="A16" s="648" t="s">
        <v>534</v>
      </c>
      <c r="B16" s="649" t="s">
        <v>345</v>
      </c>
      <c r="C16" s="650">
        <v>5.6847599999999998</v>
      </c>
      <c r="D16" s="650">
        <v>14.630400000000002</v>
      </c>
      <c r="E16" s="650"/>
      <c r="F16" s="650">
        <v>5.6920000000000002</v>
      </c>
      <c r="G16" s="650">
        <v>33.333342521855499</v>
      </c>
      <c r="H16" s="650">
        <v>-27.641342521855499</v>
      </c>
      <c r="I16" s="651">
        <v>0.17075995292905163</v>
      </c>
      <c r="J16" s="652" t="s">
        <v>1</v>
      </c>
    </row>
    <row r="17" spans="1:10" ht="14.4" customHeight="1" x14ac:dyDescent="0.3">
      <c r="A17" s="648" t="s">
        <v>534</v>
      </c>
      <c r="B17" s="649" t="s">
        <v>346</v>
      </c>
      <c r="C17" s="650">
        <v>41.107219999999998</v>
      </c>
      <c r="D17" s="650">
        <v>43.95635</v>
      </c>
      <c r="E17" s="650"/>
      <c r="F17" s="650">
        <v>43.080190000000002</v>
      </c>
      <c r="G17" s="650">
        <v>44.166678841458669</v>
      </c>
      <c r="H17" s="650">
        <v>-1.0864888414586673</v>
      </c>
      <c r="I17" s="651">
        <v>0.97540025942727682</v>
      </c>
      <c r="J17" s="652" t="s">
        <v>1</v>
      </c>
    </row>
    <row r="18" spans="1:10" ht="14.4" customHeight="1" x14ac:dyDescent="0.3">
      <c r="A18" s="648" t="s">
        <v>534</v>
      </c>
      <c r="B18" s="649" t="s">
        <v>347</v>
      </c>
      <c r="C18" s="650">
        <v>470.14146000000102</v>
      </c>
      <c r="D18" s="650">
        <v>624.52295000000106</v>
      </c>
      <c r="E18" s="650"/>
      <c r="F18" s="650">
        <v>405.56629000000004</v>
      </c>
      <c r="G18" s="650">
        <v>522.00014389225964</v>
      </c>
      <c r="H18" s="650">
        <v>-116.43385389225961</v>
      </c>
      <c r="I18" s="651">
        <v>0.77694670153904888</v>
      </c>
      <c r="J18" s="652" t="s">
        <v>1</v>
      </c>
    </row>
    <row r="19" spans="1:10" ht="14.4" customHeight="1" x14ac:dyDescent="0.3">
      <c r="A19" s="648" t="s">
        <v>534</v>
      </c>
      <c r="B19" s="649" t="s">
        <v>2902</v>
      </c>
      <c r="C19" s="650" t="s">
        <v>536</v>
      </c>
      <c r="D19" s="650" t="s">
        <v>536</v>
      </c>
      <c r="E19" s="650"/>
      <c r="F19" s="650">
        <v>0</v>
      </c>
      <c r="G19" s="650">
        <v>0</v>
      </c>
      <c r="H19" s="650">
        <v>0</v>
      </c>
      <c r="I19" s="651" t="s">
        <v>536</v>
      </c>
      <c r="J19" s="652" t="s">
        <v>1</v>
      </c>
    </row>
    <row r="20" spans="1:10" ht="14.4" customHeight="1" x14ac:dyDescent="0.3">
      <c r="A20" s="648" t="s">
        <v>534</v>
      </c>
      <c r="B20" s="649" t="s">
        <v>348</v>
      </c>
      <c r="C20" s="650" t="s">
        <v>536</v>
      </c>
      <c r="D20" s="650">
        <v>119.65058999999999</v>
      </c>
      <c r="E20" s="650"/>
      <c r="F20" s="650">
        <v>134.25875000000002</v>
      </c>
      <c r="G20" s="650">
        <v>146.33337367094651</v>
      </c>
      <c r="H20" s="650">
        <v>-12.074623670946494</v>
      </c>
      <c r="I20" s="651">
        <v>0.91748551018786617</v>
      </c>
      <c r="J20" s="652" t="s">
        <v>1</v>
      </c>
    </row>
    <row r="21" spans="1:10" ht="14.4" customHeight="1" x14ac:dyDescent="0.3">
      <c r="A21" s="648" t="s">
        <v>534</v>
      </c>
      <c r="B21" s="649" t="s">
        <v>349</v>
      </c>
      <c r="C21" s="650">
        <v>0</v>
      </c>
      <c r="D21" s="650">
        <v>33.3018</v>
      </c>
      <c r="E21" s="650"/>
      <c r="F21" s="650">
        <v>8.3308499999999999</v>
      </c>
      <c r="G21" s="650">
        <v>10.333336181775167</v>
      </c>
      <c r="H21" s="650">
        <v>-2.0024861817751667</v>
      </c>
      <c r="I21" s="651">
        <v>0.80621106808593557</v>
      </c>
      <c r="J21" s="652" t="s">
        <v>1</v>
      </c>
    </row>
    <row r="22" spans="1:10" ht="14.4" customHeight="1" x14ac:dyDescent="0.3">
      <c r="A22" s="648" t="s">
        <v>534</v>
      </c>
      <c r="B22" s="649" t="s">
        <v>537</v>
      </c>
      <c r="C22" s="650">
        <v>5484.3644000000149</v>
      </c>
      <c r="D22" s="650">
        <v>6354.7412000000022</v>
      </c>
      <c r="E22" s="650"/>
      <c r="F22" s="650">
        <v>5949.4555499999988</v>
      </c>
      <c r="G22" s="650">
        <v>6113.508945732041</v>
      </c>
      <c r="H22" s="650">
        <v>-164.05339573204219</v>
      </c>
      <c r="I22" s="651">
        <v>0.97316542804005035</v>
      </c>
      <c r="J22" s="652" t="s">
        <v>538</v>
      </c>
    </row>
    <row r="24" spans="1:10" ht="14.4" customHeight="1" x14ac:dyDescent="0.3">
      <c r="A24" s="648" t="s">
        <v>534</v>
      </c>
      <c r="B24" s="649" t="s">
        <v>535</v>
      </c>
      <c r="C24" s="650" t="s">
        <v>536</v>
      </c>
      <c r="D24" s="650" t="s">
        <v>536</v>
      </c>
      <c r="E24" s="650"/>
      <c r="F24" s="650" t="s">
        <v>536</v>
      </c>
      <c r="G24" s="650" t="s">
        <v>536</v>
      </c>
      <c r="H24" s="650" t="s">
        <v>536</v>
      </c>
      <c r="I24" s="651" t="s">
        <v>536</v>
      </c>
      <c r="J24" s="652" t="s">
        <v>74</v>
      </c>
    </row>
    <row r="25" spans="1:10" ht="14.4" customHeight="1" x14ac:dyDescent="0.3">
      <c r="A25" s="648" t="s">
        <v>539</v>
      </c>
      <c r="B25" s="649" t="s">
        <v>540</v>
      </c>
      <c r="C25" s="650" t="s">
        <v>536</v>
      </c>
      <c r="D25" s="650" t="s">
        <v>536</v>
      </c>
      <c r="E25" s="650"/>
      <c r="F25" s="650" t="s">
        <v>536</v>
      </c>
      <c r="G25" s="650" t="s">
        <v>536</v>
      </c>
      <c r="H25" s="650" t="s">
        <v>536</v>
      </c>
      <c r="I25" s="651" t="s">
        <v>536</v>
      </c>
      <c r="J25" s="652" t="s">
        <v>0</v>
      </c>
    </row>
    <row r="26" spans="1:10" ht="14.4" customHeight="1" x14ac:dyDescent="0.3">
      <c r="A26" s="648" t="s">
        <v>539</v>
      </c>
      <c r="B26" s="649" t="s">
        <v>335</v>
      </c>
      <c r="C26" s="650">
        <v>0</v>
      </c>
      <c r="D26" s="650" t="s">
        <v>536</v>
      </c>
      <c r="E26" s="650"/>
      <c r="F26" s="650" t="s">
        <v>536</v>
      </c>
      <c r="G26" s="650" t="s">
        <v>536</v>
      </c>
      <c r="H26" s="650" t="s">
        <v>536</v>
      </c>
      <c r="I26" s="651" t="s">
        <v>536</v>
      </c>
      <c r="J26" s="652" t="s">
        <v>1</v>
      </c>
    </row>
    <row r="27" spans="1:10" ht="14.4" customHeight="1" x14ac:dyDescent="0.3">
      <c r="A27" s="648" t="s">
        <v>539</v>
      </c>
      <c r="B27" s="649" t="s">
        <v>337</v>
      </c>
      <c r="C27" s="650">
        <v>3.0217399999999999</v>
      </c>
      <c r="D27" s="650">
        <v>0.42144000000000004</v>
      </c>
      <c r="E27" s="650"/>
      <c r="F27" s="650">
        <v>4.7280600000000002</v>
      </c>
      <c r="G27" s="650">
        <v>3.272718827401333</v>
      </c>
      <c r="H27" s="650">
        <v>1.4553411725986671</v>
      </c>
      <c r="I27" s="651">
        <v>1.4446887280427525</v>
      </c>
      <c r="J27" s="652" t="s">
        <v>1</v>
      </c>
    </row>
    <row r="28" spans="1:10" ht="14.4" customHeight="1" x14ac:dyDescent="0.3">
      <c r="A28" s="648" t="s">
        <v>539</v>
      </c>
      <c r="B28" s="649" t="s">
        <v>340</v>
      </c>
      <c r="C28" s="650">
        <v>0</v>
      </c>
      <c r="D28" s="650" t="s">
        <v>536</v>
      </c>
      <c r="E28" s="650"/>
      <c r="F28" s="650" t="s">
        <v>536</v>
      </c>
      <c r="G28" s="650" t="s">
        <v>536</v>
      </c>
      <c r="H28" s="650" t="s">
        <v>536</v>
      </c>
      <c r="I28" s="651" t="s">
        <v>536</v>
      </c>
      <c r="J28" s="652" t="s">
        <v>1</v>
      </c>
    </row>
    <row r="29" spans="1:10" ht="14.4" customHeight="1" x14ac:dyDescent="0.3">
      <c r="A29" s="648" t="s">
        <v>539</v>
      </c>
      <c r="B29" s="649" t="s">
        <v>341</v>
      </c>
      <c r="C29" s="650">
        <v>17.58051</v>
      </c>
      <c r="D29" s="650">
        <v>69.407299999999992</v>
      </c>
      <c r="E29" s="650"/>
      <c r="F29" s="650">
        <v>56.493669999999995</v>
      </c>
      <c r="G29" s="650">
        <v>56.912502184060003</v>
      </c>
      <c r="H29" s="650">
        <v>-0.41883218406000822</v>
      </c>
      <c r="I29" s="651">
        <v>0.99264077016495478</v>
      </c>
      <c r="J29" s="652" t="s">
        <v>1</v>
      </c>
    </row>
    <row r="30" spans="1:10" ht="14.4" customHeight="1" x14ac:dyDescent="0.3">
      <c r="A30" s="648" t="s">
        <v>539</v>
      </c>
      <c r="B30" s="649" t="s">
        <v>342</v>
      </c>
      <c r="C30" s="650">
        <v>84.599599999999995</v>
      </c>
      <c r="D30" s="650">
        <v>73.821570000000008</v>
      </c>
      <c r="E30" s="650"/>
      <c r="F30" s="650">
        <v>71.141199999999998</v>
      </c>
      <c r="G30" s="650">
        <v>76.058257578409837</v>
      </c>
      <c r="H30" s="650">
        <v>-4.9170575784098389</v>
      </c>
      <c r="I30" s="651">
        <v>0.93535143014102373</v>
      </c>
      <c r="J30" s="652" t="s">
        <v>1</v>
      </c>
    </row>
    <row r="31" spans="1:10" ht="14.4" customHeight="1" x14ac:dyDescent="0.3">
      <c r="A31" s="648" t="s">
        <v>539</v>
      </c>
      <c r="B31" s="649" t="s">
        <v>343</v>
      </c>
      <c r="C31" s="650">
        <v>4.5926999999999998</v>
      </c>
      <c r="D31" s="650">
        <v>5.5852199999999996</v>
      </c>
      <c r="E31" s="650"/>
      <c r="F31" s="650">
        <v>3.9660000000000002</v>
      </c>
      <c r="G31" s="650">
        <v>4.5357149248126669</v>
      </c>
      <c r="H31" s="650">
        <v>-0.56971492481266672</v>
      </c>
      <c r="I31" s="651">
        <v>0.87439357758221614</v>
      </c>
      <c r="J31" s="652" t="s">
        <v>1</v>
      </c>
    </row>
    <row r="32" spans="1:10" ht="14.4" customHeight="1" x14ac:dyDescent="0.3">
      <c r="A32" s="648" t="s">
        <v>539</v>
      </c>
      <c r="B32" s="649" t="s">
        <v>345</v>
      </c>
      <c r="C32" s="650">
        <v>0.30199999999999999</v>
      </c>
      <c r="D32" s="650">
        <v>1.9022000000000001</v>
      </c>
      <c r="E32" s="650"/>
      <c r="F32" s="650">
        <v>1.61</v>
      </c>
      <c r="G32" s="650">
        <v>6.8473282681076668</v>
      </c>
      <c r="H32" s="650">
        <v>-5.2373282681076665</v>
      </c>
      <c r="I32" s="651">
        <v>0.23512820430981629</v>
      </c>
      <c r="J32" s="652" t="s">
        <v>1</v>
      </c>
    </row>
    <row r="33" spans="1:10" ht="14.4" customHeight="1" x14ac:dyDescent="0.3">
      <c r="A33" s="648" t="s">
        <v>539</v>
      </c>
      <c r="B33" s="649" t="s">
        <v>346</v>
      </c>
      <c r="C33" s="650">
        <v>9.1679999999999993</v>
      </c>
      <c r="D33" s="650">
        <v>10.031500000000001</v>
      </c>
      <c r="E33" s="650"/>
      <c r="F33" s="650">
        <v>10.414</v>
      </c>
      <c r="G33" s="650">
        <v>10.5989664322135</v>
      </c>
      <c r="H33" s="650">
        <v>-0.18496643221349984</v>
      </c>
      <c r="I33" s="651">
        <v>0.9825486349639404</v>
      </c>
      <c r="J33" s="652" t="s">
        <v>1</v>
      </c>
    </row>
    <row r="34" spans="1:10" ht="14.4" customHeight="1" x14ac:dyDescent="0.3">
      <c r="A34" s="648" t="s">
        <v>539</v>
      </c>
      <c r="B34" s="649" t="s">
        <v>348</v>
      </c>
      <c r="C34" s="650" t="s">
        <v>536</v>
      </c>
      <c r="D34" s="650">
        <v>8.0225000000000009</v>
      </c>
      <c r="E34" s="650"/>
      <c r="F34" s="650">
        <v>0</v>
      </c>
      <c r="G34" s="650">
        <v>7.8135912262730001</v>
      </c>
      <c r="H34" s="650">
        <v>-7.8135912262730001</v>
      </c>
      <c r="I34" s="651">
        <v>0</v>
      </c>
      <c r="J34" s="652" t="s">
        <v>1</v>
      </c>
    </row>
    <row r="35" spans="1:10" ht="14.4" customHeight="1" x14ac:dyDescent="0.3">
      <c r="A35" s="648" t="s">
        <v>539</v>
      </c>
      <c r="B35" s="649" t="s">
        <v>541</v>
      </c>
      <c r="C35" s="650">
        <v>119.26454999999999</v>
      </c>
      <c r="D35" s="650">
        <v>169.19172999999998</v>
      </c>
      <c r="E35" s="650"/>
      <c r="F35" s="650">
        <v>148.35293000000001</v>
      </c>
      <c r="G35" s="650">
        <v>166.03907944127803</v>
      </c>
      <c r="H35" s="650">
        <v>-17.686149441278019</v>
      </c>
      <c r="I35" s="651">
        <v>0.89348200736361605</v>
      </c>
      <c r="J35" s="652" t="s">
        <v>542</v>
      </c>
    </row>
    <row r="36" spans="1:10" ht="14.4" customHeight="1" x14ac:dyDescent="0.3">
      <c r="A36" s="648" t="s">
        <v>536</v>
      </c>
      <c r="B36" s="649" t="s">
        <v>536</v>
      </c>
      <c r="C36" s="650" t="s">
        <v>536</v>
      </c>
      <c r="D36" s="650" t="s">
        <v>536</v>
      </c>
      <c r="E36" s="650"/>
      <c r="F36" s="650" t="s">
        <v>536</v>
      </c>
      <c r="G36" s="650" t="s">
        <v>536</v>
      </c>
      <c r="H36" s="650" t="s">
        <v>536</v>
      </c>
      <c r="I36" s="651" t="s">
        <v>536</v>
      </c>
      <c r="J36" s="652" t="s">
        <v>543</v>
      </c>
    </row>
    <row r="37" spans="1:10" ht="14.4" customHeight="1" x14ac:dyDescent="0.3">
      <c r="A37" s="648" t="s">
        <v>2903</v>
      </c>
      <c r="B37" s="649" t="s">
        <v>2904</v>
      </c>
      <c r="C37" s="650" t="s">
        <v>536</v>
      </c>
      <c r="D37" s="650" t="s">
        <v>536</v>
      </c>
      <c r="E37" s="650"/>
      <c r="F37" s="650" t="s">
        <v>536</v>
      </c>
      <c r="G37" s="650" t="s">
        <v>536</v>
      </c>
      <c r="H37" s="650" t="s">
        <v>536</v>
      </c>
      <c r="I37" s="651" t="s">
        <v>536</v>
      </c>
      <c r="J37" s="652" t="s">
        <v>0</v>
      </c>
    </row>
    <row r="38" spans="1:10" ht="14.4" customHeight="1" x14ac:dyDescent="0.3">
      <c r="A38" s="648" t="s">
        <v>2903</v>
      </c>
      <c r="B38" s="649" t="s">
        <v>342</v>
      </c>
      <c r="C38" s="650">
        <v>0</v>
      </c>
      <c r="D38" s="650">
        <v>181.48107999999999</v>
      </c>
      <c r="E38" s="650"/>
      <c r="F38" s="650">
        <v>175.16980000000001</v>
      </c>
      <c r="G38" s="650">
        <v>120.66377497119232</v>
      </c>
      <c r="H38" s="650">
        <v>54.506025028807684</v>
      </c>
      <c r="I38" s="651">
        <v>1.4517182148645742</v>
      </c>
      <c r="J38" s="652" t="s">
        <v>1</v>
      </c>
    </row>
    <row r="39" spans="1:10" ht="14.4" customHeight="1" x14ac:dyDescent="0.3">
      <c r="A39" s="648" t="s">
        <v>2903</v>
      </c>
      <c r="B39" s="649" t="s">
        <v>343</v>
      </c>
      <c r="C39" s="650" t="s">
        <v>536</v>
      </c>
      <c r="D39" s="650">
        <v>0</v>
      </c>
      <c r="E39" s="650"/>
      <c r="F39" s="650">
        <v>3.306</v>
      </c>
      <c r="G39" s="650">
        <v>0.63498626037183337</v>
      </c>
      <c r="H39" s="650">
        <v>2.6710137396281666</v>
      </c>
      <c r="I39" s="651">
        <v>5.2064118648237878</v>
      </c>
      <c r="J39" s="652" t="s">
        <v>1</v>
      </c>
    </row>
    <row r="40" spans="1:10" ht="14.4" customHeight="1" x14ac:dyDescent="0.3">
      <c r="A40" s="648" t="s">
        <v>2903</v>
      </c>
      <c r="B40" s="649" t="s">
        <v>2905</v>
      </c>
      <c r="C40" s="650">
        <v>0</v>
      </c>
      <c r="D40" s="650">
        <v>181.48107999999999</v>
      </c>
      <c r="E40" s="650"/>
      <c r="F40" s="650">
        <v>178.47580000000002</v>
      </c>
      <c r="G40" s="650">
        <v>121.29876123156416</v>
      </c>
      <c r="H40" s="650">
        <v>57.177038768435864</v>
      </c>
      <c r="I40" s="651">
        <v>1.4713736413126481</v>
      </c>
      <c r="J40" s="652" t="s">
        <v>542</v>
      </c>
    </row>
    <row r="41" spans="1:10" ht="14.4" customHeight="1" x14ac:dyDescent="0.3">
      <c r="A41" s="648" t="s">
        <v>536</v>
      </c>
      <c r="B41" s="649" t="s">
        <v>536</v>
      </c>
      <c r="C41" s="650" t="s">
        <v>536</v>
      </c>
      <c r="D41" s="650" t="s">
        <v>536</v>
      </c>
      <c r="E41" s="650"/>
      <c r="F41" s="650" t="s">
        <v>536</v>
      </c>
      <c r="G41" s="650" t="s">
        <v>536</v>
      </c>
      <c r="H41" s="650" t="s">
        <v>536</v>
      </c>
      <c r="I41" s="651" t="s">
        <v>536</v>
      </c>
      <c r="J41" s="652" t="s">
        <v>543</v>
      </c>
    </row>
    <row r="42" spans="1:10" ht="14.4" customHeight="1" x14ac:dyDescent="0.3">
      <c r="A42" s="648" t="s">
        <v>544</v>
      </c>
      <c r="B42" s="649" t="s">
        <v>545</v>
      </c>
      <c r="C42" s="650" t="s">
        <v>536</v>
      </c>
      <c r="D42" s="650" t="s">
        <v>536</v>
      </c>
      <c r="E42" s="650"/>
      <c r="F42" s="650" t="s">
        <v>536</v>
      </c>
      <c r="G42" s="650" t="s">
        <v>536</v>
      </c>
      <c r="H42" s="650" t="s">
        <v>536</v>
      </c>
      <c r="I42" s="651" t="s">
        <v>536</v>
      </c>
      <c r="J42" s="652" t="s">
        <v>0</v>
      </c>
    </row>
    <row r="43" spans="1:10" ht="14.4" customHeight="1" x14ac:dyDescent="0.3">
      <c r="A43" s="648" t="s">
        <v>544</v>
      </c>
      <c r="B43" s="649" t="s">
        <v>341</v>
      </c>
      <c r="C43" s="650">
        <v>0.64136000000000004</v>
      </c>
      <c r="D43" s="650">
        <v>1.2980499999999999</v>
      </c>
      <c r="E43" s="650"/>
      <c r="F43" s="650">
        <v>2.4834499999999999</v>
      </c>
      <c r="G43" s="650">
        <v>2.5223070626731667</v>
      </c>
      <c r="H43" s="650">
        <v>-3.8857062673166798E-2</v>
      </c>
      <c r="I43" s="651">
        <v>0.98459463431387861</v>
      </c>
      <c r="J43" s="652" t="s">
        <v>1</v>
      </c>
    </row>
    <row r="44" spans="1:10" ht="14.4" customHeight="1" x14ac:dyDescent="0.3">
      <c r="A44" s="648" t="s">
        <v>544</v>
      </c>
      <c r="B44" s="649" t="s">
        <v>342</v>
      </c>
      <c r="C44" s="650">
        <v>3.0444300000000002</v>
      </c>
      <c r="D44" s="650">
        <v>2.1501399999999999</v>
      </c>
      <c r="E44" s="650"/>
      <c r="F44" s="650">
        <v>1.8233999999999999</v>
      </c>
      <c r="G44" s="650">
        <v>2.3377008824858332</v>
      </c>
      <c r="H44" s="650">
        <v>-0.51430088248583328</v>
      </c>
      <c r="I44" s="651">
        <v>0.77999713892440214</v>
      </c>
      <c r="J44" s="652" t="s">
        <v>1</v>
      </c>
    </row>
    <row r="45" spans="1:10" ht="14.4" customHeight="1" x14ac:dyDescent="0.3">
      <c r="A45" s="648" t="s">
        <v>544</v>
      </c>
      <c r="B45" s="649" t="s">
        <v>345</v>
      </c>
      <c r="C45" s="650">
        <v>0</v>
      </c>
      <c r="D45" s="650">
        <v>0.03</v>
      </c>
      <c r="E45" s="650"/>
      <c r="F45" s="650">
        <v>0</v>
      </c>
      <c r="G45" s="650">
        <v>0.59713401408099998</v>
      </c>
      <c r="H45" s="650">
        <v>-0.59713401408099998</v>
      </c>
      <c r="I45" s="651">
        <v>0</v>
      </c>
      <c r="J45" s="652" t="s">
        <v>1</v>
      </c>
    </row>
    <row r="46" spans="1:10" ht="14.4" customHeight="1" x14ac:dyDescent="0.3">
      <c r="A46" s="648" t="s">
        <v>544</v>
      </c>
      <c r="B46" s="649" t="s">
        <v>346</v>
      </c>
      <c r="C46" s="650">
        <v>7.8E-2</v>
      </c>
      <c r="D46" s="650">
        <v>0.28399999999999997</v>
      </c>
      <c r="E46" s="650"/>
      <c r="F46" s="650">
        <v>0.42599999999999993</v>
      </c>
      <c r="G46" s="650">
        <v>0.33243239045983336</v>
      </c>
      <c r="H46" s="650">
        <v>9.3567609540166574E-2</v>
      </c>
      <c r="I46" s="651">
        <v>1.2814635764305045</v>
      </c>
      <c r="J46" s="652" t="s">
        <v>1</v>
      </c>
    </row>
    <row r="47" spans="1:10" ht="14.4" customHeight="1" x14ac:dyDescent="0.3">
      <c r="A47" s="648" t="s">
        <v>544</v>
      </c>
      <c r="B47" s="649" t="s">
        <v>546</v>
      </c>
      <c r="C47" s="650">
        <v>3.7637900000000002</v>
      </c>
      <c r="D47" s="650">
        <v>3.7621899999999995</v>
      </c>
      <c r="E47" s="650"/>
      <c r="F47" s="650">
        <v>4.73285</v>
      </c>
      <c r="G47" s="650">
        <v>5.7895743496998326</v>
      </c>
      <c r="H47" s="650">
        <v>-1.0567243496998326</v>
      </c>
      <c r="I47" s="651">
        <v>0.81747805868412071</v>
      </c>
      <c r="J47" s="652" t="s">
        <v>542</v>
      </c>
    </row>
    <row r="48" spans="1:10" ht="14.4" customHeight="1" x14ac:dyDescent="0.3">
      <c r="A48" s="648" t="s">
        <v>536</v>
      </c>
      <c r="B48" s="649" t="s">
        <v>536</v>
      </c>
      <c r="C48" s="650" t="s">
        <v>536</v>
      </c>
      <c r="D48" s="650" t="s">
        <v>536</v>
      </c>
      <c r="E48" s="650"/>
      <c r="F48" s="650" t="s">
        <v>536</v>
      </c>
      <c r="G48" s="650" t="s">
        <v>536</v>
      </c>
      <c r="H48" s="650" t="s">
        <v>536</v>
      </c>
      <c r="I48" s="651" t="s">
        <v>536</v>
      </c>
      <c r="J48" s="652" t="s">
        <v>543</v>
      </c>
    </row>
    <row r="49" spans="1:10" ht="14.4" customHeight="1" x14ac:dyDescent="0.3">
      <c r="A49" s="648" t="s">
        <v>547</v>
      </c>
      <c r="B49" s="649" t="s">
        <v>548</v>
      </c>
      <c r="C49" s="650" t="s">
        <v>536</v>
      </c>
      <c r="D49" s="650" t="s">
        <v>536</v>
      </c>
      <c r="E49" s="650"/>
      <c r="F49" s="650" t="s">
        <v>536</v>
      </c>
      <c r="G49" s="650" t="s">
        <v>536</v>
      </c>
      <c r="H49" s="650" t="s">
        <v>536</v>
      </c>
      <c r="I49" s="651" t="s">
        <v>536</v>
      </c>
      <c r="J49" s="652" t="s">
        <v>0</v>
      </c>
    </row>
    <row r="50" spans="1:10" ht="14.4" customHeight="1" x14ac:dyDescent="0.3">
      <c r="A50" s="648" t="s">
        <v>547</v>
      </c>
      <c r="B50" s="649" t="s">
        <v>337</v>
      </c>
      <c r="C50" s="650">
        <v>178.83537999999999</v>
      </c>
      <c r="D50" s="650">
        <v>105.06130999999999</v>
      </c>
      <c r="E50" s="650"/>
      <c r="F50" s="650">
        <v>164.5299</v>
      </c>
      <c r="G50" s="650">
        <v>135.69526329496117</v>
      </c>
      <c r="H50" s="650">
        <v>28.834636705038832</v>
      </c>
      <c r="I50" s="651">
        <v>1.212495528619602</v>
      </c>
      <c r="J50" s="652" t="s">
        <v>1</v>
      </c>
    </row>
    <row r="51" spans="1:10" ht="14.4" customHeight="1" x14ac:dyDescent="0.3">
      <c r="A51" s="648" t="s">
        <v>547</v>
      </c>
      <c r="B51" s="649" t="s">
        <v>340</v>
      </c>
      <c r="C51" s="650">
        <v>0.18149999999999999</v>
      </c>
      <c r="D51" s="650">
        <v>0</v>
      </c>
      <c r="E51" s="650"/>
      <c r="F51" s="650">
        <v>0.15487999999999999</v>
      </c>
      <c r="G51" s="650">
        <v>0.12766751180650002</v>
      </c>
      <c r="H51" s="650">
        <v>2.7212488193499973E-2</v>
      </c>
      <c r="I51" s="651">
        <v>1.2131512379965919</v>
      </c>
      <c r="J51" s="652" t="s">
        <v>1</v>
      </c>
    </row>
    <row r="52" spans="1:10" ht="14.4" customHeight="1" x14ac:dyDescent="0.3">
      <c r="A52" s="648" t="s">
        <v>547</v>
      </c>
      <c r="B52" s="649" t="s">
        <v>341</v>
      </c>
      <c r="C52" s="650">
        <v>20.125259999999997</v>
      </c>
      <c r="D52" s="650">
        <v>49.569760000000002</v>
      </c>
      <c r="E52" s="650"/>
      <c r="F52" s="650">
        <v>48.849350000000001</v>
      </c>
      <c r="G52" s="650">
        <v>41.906714206578336</v>
      </c>
      <c r="H52" s="650">
        <v>6.9426357934216654</v>
      </c>
      <c r="I52" s="651">
        <v>1.1656688176314201</v>
      </c>
      <c r="J52" s="652" t="s">
        <v>1</v>
      </c>
    </row>
    <row r="53" spans="1:10" ht="14.4" customHeight="1" x14ac:dyDescent="0.3">
      <c r="A53" s="648" t="s">
        <v>547</v>
      </c>
      <c r="B53" s="649" t="s">
        <v>342</v>
      </c>
      <c r="C53" s="650">
        <v>329.65431000000103</v>
      </c>
      <c r="D53" s="650">
        <v>187.95780999999999</v>
      </c>
      <c r="E53" s="650"/>
      <c r="F53" s="650">
        <v>231.39399000000003</v>
      </c>
      <c r="G53" s="650">
        <v>264.47766568629999</v>
      </c>
      <c r="H53" s="650">
        <v>-33.083675686299955</v>
      </c>
      <c r="I53" s="651">
        <v>0.87490937807375813</v>
      </c>
      <c r="J53" s="652" t="s">
        <v>1</v>
      </c>
    </row>
    <row r="54" spans="1:10" ht="14.4" customHeight="1" x14ac:dyDescent="0.3">
      <c r="A54" s="648" t="s">
        <v>547</v>
      </c>
      <c r="B54" s="649" t="s">
        <v>343</v>
      </c>
      <c r="C54" s="650">
        <v>41.8125</v>
      </c>
      <c r="D54" s="650">
        <v>48.348500000000001</v>
      </c>
      <c r="E54" s="650"/>
      <c r="F54" s="650">
        <v>28.063290000000002</v>
      </c>
      <c r="G54" s="650">
        <v>30.008104888690667</v>
      </c>
      <c r="H54" s="650">
        <v>-1.9448148886906651</v>
      </c>
      <c r="I54" s="651">
        <v>0.93519034621131247</v>
      </c>
      <c r="J54" s="652" t="s">
        <v>1</v>
      </c>
    </row>
    <row r="55" spans="1:10" ht="14.4" customHeight="1" x14ac:dyDescent="0.3">
      <c r="A55" s="648" t="s">
        <v>547</v>
      </c>
      <c r="B55" s="649" t="s">
        <v>345</v>
      </c>
      <c r="C55" s="650">
        <v>3.9782500000000001</v>
      </c>
      <c r="D55" s="650">
        <v>5.3890000000000002</v>
      </c>
      <c r="E55" s="650"/>
      <c r="F55" s="650">
        <v>3.1479999999999997</v>
      </c>
      <c r="G55" s="650">
        <v>15.775056498555166</v>
      </c>
      <c r="H55" s="650">
        <v>-12.627056498555167</v>
      </c>
      <c r="I55" s="651">
        <v>0.19955554519176044</v>
      </c>
      <c r="J55" s="652" t="s">
        <v>1</v>
      </c>
    </row>
    <row r="56" spans="1:10" ht="14.4" customHeight="1" x14ac:dyDescent="0.3">
      <c r="A56" s="648" t="s">
        <v>547</v>
      </c>
      <c r="B56" s="649" t="s">
        <v>346</v>
      </c>
      <c r="C56" s="650">
        <v>20.824999999999999</v>
      </c>
      <c r="D56" s="650">
        <v>21.314399999999999</v>
      </c>
      <c r="E56" s="650"/>
      <c r="F56" s="650">
        <v>20.525200000000002</v>
      </c>
      <c r="G56" s="650">
        <v>20.784891772292667</v>
      </c>
      <c r="H56" s="650">
        <v>-0.25969177229266549</v>
      </c>
      <c r="I56" s="651">
        <v>0.98750574334773067</v>
      </c>
      <c r="J56" s="652" t="s">
        <v>1</v>
      </c>
    </row>
    <row r="57" spans="1:10" ht="14.4" customHeight="1" x14ac:dyDescent="0.3">
      <c r="A57" s="648" t="s">
        <v>547</v>
      </c>
      <c r="B57" s="649" t="s">
        <v>347</v>
      </c>
      <c r="C57" s="650">
        <v>22.417729999999999</v>
      </c>
      <c r="D57" s="650">
        <v>43.495440000000002</v>
      </c>
      <c r="E57" s="650"/>
      <c r="F57" s="650">
        <v>2.8984299999999998</v>
      </c>
      <c r="G57" s="650">
        <v>24.692748342816333</v>
      </c>
      <c r="H57" s="650">
        <v>-21.794318342816332</v>
      </c>
      <c r="I57" s="651">
        <v>0.11737980559151559</v>
      </c>
      <c r="J57" s="652" t="s">
        <v>1</v>
      </c>
    </row>
    <row r="58" spans="1:10" ht="14.4" customHeight="1" x14ac:dyDescent="0.3">
      <c r="A58" s="648" t="s">
        <v>547</v>
      </c>
      <c r="B58" s="649" t="s">
        <v>348</v>
      </c>
      <c r="C58" s="650" t="s">
        <v>536</v>
      </c>
      <c r="D58" s="650">
        <v>15.530050000000001</v>
      </c>
      <c r="E58" s="650"/>
      <c r="F58" s="650">
        <v>37.673950000000005</v>
      </c>
      <c r="G58" s="650">
        <v>37.028708657393835</v>
      </c>
      <c r="H58" s="650">
        <v>0.64524134260616961</v>
      </c>
      <c r="I58" s="651">
        <v>1.0174254346425156</v>
      </c>
      <c r="J58" s="652" t="s">
        <v>1</v>
      </c>
    </row>
    <row r="59" spans="1:10" ht="14.4" customHeight="1" x14ac:dyDescent="0.3">
      <c r="A59" s="648" t="s">
        <v>547</v>
      </c>
      <c r="B59" s="649" t="s">
        <v>549</v>
      </c>
      <c r="C59" s="650">
        <v>617.82993000000101</v>
      </c>
      <c r="D59" s="650">
        <v>476.66627</v>
      </c>
      <c r="E59" s="650"/>
      <c r="F59" s="650">
        <v>537.23699000000011</v>
      </c>
      <c r="G59" s="650">
        <v>570.49682085939469</v>
      </c>
      <c r="H59" s="650">
        <v>-33.259830859394583</v>
      </c>
      <c r="I59" s="651">
        <v>0.94170023452664986</v>
      </c>
      <c r="J59" s="652" t="s">
        <v>542</v>
      </c>
    </row>
    <row r="60" spans="1:10" ht="14.4" customHeight="1" x14ac:dyDescent="0.3">
      <c r="A60" s="648" t="s">
        <v>536</v>
      </c>
      <c r="B60" s="649" t="s">
        <v>536</v>
      </c>
      <c r="C60" s="650" t="s">
        <v>536</v>
      </c>
      <c r="D60" s="650" t="s">
        <v>536</v>
      </c>
      <c r="E60" s="650"/>
      <c r="F60" s="650" t="s">
        <v>536</v>
      </c>
      <c r="G60" s="650" t="s">
        <v>536</v>
      </c>
      <c r="H60" s="650" t="s">
        <v>536</v>
      </c>
      <c r="I60" s="651" t="s">
        <v>536</v>
      </c>
      <c r="J60" s="652" t="s">
        <v>543</v>
      </c>
    </row>
    <row r="61" spans="1:10" ht="14.4" customHeight="1" x14ac:dyDescent="0.3">
      <c r="A61" s="648" t="s">
        <v>550</v>
      </c>
      <c r="B61" s="649" t="s">
        <v>551</v>
      </c>
      <c r="C61" s="650" t="s">
        <v>536</v>
      </c>
      <c r="D61" s="650" t="s">
        <v>536</v>
      </c>
      <c r="E61" s="650"/>
      <c r="F61" s="650" t="s">
        <v>536</v>
      </c>
      <c r="G61" s="650" t="s">
        <v>536</v>
      </c>
      <c r="H61" s="650" t="s">
        <v>536</v>
      </c>
      <c r="I61" s="651" t="s">
        <v>536</v>
      </c>
      <c r="J61" s="652" t="s">
        <v>0</v>
      </c>
    </row>
    <row r="62" spans="1:10" ht="14.4" customHeight="1" x14ac:dyDescent="0.3">
      <c r="A62" s="648" t="s">
        <v>550</v>
      </c>
      <c r="B62" s="649" t="s">
        <v>2901</v>
      </c>
      <c r="C62" s="650">
        <v>43.667250000000003</v>
      </c>
      <c r="D62" s="650" t="s">
        <v>536</v>
      </c>
      <c r="E62" s="650"/>
      <c r="F62" s="650" t="s">
        <v>536</v>
      </c>
      <c r="G62" s="650" t="s">
        <v>536</v>
      </c>
      <c r="H62" s="650" t="s">
        <v>536</v>
      </c>
      <c r="I62" s="651" t="s">
        <v>536</v>
      </c>
      <c r="J62" s="652" t="s">
        <v>1</v>
      </c>
    </row>
    <row r="63" spans="1:10" ht="14.4" customHeight="1" x14ac:dyDescent="0.3">
      <c r="A63" s="648" t="s">
        <v>550</v>
      </c>
      <c r="B63" s="649" t="s">
        <v>335</v>
      </c>
      <c r="C63" s="650">
        <v>523.27532000000201</v>
      </c>
      <c r="D63" s="650">
        <v>680.99811999999997</v>
      </c>
      <c r="E63" s="650"/>
      <c r="F63" s="650">
        <v>665.54076000000009</v>
      </c>
      <c r="G63" s="650">
        <v>566.66682287154674</v>
      </c>
      <c r="H63" s="650">
        <v>98.873937128453349</v>
      </c>
      <c r="I63" s="651">
        <v>1.174483370364646</v>
      </c>
      <c r="J63" s="652" t="s">
        <v>1</v>
      </c>
    </row>
    <row r="64" spans="1:10" ht="14.4" customHeight="1" x14ac:dyDescent="0.3">
      <c r="A64" s="648" t="s">
        <v>550</v>
      </c>
      <c r="B64" s="649" t="s">
        <v>336</v>
      </c>
      <c r="C64" s="650">
        <v>66.796750000000003</v>
      </c>
      <c r="D64" s="650">
        <v>211.76187999999999</v>
      </c>
      <c r="E64" s="650"/>
      <c r="F64" s="650">
        <v>81.673770000000005</v>
      </c>
      <c r="G64" s="650">
        <v>109.16669675907751</v>
      </c>
      <c r="H64" s="650">
        <v>-27.492926759077505</v>
      </c>
      <c r="I64" s="651">
        <v>0.74815646552215209</v>
      </c>
      <c r="J64" s="652" t="s">
        <v>1</v>
      </c>
    </row>
    <row r="65" spans="1:10" ht="14.4" customHeight="1" x14ac:dyDescent="0.3">
      <c r="A65" s="648" t="s">
        <v>550</v>
      </c>
      <c r="B65" s="649" t="s">
        <v>337</v>
      </c>
      <c r="C65" s="650">
        <v>0.91476000000000002</v>
      </c>
      <c r="D65" s="650">
        <v>28.350719999999999</v>
      </c>
      <c r="E65" s="650"/>
      <c r="F65" s="650">
        <v>18.366689999999998</v>
      </c>
      <c r="G65" s="650">
        <v>27.698730486916002</v>
      </c>
      <c r="H65" s="650">
        <v>-9.3320404869160036</v>
      </c>
      <c r="I65" s="651">
        <v>0.66308779056411404</v>
      </c>
      <c r="J65" s="652" t="s">
        <v>1</v>
      </c>
    </row>
    <row r="66" spans="1:10" ht="14.4" customHeight="1" x14ac:dyDescent="0.3">
      <c r="A66" s="648" t="s">
        <v>550</v>
      </c>
      <c r="B66" s="649" t="s">
        <v>338</v>
      </c>
      <c r="C66" s="650" t="s">
        <v>536</v>
      </c>
      <c r="D66" s="650">
        <v>0</v>
      </c>
      <c r="E66" s="650"/>
      <c r="F66" s="650" t="s">
        <v>536</v>
      </c>
      <c r="G66" s="650" t="s">
        <v>536</v>
      </c>
      <c r="H66" s="650" t="s">
        <v>536</v>
      </c>
      <c r="I66" s="651" t="s">
        <v>536</v>
      </c>
      <c r="J66" s="652" t="s">
        <v>1</v>
      </c>
    </row>
    <row r="67" spans="1:10" ht="14.4" customHeight="1" x14ac:dyDescent="0.3">
      <c r="A67" s="648" t="s">
        <v>550</v>
      </c>
      <c r="B67" s="649" t="s">
        <v>340</v>
      </c>
      <c r="C67" s="650">
        <v>0</v>
      </c>
      <c r="D67" s="650">
        <v>0</v>
      </c>
      <c r="E67" s="650"/>
      <c r="F67" s="650">
        <v>0.121</v>
      </c>
      <c r="G67" s="650">
        <v>3.8999200802666667E-2</v>
      </c>
      <c r="H67" s="650">
        <v>8.2000799197333329E-2</v>
      </c>
      <c r="I67" s="651">
        <v>3.1026276823530785</v>
      </c>
      <c r="J67" s="652" t="s">
        <v>1</v>
      </c>
    </row>
    <row r="68" spans="1:10" ht="14.4" customHeight="1" x14ac:dyDescent="0.3">
      <c r="A68" s="648" t="s">
        <v>550</v>
      </c>
      <c r="B68" s="649" t="s">
        <v>341</v>
      </c>
      <c r="C68" s="650">
        <v>63.911570000000005</v>
      </c>
      <c r="D68" s="650">
        <v>61.061540000000001</v>
      </c>
      <c r="E68" s="650"/>
      <c r="F68" s="650">
        <v>86.143349999999998</v>
      </c>
      <c r="G68" s="650">
        <v>68.658523408152504</v>
      </c>
      <c r="H68" s="650">
        <v>17.484826591847494</v>
      </c>
      <c r="I68" s="651">
        <v>1.2546635978159026</v>
      </c>
      <c r="J68" s="652" t="s">
        <v>1</v>
      </c>
    </row>
    <row r="69" spans="1:10" ht="14.4" customHeight="1" x14ac:dyDescent="0.3">
      <c r="A69" s="648" t="s">
        <v>550</v>
      </c>
      <c r="B69" s="649" t="s">
        <v>342</v>
      </c>
      <c r="C69" s="650">
        <v>3202.5528100000101</v>
      </c>
      <c r="D69" s="650">
        <v>3393.9258500000001</v>
      </c>
      <c r="E69" s="650"/>
      <c r="F69" s="650">
        <v>3129.0721299999996</v>
      </c>
      <c r="G69" s="650">
        <v>3223.0257778992668</v>
      </c>
      <c r="H69" s="650">
        <v>-93.953647899267253</v>
      </c>
      <c r="I69" s="651">
        <v>0.97084924093889646</v>
      </c>
      <c r="J69" s="652" t="s">
        <v>1</v>
      </c>
    </row>
    <row r="70" spans="1:10" ht="14.4" customHeight="1" x14ac:dyDescent="0.3">
      <c r="A70" s="648" t="s">
        <v>550</v>
      </c>
      <c r="B70" s="649" t="s">
        <v>343</v>
      </c>
      <c r="C70" s="650">
        <v>129.32056</v>
      </c>
      <c r="D70" s="650">
        <v>108.43097</v>
      </c>
      <c r="E70" s="650"/>
      <c r="F70" s="650">
        <v>270.30063000000001</v>
      </c>
      <c r="G70" s="650">
        <v>306.26638776061003</v>
      </c>
      <c r="H70" s="650">
        <v>-35.965757760610018</v>
      </c>
      <c r="I70" s="651">
        <v>0.88256707494548081</v>
      </c>
      <c r="J70" s="652" t="s">
        <v>1</v>
      </c>
    </row>
    <row r="71" spans="1:10" ht="14.4" customHeight="1" x14ac:dyDescent="0.3">
      <c r="A71" s="648" t="s">
        <v>550</v>
      </c>
      <c r="B71" s="649" t="s">
        <v>344</v>
      </c>
      <c r="C71" s="650">
        <v>252.90265000000102</v>
      </c>
      <c r="D71" s="650">
        <v>309.04785000000004</v>
      </c>
      <c r="E71" s="650"/>
      <c r="F71" s="650">
        <v>309.20614999999998</v>
      </c>
      <c r="G71" s="650">
        <v>316.66675395762996</v>
      </c>
      <c r="H71" s="650">
        <v>-7.460603957629985</v>
      </c>
      <c r="I71" s="651">
        <v>0.97644020452292823</v>
      </c>
      <c r="J71" s="652" t="s">
        <v>1</v>
      </c>
    </row>
    <row r="72" spans="1:10" ht="14.4" customHeight="1" x14ac:dyDescent="0.3">
      <c r="A72" s="648" t="s">
        <v>550</v>
      </c>
      <c r="B72" s="649" t="s">
        <v>345</v>
      </c>
      <c r="C72" s="650">
        <v>1.4045100000000001</v>
      </c>
      <c r="D72" s="650">
        <v>7.3092000000000006</v>
      </c>
      <c r="E72" s="650"/>
      <c r="F72" s="650">
        <v>0.93399999999999994</v>
      </c>
      <c r="G72" s="650">
        <v>10.113823741111666</v>
      </c>
      <c r="H72" s="650">
        <v>-9.179823741111667</v>
      </c>
      <c r="I72" s="651">
        <v>9.2348850831104043E-2</v>
      </c>
      <c r="J72" s="652" t="s">
        <v>1</v>
      </c>
    </row>
    <row r="73" spans="1:10" ht="14.4" customHeight="1" x14ac:dyDescent="0.3">
      <c r="A73" s="648" t="s">
        <v>550</v>
      </c>
      <c r="B73" s="649" t="s">
        <v>346</v>
      </c>
      <c r="C73" s="650">
        <v>11.03622</v>
      </c>
      <c r="D73" s="650">
        <v>12.326449999999999</v>
      </c>
      <c r="E73" s="650"/>
      <c r="F73" s="650">
        <v>11.71499</v>
      </c>
      <c r="G73" s="650">
        <v>12.450388246492667</v>
      </c>
      <c r="H73" s="650">
        <v>-0.73539824649266627</v>
      </c>
      <c r="I73" s="651">
        <v>0.94093370970179735</v>
      </c>
      <c r="J73" s="652" t="s">
        <v>1</v>
      </c>
    </row>
    <row r="74" spans="1:10" ht="14.4" customHeight="1" x14ac:dyDescent="0.3">
      <c r="A74" s="648" t="s">
        <v>550</v>
      </c>
      <c r="B74" s="649" t="s">
        <v>347</v>
      </c>
      <c r="C74" s="650">
        <v>447.72373000000101</v>
      </c>
      <c r="D74" s="650">
        <v>581.02751000000103</v>
      </c>
      <c r="E74" s="650"/>
      <c r="F74" s="650">
        <v>402.66786000000002</v>
      </c>
      <c r="G74" s="650">
        <v>497.3073955494433</v>
      </c>
      <c r="H74" s="650">
        <v>-94.639535549443281</v>
      </c>
      <c r="I74" s="651">
        <v>0.80969610265923742</v>
      </c>
      <c r="J74" s="652" t="s">
        <v>1</v>
      </c>
    </row>
    <row r="75" spans="1:10" ht="14.4" customHeight="1" x14ac:dyDescent="0.3">
      <c r="A75" s="648" t="s">
        <v>550</v>
      </c>
      <c r="B75" s="649" t="s">
        <v>2902</v>
      </c>
      <c r="C75" s="650" t="s">
        <v>536</v>
      </c>
      <c r="D75" s="650" t="s">
        <v>536</v>
      </c>
      <c r="E75" s="650"/>
      <c r="F75" s="650">
        <v>0</v>
      </c>
      <c r="G75" s="650">
        <v>0</v>
      </c>
      <c r="H75" s="650">
        <v>0</v>
      </c>
      <c r="I75" s="651" t="s">
        <v>536</v>
      </c>
      <c r="J75" s="652" t="s">
        <v>1</v>
      </c>
    </row>
    <row r="76" spans="1:10" ht="14.4" customHeight="1" x14ac:dyDescent="0.3">
      <c r="A76" s="648" t="s">
        <v>550</v>
      </c>
      <c r="B76" s="649" t="s">
        <v>348</v>
      </c>
      <c r="C76" s="650" t="s">
        <v>536</v>
      </c>
      <c r="D76" s="650">
        <v>96.098039999999997</v>
      </c>
      <c r="E76" s="650"/>
      <c r="F76" s="650">
        <v>96.584800000000001</v>
      </c>
      <c r="G76" s="650">
        <v>101.49107378727967</v>
      </c>
      <c r="H76" s="650">
        <v>-4.9062737872796731</v>
      </c>
      <c r="I76" s="651">
        <v>0.95165807588593476</v>
      </c>
      <c r="J76" s="652" t="s">
        <v>1</v>
      </c>
    </row>
    <row r="77" spans="1:10" ht="14.4" customHeight="1" x14ac:dyDescent="0.3">
      <c r="A77" s="648" t="s">
        <v>550</v>
      </c>
      <c r="B77" s="649" t="s">
        <v>349</v>
      </c>
      <c r="C77" s="650">
        <v>0</v>
      </c>
      <c r="D77" s="650">
        <v>33.3018</v>
      </c>
      <c r="E77" s="650"/>
      <c r="F77" s="650">
        <v>8.3308499999999999</v>
      </c>
      <c r="G77" s="650">
        <v>10.333336181775167</v>
      </c>
      <c r="H77" s="650">
        <v>-2.0024861817751667</v>
      </c>
      <c r="I77" s="651">
        <v>0.80621106808593557</v>
      </c>
      <c r="J77" s="652" t="s">
        <v>1</v>
      </c>
    </row>
    <row r="78" spans="1:10" ht="14.4" customHeight="1" x14ac:dyDescent="0.3">
      <c r="A78" s="648" t="s">
        <v>550</v>
      </c>
      <c r="B78" s="649" t="s">
        <v>552</v>
      </c>
      <c r="C78" s="650">
        <v>4743.5061300000143</v>
      </c>
      <c r="D78" s="650">
        <v>5523.6399300000003</v>
      </c>
      <c r="E78" s="650"/>
      <c r="F78" s="650">
        <v>5080.6569800000007</v>
      </c>
      <c r="G78" s="650">
        <v>5249.8847098501046</v>
      </c>
      <c r="H78" s="650">
        <v>-169.22772985010397</v>
      </c>
      <c r="I78" s="651">
        <v>0.96776543882333455</v>
      </c>
      <c r="J78" s="652" t="s">
        <v>542</v>
      </c>
    </row>
    <row r="79" spans="1:10" ht="14.4" customHeight="1" x14ac:dyDescent="0.3">
      <c r="A79" s="648" t="s">
        <v>536</v>
      </c>
      <c r="B79" s="649" t="s">
        <v>536</v>
      </c>
      <c r="C79" s="650" t="s">
        <v>536</v>
      </c>
      <c r="D79" s="650" t="s">
        <v>536</v>
      </c>
      <c r="E79" s="650"/>
      <c r="F79" s="650" t="s">
        <v>536</v>
      </c>
      <c r="G79" s="650" t="s">
        <v>536</v>
      </c>
      <c r="H79" s="650" t="s">
        <v>536</v>
      </c>
      <c r="I79" s="651" t="s">
        <v>536</v>
      </c>
      <c r="J79" s="652" t="s">
        <v>543</v>
      </c>
    </row>
    <row r="80" spans="1:10" ht="14.4" customHeight="1" x14ac:dyDescent="0.3">
      <c r="A80" s="648" t="s">
        <v>534</v>
      </c>
      <c r="B80" s="649" t="s">
        <v>537</v>
      </c>
      <c r="C80" s="650">
        <v>5484.3644000000149</v>
      </c>
      <c r="D80" s="650">
        <v>6354.7412000000004</v>
      </c>
      <c r="E80" s="650"/>
      <c r="F80" s="650">
        <v>5949.4555499999997</v>
      </c>
      <c r="G80" s="650">
        <v>6113.508945732041</v>
      </c>
      <c r="H80" s="650">
        <v>-164.05339573204128</v>
      </c>
      <c r="I80" s="651">
        <v>0.97316542804005057</v>
      </c>
      <c r="J80" s="652" t="s">
        <v>538</v>
      </c>
    </row>
  </sheetData>
  <mergeCells count="3">
    <mergeCell ref="A1:I1"/>
    <mergeCell ref="F3:I3"/>
    <mergeCell ref="C4:D4"/>
  </mergeCells>
  <conditionalFormatting sqref="F23 F81:F65537">
    <cfRule type="cellIs" dxfId="42" priority="18" stopIfTrue="1" operator="greaterThan">
      <formula>1</formula>
    </cfRule>
  </conditionalFormatting>
  <conditionalFormatting sqref="H5:H22">
    <cfRule type="expression" dxfId="41" priority="14">
      <formula>$H5&gt;0</formula>
    </cfRule>
  </conditionalFormatting>
  <conditionalFormatting sqref="I5:I22">
    <cfRule type="expression" dxfId="40" priority="15">
      <formula>$I5&gt;1</formula>
    </cfRule>
  </conditionalFormatting>
  <conditionalFormatting sqref="B5:B22">
    <cfRule type="expression" dxfId="39" priority="11">
      <formula>OR($J5="NS",$J5="SumaNS",$J5="Účet")</formula>
    </cfRule>
  </conditionalFormatting>
  <conditionalFormatting sqref="F5:I22 B5:D22">
    <cfRule type="expression" dxfId="38" priority="17">
      <formula>AND($J5&lt;&gt;"",$J5&lt;&gt;"mezeraKL")</formula>
    </cfRule>
  </conditionalFormatting>
  <conditionalFormatting sqref="B5:D22 F5:I22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6" priority="13">
      <formula>OR($J5="SumaNS",$J5="NS")</formula>
    </cfRule>
  </conditionalFormatting>
  <conditionalFormatting sqref="A5:A22">
    <cfRule type="expression" dxfId="35" priority="9">
      <formula>AND($J5&lt;&gt;"mezeraKL",$J5&lt;&gt;"")</formula>
    </cfRule>
  </conditionalFormatting>
  <conditionalFormatting sqref="A5:A22">
    <cfRule type="expression" dxfId="34" priority="10">
      <formula>AND($J5&lt;&gt;"",$J5&lt;&gt;"mezeraKL")</formula>
    </cfRule>
  </conditionalFormatting>
  <conditionalFormatting sqref="H24:H80">
    <cfRule type="expression" dxfId="33" priority="5">
      <formula>$H24&gt;0</formula>
    </cfRule>
  </conditionalFormatting>
  <conditionalFormatting sqref="A24:A80">
    <cfRule type="expression" dxfId="32" priority="2">
      <formula>AND($J24&lt;&gt;"mezeraKL",$J24&lt;&gt;"")</formula>
    </cfRule>
  </conditionalFormatting>
  <conditionalFormatting sqref="I24:I80">
    <cfRule type="expression" dxfId="31" priority="6">
      <formula>$I24&gt;1</formula>
    </cfRule>
  </conditionalFormatting>
  <conditionalFormatting sqref="B24:B80">
    <cfRule type="expression" dxfId="30" priority="1">
      <formula>OR($J24="NS",$J24="SumaNS",$J24="Účet")</formula>
    </cfRule>
  </conditionalFormatting>
  <conditionalFormatting sqref="A24:D80 F24:I80">
    <cfRule type="expression" dxfId="29" priority="8">
      <formula>AND($J24&lt;&gt;"",$J24&lt;&gt;"mezeraKL")</formula>
    </cfRule>
  </conditionalFormatting>
  <conditionalFormatting sqref="B24:D80 F24:I80">
    <cfRule type="expression" dxfId="28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0 F24:I80">
    <cfRule type="expression" dxfId="27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1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7" t="s">
        <v>3709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</row>
    <row r="2" spans="1:11" ht="14.4" customHeight="1" thickBot="1" x14ac:dyDescent="0.35">
      <c r="A2" s="382" t="s">
        <v>312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3"/>
      <c r="D3" s="514"/>
      <c r="E3" s="514"/>
      <c r="F3" s="514"/>
      <c r="G3" s="514"/>
      <c r="H3" s="267" t="s">
        <v>159</v>
      </c>
      <c r="I3" s="207">
        <f>IF(J3&lt;&gt;0,K3/J3,0)</f>
        <v>34.753561833240674</v>
      </c>
      <c r="J3" s="207">
        <f>SUBTOTAL(9,J5:J1048576)</f>
        <v>147542</v>
      </c>
      <c r="K3" s="208">
        <f>SUBTOTAL(9,K5:K1048576)</f>
        <v>5127610.0199999958</v>
      </c>
    </row>
    <row r="4" spans="1:11" s="337" customFormat="1" ht="14.4" customHeight="1" thickBot="1" x14ac:dyDescent="0.35">
      <c r="A4" s="756" t="s">
        <v>4</v>
      </c>
      <c r="B4" s="757" t="s">
        <v>5</v>
      </c>
      <c r="C4" s="757" t="s">
        <v>0</v>
      </c>
      <c r="D4" s="757" t="s">
        <v>6</v>
      </c>
      <c r="E4" s="757" t="s">
        <v>7</v>
      </c>
      <c r="F4" s="757" t="s">
        <v>1</v>
      </c>
      <c r="G4" s="757" t="s">
        <v>90</v>
      </c>
      <c r="H4" s="655" t="s">
        <v>11</v>
      </c>
      <c r="I4" s="656" t="s">
        <v>184</v>
      </c>
      <c r="J4" s="656" t="s">
        <v>13</v>
      </c>
      <c r="K4" s="657" t="s">
        <v>201</v>
      </c>
    </row>
    <row r="5" spans="1:11" ht="14.4" customHeight="1" x14ac:dyDescent="0.3">
      <c r="A5" s="739" t="s">
        <v>534</v>
      </c>
      <c r="B5" s="740" t="s">
        <v>535</v>
      </c>
      <c r="C5" s="743" t="s">
        <v>539</v>
      </c>
      <c r="D5" s="758" t="s">
        <v>1926</v>
      </c>
      <c r="E5" s="743" t="s">
        <v>3684</v>
      </c>
      <c r="F5" s="758" t="s">
        <v>3685</v>
      </c>
      <c r="G5" s="743" t="s">
        <v>2906</v>
      </c>
      <c r="H5" s="743" t="s">
        <v>2907</v>
      </c>
      <c r="I5" s="229">
        <v>0.47</v>
      </c>
      <c r="J5" s="229">
        <v>400</v>
      </c>
      <c r="K5" s="753">
        <v>188</v>
      </c>
    </row>
    <row r="6" spans="1:11" ht="14.4" customHeight="1" x14ac:dyDescent="0.3">
      <c r="A6" s="664" t="s">
        <v>534</v>
      </c>
      <c r="B6" s="665" t="s">
        <v>535</v>
      </c>
      <c r="C6" s="666" t="s">
        <v>539</v>
      </c>
      <c r="D6" s="667" t="s">
        <v>1926</v>
      </c>
      <c r="E6" s="666" t="s">
        <v>3684</v>
      </c>
      <c r="F6" s="667" t="s">
        <v>3685</v>
      </c>
      <c r="G6" s="666" t="s">
        <v>2908</v>
      </c>
      <c r="H6" s="666" t="s">
        <v>2909</v>
      </c>
      <c r="I6" s="668">
        <v>2.5</v>
      </c>
      <c r="J6" s="668">
        <v>80</v>
      </c>
      <c r="K6" s="669">
        <v>200</v>
      </c>
    </row>
    <row r="7" spans="1:11" ht="14.4" customHeight="1" x14ac:dyDescent="0.3">
      <c r="A7" s="664" t="s">
        <v>534</v>
      </c>
      <c r="B7" s="665" t="s">
        <v>535</v>
      </c>
      <c r="C7" s="666" t="s">
        <v>539</v>
      </c>
      <c r="D7" s="667" t="s">
        <v>1926</v>
      </c>
      <c r="E7" s="666" t="s">
        <v>3684</v>
      </c>
      <c r="F7" s="667" t="s">
        <v>3685</v>
      </c>
      <c r="G7" s="666" t="s">
        <v>2910</v>
      </c>
      <c r="H7" s="666" t="s">
        <v>2911</v>
      </c>
      <c r="I7" s="668">
        <v>3.9649999999999999</v>
      </c>
      <c r="J7" s="668">
        <v>80</v>
      </c>
      <c r="K7" s="669">
        <v>317.20000000000005</v>
      </c>
    </row>
    <row r="8" spans="1:11" ht="14.4" customHeight="1" x14ac:dyDescent="0.3">
      <c r="A8" s="664" t="s">
        <v>534</v>
      </c>
      <c r="B8" s="665" t="s">
        <v>535</v>
      </c>
      <c r="C8" s="666" t="s">
        <v>539</v>
      </c>
      <c r="D8" s="667" t="s">
        <v>1926</v>
      </c>
      <c r="E8" s="666" t="s">
        <v>3684</v>
      </c>
      <c r="F8" s="667" t="s">
        <v>3685</v>
      </c>
      <c r="G8" s="666" t="s">
        <v>2912</v>
      </c>
      <c r="H8" s="666" t="s">
        <v>2913</v>
      </c>
      <c r="I8" s="668">
        <v>128</v>
      </c>
      <c r="J8" s="668">
        <v>10</v>
      </c>
      <c r="K8" s="669">
        <v>1279.97</v>
      </c>
    </row>
    <row r="9" spans="1:11" ht="14.4" customHeight="1" x14ac:dyDescent="0.3">
      <c r="A9" s="664" t="s">
        <v>534</v>
      </c>
      <c r="B9" s="665" t="s">
        <v>535</v>
      </c>
      <c r="C9" s="666" t="s">
        <v>539</v>
      </c>
      <c r="D9" s="667" t="s">
        <v>1926</v>
      </c>
      <c r="E9" s="666" t="s">
        <v>3684</v>
      </c>
      <c r="F9" s="667" t="s">
        <v>3685</v>
      </c>
      <c r="G9" s="666" t="s">
        <v>2914</v>
      </c>
      <c r="H9" s="666" t="s">
        <v>2915</v>
      </c>
      <c r="I9" s="668">
        <v>6.24</v>
      </c>
      <c r="J9" s="668">
        <v>300</v>
      </c>
      <c r="K9" s="669">
        <v>1872</v>
      </c>
    </row>
    <row r="10" spans="1:11" ht="14.4" customHeight="1" x14ac:dyDescent="0.3">
      <c r="A10" s="664" t="s">
        <v>534</v>
      </c>
      <c r="B10" s="665" t="s">
        <v>535</v>
      </c>
      <c r="C10" s="666" t="s">
        <v>539</v>
      </c>
      <c r="D10" s="667" t="s">
        <v>1926</v>
      </c>
      <c r="E10" s="666" t="s">
        <v>3684</v>
      </c>
      <c r="F10" s="667" t="s">
        <v>3685</v>
      </c>
      <c r="G10" s="666" t="s">
        <v>2916</v>
      </c>
      <c r="H10" s="666" t="s">
        <v>2917</v>
      </c>
      <c r="I10" s="668">
        <v>0.876</v>
      </c>
      <c r="J10" s="668">
        <v>2852</v>
      </c>
      <c r="K10" s="669">
        <v>2505.2399999999998</v>
      </c>
    </row>
    <row r="11" spans="1:11" ht="14.4" customHeight="1" x14ac:dyDescent="0.3">
      <c r="A11" s="664" t="s">
        <v>534</v>
      </c>
      <c r="B11" s="665" t="s">
        <v>535</v>
      </c>
      <c r="C11" s="666" t="s">
        <v>539</v>
      </c>
      <c r="D11" s="667" t="s">
        <v>1926</v>
      </c>
      <c r="E11" s="666" t="s">
        <v>3684</v>
      </c>
      <c r="F11" s="667" t="s">
        <v>3685</v>
      </c>
      <c r="G11" s="666" t="s">
        <v>2918</v>
      </c>
      <c r="H11" s="666" t="s">
        <v>2919</v>
      </c>
      <c r="I11" s="668">
        <v>1.43</v>
      </c>
      <c r="J11" s="668">
        <v>600</v>
      </c>
      <c r="K11" s="669">
        <v>855.9</v>
      </c>
    </row>
    <row r="12" spans="1:11" ht="14.4" customHeight="1" x14ac:dyDescent="0.3">
      <c r="A12" s="664" t="s">
        <v>534</v>
      </c>
      <c r="B12" s="665" t="s">
        <v>535</v>
      </c>
      <c r="C12" s="666" t="s">
        <v>539</v>
      </c>
      <c r="D12" s="667" t="s">
        <v>1926</v>
      </c>
      <c r="E12" s="666" t="s">
        <v>3684</v>
      </c>
      <c r="F12" s="667" t="s">
        <v>3685</v>
      </c>
      <c r="G12" s="666" t="s">
        <v>2920</v>
      </c>
      <c r="H12" s="666" t="s">
        <v>2921</v>
      </c>
      <c r="I12" s="668">
        <v>61.21</v>
      </c>
      <c r="J12" s="668">
        <v>2</v>
      </c>
      <c r="K12" s="669">
        <v>122.42</v>
      </c>
    </row>
    <row r="13" spans="1:11" ht="14.4" customHeight="1" x14ac:dyDescent="0.3">
      <c r="A13" s="664" t="s">
        <v>534</v>
      </c>
      <c r="B13" s="665" t="s">
        <v>535</v>
      </c>
      <c r="C13" s="666" t="s">
        <v>539</v>
      </c>
      <c r="D13" s="667" t="s">
        <v>1926</v>
      </c>
      <c r="E13" s="666" t="s">
        <v>3684</v>
      </c>
      <c r="F13" s="667" t="s">
        <v>3685</v>
      </c>
      <c r="G13" s="666" t="s">
        <v>2922</v>
      </c>
      <c r="H13" s="666" t="s">
        <v>2923</v>
      </c>
      <c r="I13" s="668">
        <v>22.15</v>
      </c>
      <c r="J13" s="668">
        <v>100</v>
      </c>
      <c r="K13" s="669">
        <v>2215</v>
      </c>
    </row>
    <row r="14" spans="1:11" ht="14.4" customHeight="1" x14ac:dyDescent="0.3">
      <c r="A14" s="664" t="s">
        <v>534</v>
      </c>
      <c r="B14" s="665" t="s">
        <v>535</v>
      </c>
      <c r="C14" s="666" t="s">
        <v>539</v>
      </c>
      <c r="D14" s="667" t="s">
        <v>1926</v>
      </c>
      <c r="E14" s="666" t="s">
        <v>3684</v>
      </c>
      <c r="F14" s="667" t="s">
        <v>3685</v>
      </c>
      <c r="G14" s="666" t="s">
        <v>2924</v>
      </c>
      <c r="H14" s="666" t="s">
        <v>2925</v>
      </c>
      <c r="I14" s="668">
        <v>30.175000000000001</v>
      </c>
      <c r="J14" s="668">
        <v>75</v>
      </c>
      <c r="K14" s="669">
        <v>2263.25</v>
      </c>
    </row>
    <row r="15" spans="1:11" ht="14.4" customHeight="1" x14ac:dyDescent="0.3">
      <c r="A15" s="664" t="s">
        <v>534</v>
      </c>
      <c r="B15" s="665" t="s">
        <v>535</v>
      </c>
      <c r="C15" s="666" t="s">
        <v>539</v>
      </c>
      <c r="D15" s="667" t="s">
        <v>1926</v>
      </c>
      <c r="E15" s="666" t="s">
        <v>3684</v>
      </c>
      <c r="F15" s="667" t="s">
        <v>3685</v>
      </c>
      <c r="G15" s="666" t="s">
        <v>2926</v>
      </c>
      <c r="H15" s="666" t="s">
        <v>2927</v>
      </c>
      <c r="I15" s="668">
        <v>1.38</v>
      </c>
      <c r="J15" s="668">
        <v>100</v>
      </c>
      <c r="K15" s="669">
        <v>138</v>
      </c>
    </row>
    <row r="16" spans="1:11" ht="14.4" customHeight="1" x14ac:dyDescent="0.3">
      <c r="A16" s="664" t="s">
        <v>534</v>
      </c>
      <c r="B16" s="665" t="s">
        <v>535</v>
      </c>
      <c r="C16" s="666" t="s">
        <v>539</v>
      </c>
      <c r="D16" s="667" t="s">
        <v>1926</v>
      </c>
      <c r="E16" s="666" t="s">
        <v>3684</v>
      </c>
      <c r="F16" s="667" t="s">
        <v>3685</v>
      </c>
      <c r="G16" s="666" t="s">
        <v>2928</v>
      </c>
      <c r="H16" s="666" t="s">
        <v>2929</v>
      </c>
      <c r="I16" s="668">
        <v>8.59</v>
      </c>
      <c r="J16" s="668">
        <v>307</v>
      </c>
      <c r="K16" s="669">
        <v>2637.13</v>
      </c>
    </row>
    <row r="17" spans="1:11" ht="14.4" customHeight="1" x14ac:dyDescent="0.3">
      <c r="A17" s="664" t="s">
        <v>534</v>
      </c>
      <c r="B17" s="665" t="s">
        <v>535</v>
      </c>
      <c r="C17" s="666" t="s">
        <v>539</v>
      </c>
      <c r="D17" s="667" t="s">
        <v>1926</v>
      </c>
      <c r="E17" s="666" t="s">
        <v>3684</v>
      </c>
      <c r="F17" s="667" t="s">
        <v>3685</v>
      </c>
      <c r="G17" s="666" t="s">
        <v>2930</v>
      </c>
      <c r="H17" s="666" t="s">
        <v>2931</v>
      </c>
      <c r="I17" s="668">
        <v>0.67</v>
      </c>
      <c r="J17" s="668">
        <v>2000</v>
      </c>
      <c r="K17" s="669">
        <v>1340</v>
      </c>
    </row>
    <row r="18" spans="1:11" ht="14.4" customHeight="1" x14ac:dyDescent="0.3">
      <c r="A18" s="664" t="s">
        <v>534</v>
      </c>
      <c r="B18" s="665" t="s">
        <v>535</v>
      </c>
      <c r="C18" s="666" t="s">
        <v>539</v>
      </c>
      <c r="D18" s="667" t="s">
        <v>1926</v>
      </c>
      <c r="E18" s="666" t="s">
        <v>3684</v>
      </c>
      <c r="F18" s="667" t="s">
        <v>3685</v>
      </c>
      <c r="G18" s="666" t="s">
        <v>2932</v>
      </c>
      <c r="H18" s="666" t="s">
        <v>2933</v>
      </c>
      <c r="I18" s="668">
        <v>0.44</v>
      </c>
      <c r="J18" s="668">
        <v>300</v>
      </c>
      <c r="K18" s="669">
        <v>132</v>
      </c>
    </row>
    <row r="19" spans="1:11" ht="14.4" customHeight="1" x14ac:dyDescent="0.3">
      <c r="A19" s="664" t="s">
        <v>534</v>
      </c>
      <c r="B19" s="665" t="s">
        <v>535</v>
      </c>
      <c r="C19" s="666" t="s">
        <v>539</v>
      </c>
      <c r="D19" s="667" t="s">
        <v>1926</v>
      </c>
      <c r="E19" s="666" t="s">
        <v>3684</v>
      </c>
      <c r="F19" s="667" t="s">
        <v>3685</v>
      </c>
      <c r="G19" s="666" t="s">
        <v>2934</v>
      </c>
      <c r="H19" s="666" t="s">
        <v>2935</v>
      </c>
      <c r="I19" s="668">
        <v>1.3</v>
      </c>
      <c r="J19" s="668">
        <v>2000</v>
      </c>
      <c r="K19" s="669">
        <v>2598</v>
      </c>
    </row>
    <row r="20" spans="1:11" ht="14.4" customHeight="1" x14ac:dyDescent="0.3">
      <c r="A20" s="664" t="s">
        <v>534</v>
      </c>
      <c r="B20" s="665" t="s">
        <v>535</v>
      </c>
      <c r="C20" s="666" t="s">
        <v>539</v>
      </c>
      <c r="D20" s="667" t="s">
        <v>1926</v>
      </c>
      <c r="E20" s="666" t="s">
        <v>3684</v>
      </c>
      <c r="F20" s="667" t="s">
        <v>3685</v>
      </c>
      <c r="G20" s="666" t="s">
        <v>2936</v>
      </c>
      <c r="H20" s="666" t="s">
        <v>2937</v>
      </c>
      <c r="I20" s="668">
        <v>1.17</v>
      </c>
      <c r="J20" s="668">
        <v>500</v>
      </c>
      <c r="K20" s="669">
        <v>585</v>
      </c>
    </row>
    <row r="21" spans="1:11" ht="14.4" customHeight="1" x14ac:dyDescent="0.3">
      <c r="A21" s="664" t="s">
        <v>534</v>
      </c>
      <c r="B21" s="665" t="s">
        <v>535</v>
      </c>
      <c r="C21" s="666" t="s">
        <v>539</v>
      </c>
      <c r="D21" s="667" t="s">
        <v>1926</v>
      </c>
      <c r="E21" s="666" t="s">
        <v>3684</v>
      </c>
      <c r="F21" s="667" t="s">
        <v>3685</v>
      </c>
      <c r="G21" s="666" t="s">
        <v>2938</v>
      </c>
      <c r="H21" s="666" t="s">
        <v>2939</v>
      </c>
      <c r="I21" s="668">
        <v>98.38</v>
      </c>
      <c r="J21" s="668">
        <v>4</v>
      </c>
      <c r="K21" s="669">
        <v>393.52</v>
      </c>
    </row>
    <row r="22" spans="1:11" ht="14.4" customHeight="1" x14ac:dyDescent="0.3">
      <c r="A22" s="664" t="s">
        <v>534</v>
      </c>
      <c r="B22" s="665" t="s">
        <v>535</v>
      </c>
      <c r="C22" s="666" t="s">
        <v>539</v>
      </c>
      <c r="D22" s="667" t="s">
        <v>1926</v>
      </c>
      <c r="E22" s="666" t="s">
        <v>3684</v>
      </c>
      <c r="F22" s="667" t="s">
        <v>3685</v>
      </c>
      <c r="G22" s="666" t="s">
        <v>2940</v>
      </c>
      <c r="H22" s="666" t="s">
        <v>2941</v>
      </c>
      <c r="I22" s="668">
        <v>26.37</v>
      </c>
      <c r="J22" s="668">
        <v>12</v>
      </c>
      <c r="K22" s="669">
        <v>316.44</v>
      </c>
    </row>
    <row r="23" spans="1:11" ht="14.4" customHeight="1" x14ac:dyDescent="0.3">
      <c r="A23" s="664" t="s">
        <v>534</v>
      </c>
      <c r="B23" s="665" t="s">
        <v>535</v>
      </c>
      <c r="C23" s="666" t="s">
        <v>539</v>
      </c>
      <c r="D23" s="667" t="s">
        <v>1926</v>
      </c>
      <c r="E23" s="666" t="s">
        <v>3684</v>
      </c>
      <c r="F23" s="667" t="s">
        <v>3685</v>
      </c>
      <c r="G23" s="666" t="s">
        <v>2942</v>
      </c>
      <c r="H23" s="666" t="s">
        <v>2943</v>
      </c>
      <c r="I23" s="668">
        <v>0.85</v>
      </c>
      <c r="J23" s="668">
        <v>100</v>
      </c>
      <c r="K23" s="669">
        <v>85</v>
      </c>
    </row>
    <row r="24" spans="1:11" ht="14.4" customHeight="1" x14ac:dyDescent="0.3">
      <c r="A24" s="664" t="s">
        <v>534</v>
      </c>
      <c r="B24" s="665" t="s">
        <v>535</v>
      </c>
      <c r="C24" s="666" t="s">
        <v>539</v>
      </c>
      <c r="D24" s="667" t="s">
        <v>1926</v>
      </c>
      <c r="E24" s="666" t="s">
        <v>3684</v>
      </c>
      <c r="F24" s="667" t="s">
        <v>3685</v>
      </c>
      <c r="G24" s="666" t="s">
        <v>2944</v>
      </c>
      <c r="H24" s="666" t="s">
        <v>2945</v>
      </c>
      <c r="I24" s="668">
        <v>1.52</v>
      </c>
      <c r="J24" s="668">
        <v>200</v>
      </c>
      <c r="K24" s="669">
        <v>304</v>
      </c>
    </row>
    <row r="25" spans="1:11" ht="14.4" customHeight="1" x14ac:dyDescent="0.3">
      <c r="A25" s="664" t="s">
        <v>534</v>
      </c>
      <c r="B25" s="665" t="s">
        <v>535</v>
      </c>
      <c r="C25" s="666" t="s">
        <v>539</v>
      </c>
      <c r="D25" s="667" t="s">
        <v>1926</v>
      </c>
      <c r="E25" s="666" t="s">
        <v>3684</v>
      </c>
      <c r="F25" s="667" t="s">
        <v>3685</v>
      </c>
      <c r="G25" s="666" t="s">
        <v>2946</v>
      </c>
      <c r="H25" s="666" t="s">
        <v>2947</v>
      </c>
      <c r="I25" s="668">
        <v>2.06</v>
      </c>
      <c r="J25" s="668">
        <v>500</v>
      </c>
      <c r="K25" s="669">
        <v>1030</v>
      </c>
    </row>
    <row r="26" spans="1:11" ht="14.4" customHeight="1" x14ac:dyDescent="0.3">
      <c r="A26" s="664" t="s">
        <v>534</v>
      </c>
      <c r="B26" s="665" t="s">
        <v>535</v>
      </c>
      <c r="C26" s="666" t="s">
        <v>539</v>
      </c>
      <c r="D26" s="667" t="s">
        <v>1926</v>
      </c>
      <c r="E26" s="666" t="s">
        <v>3684</v>
      </c>
      <c r="F26" s="667" t="s">
        <v>3685</v>
      </c>
      <c r="G26" s="666" t="s">
        <v>2948</v>
      </c>
      <c r="H26" s="666" t="s">
        <v>2949</v>
      </c>
      <c r="I26" s="668">
        <v>3.36</v>
      </c>
      <c r="J26" s="668">
        <v>400</v>
      </c>
      <c r="K26" s="669">
        <v>1344</v>
      </c>
    </row>
    <row r="27" spans="1:11" ht="14.4" customHeight="1" x14ac:dyDescent="0.3">
      <c r="A27" s="664" t="s">
        <v>534</v>
      </c>
      <c r="B27" s="665" t="s">
        <v>535</v>
      </c>
      <c r="C27" s="666" t="s">
        <v>539</v>
      </c>
      <c r="D27" s="667" t="s">
        <v>1926</v>
      </c>
      <c r="E27" s="666" t="s">
        <v>3684</v>
      </c>
      <c r="F27" s="667" t="s">
        <v>3685</v>
      </c>
      <c r="G27" s="666" t="s">
        <v>2950</v>
      </c>
      <c r="H27" s="666" t="s">
        <v>2951</v>
      </c>
      <c r="I27" s="668">
        <v>5.875</v>
      </c>
      <c r="J27" s="668">
        <v>400</v>
      </c>
      <c r="K27" s="669">
        <v>2350</v>
      </c>
    </row>
    <row r="28" spans="1:11" ht="14.4" customHeight="1" x14ac:dyDescent="0.3">
      <c r="A28" s="664" t="s">
        <v>534</v>
      </c>
      <c r="B28" s="665" t="s">
        <v>535</v>
      </c>
      <c r="C28" s="666" t="s">
        <v>539</v>
      </c>
      <c r="D28" s="667" t="s">
        <v>1926</v>
      </c>
      <c r="E28" s="666" t="s">
        <v>3684</v>
      </c>
      <c r="F28" s="667" t="s">
        <v>3685</v>
      </c>
      <c r="G28" s="666" t="s">
        <v>2952</v>
      </c>
      <c r="H28" s="666" t="s">
        <v>2953</v>
      </c>
      <c r="I28" s="668">
        <v>1253.5</v>
      </c>
      <c r="J28" s="668">
        <v>2</v>
      </c>
      <c r="K28" s="669">
        <v>2507</v>
      </c>
    </row>
    <row r="29" spans="1:11" ht="14.4" customHeight="1" x14ac:dyDescent="0.3">
      <c r="A29" s="664" t="s">
        <v>534</v>
      </c>
      <c r="B29" s="665" t="s">
        <v>535</v>
      </c>
      <c r="C29" s="666" t="s">
        <v>539</v>
      </c>
      <c r="D29" s="667" t="s">
        <v>1926</v>
      </c>
      <c r="E29" s="666" t="s">
        <v>3684</v>
      </c>
      <c r="F29" s="667" t="s">
        <v>3685</v>
      </c>
      <c r="G29" s="666" t="s">
        <v>2954</v>
      </c>
      <c r="H29" s="666" t="s">
        <v>2955</v>
      </c>
      <c r="I29" s="668">
        <v>1317.69</v>
      </c>
      <c r="J29" s="668">
        <v>2</v>
      </c>
      <c r="K29" s="669">
        <v>2635.38</v>
      </c>
    </row>
    <row r="30" spans="1:11" ht="14.4" customHeight="1" x14ac:dyDescent="0.3">
      <c r="A30" s="664" t="s">
        <v>534</v>
      </c>
      <c r="B30" s="665" t="s">
        <v>535</v>
      </c>
      <c r="C30" s="666" t="s">
        <v>539</v>
      </c>
      <c r="D30" s="667" t="s">
        <v>1926</v>
      </c>
      <c r="E30" s="666" t="s">
        <v>3684</v>
      </c>
      <c r="F30" s="667" t="s">
        <v>3685</v>
      </c>
      <c r="G30" s="666" t="s">
        <v>2956</v>
      </c>
      <c r="H30" s="666" t="s">
        <v>2957</v>
      </c>
      <c r="I30" s="668">
        <v>12.6</v>
      </c>
      <c r="J30" s="668">
        <v>100</v>
      </c>
      <c r="K30" s="669">
        <v>1259.72</v>
      </c>
    </row>
    <row r="31" spans="1:11" ht="14.4" customHeight="1" x14ac:dyDescent="0.3">
      <c r="A31" s="664" t="s">
        <v>534</v>
      </c>
      <c r="B31" s="665" t="s">
        <v>535</v>
      </c>
      <c r="C31" s="666" t="s">
        <v>539</v>
      </c>
      <c r="D31" s="667" t="s">
        <v>1926</v>
      </c>
      <c r="E31" s="666" t="s">
        <v>3684</v>
      </c>
      <c r="F31" s="667" t="s">
        <v>3685</v>
      </c>
      <c r="G31" s="666" t="s">
        <v>2958</v>
      </c>
      <c r="H31" s="666" t="s">
        <v>2959</v>
      </c>
      <c r="I31" s="668">
        <v>9.16</v>
      </c>
      <c r="J31" s="668">
        <v>100</v>
      </c>
      <c r="K31" s="669">
        <v>916</v>
      </c>
    </row>
    <row r="32" spans="1:11" ht="14.4" customHeight="1" x14ac:dyDescent="0.3">
      <c r="A32" s="664" t="s">
        <v>534</v>
      </c>
      <c r="B32" s="665" t="s">
        <v>535</v>
      </c>
      <c r="C32" s="666" t="s">
        <v>539</v>
      </c>
      <c r="D32" s="667" t="s">
        <v>1926</v>
      </c>
      <c r="E32" s="666" t="s">
        <v>3684</v>
      </c>
      <c r="F32" s="667" t="s">
        <v>3685</v>
      </c>
      <c r="G32" s="666" t="s">
        <v>2960</v>
      </c>
      <c r="H32" s="666" t="s">
        <v>2961</v>
      </c>
      <c r="I32" s="668">
        <v>784.95</v>
      </c>
      <c r="J32" s="668">
        <v>4</v>
      </c>
      <c r="K32" s="669">
        <v>3139.8</v>
      </c>
    </row>
    <row r="33" spans="1:11" ht="14.4" customHeight="1" x14ac:dyDescent="0.3">
      <c r="A33" s="664" t="s">
        <v>534</v>
      </c>
      <c r="B33" s="665" t="s">
        <v>535</v>
      </c>
      <c r="C33" s="666" t="s">
        <v>539</v>
      </c>
      <c r="D33" s="667" t="s">
        <v>1926</v>
      </c>
      <c r="E33" s="666" t="s">
        <v>3684</v>
      </c>
      <c r="F33" s="667" t="s">
        <v>3685</v>
      </c>
      <c r="G33" s="666" t="s">
        <v>2962</v>
      </c>
      <c r="H33" s="666" t="s">
        <v>2963</v>
      </c>
      <c r="I33" s="668">
        <v>713.59</v>
      </c>
      <c r="J33" s="668">
        <v>2</v>
      </c>
      <c r="K33" s="669">
        <v>1427.17</v>
      </c>
    </row>
    <row r="34" spans="1:11" ht="14.4" customHeight="1" x14ac:dyDescent="0.3">
      <c r="A34" s="664" t="s">
        <v>534</v>
      </c>
      <c r="B34" s="665" t="s">
        <v>535</v>
      </c>
      <c r="C34" s="666" t="s">
        <v>539</v>
      </c>
      <c r="D34" s="667" t="s">
        <v>1926</v>
      </c>
      <c r="E34" s="666" t="s">
        <v>3684</v>
      </c>
      <c r="F34" s="667" t="s">
        <v>3685</v>
      </c>
      <c r="G34" s="666" t="s">
        <v>2964</v>
      </c>
      <c r="H34" s="666" t="s">
        <v>2965</v>
      </c>
      <c r="I34" s="668">
        <v>913.76</v>
      </c>
      <c r="J34" s="668">
        <v>4</v>
      </c>
      <c r="K34" s="669">
        <v>3655.05</v>
      </c>
    </row>
    <row r="35" spans="1:11" ht="14.4" customHeight="1" x14ac:dyDescent="0.3">
      <c r="A35" s="664" t="s">
        <v>534</v>
      </c>
      <c r="B35" s="665" t="s">
        <v>535</v>
      </c>
      <c r="C35" s="666" t="s">
        <v>539</v>
      </c>
      <c r="D35" s="667" t="s">
        <v>1926</v>
      </c>
      <c r="E35" s="666" t="s">
        <v>3684</v>
      </c>
      <c r="F35" s="667" t="s">
        <v>3685</v>
      </c>
      <c r="G35" s="666" t="s">
        <v>2966</v>
      </c>
      <c r="H35" s="666" t="s">
        <v>2967</v>
      </c>
      <c r="I35" s="668">
        <v>1106.01</v>
      </c>
      <c r="J35" s="668">
        <v>2</v>
      </c>
      <c r="K35" s="669">
        <v>2212.02</v>
      </c>
    </row>
    <row r="36" spans="1:11" ht="14.4" customHeight="1" x14ac:dyDescent="0.3">
      <c r="A36" s="664" t="s">
        <v>534</v>
      </c>
      <c r="B36" s="665" t="s">
        <v>535</v>
      </c>
      <c r="C36" s="666" t="s">
        <v>539</v>
      </c>
      <c r="D36" s="667" t="s">
        <v>1926</v>
      </c>
      <c r="E36" s="666" t="s">
        <v>3684</v>
      </c>
      <c r="F36" s="667" t="s">
        <v>3685</v>
      </c>
      <c r="G36" s="666" t="s">
        <v>2968</v>
      </c>
      <c r="H36" s="666" t="s">
        <v>2969</v>
      </c>
      <c r="I36" s="668">
        <v>431.93</v>
      </c>
      <c r="J36" s="668">
        <v>2</v>
      </c>
      <c r="K36" s="669">
        <v>863.86</v>
      </c>
    </row>
    <row r="37" spans="1:11" ht="14.4" customHeight="1" x14ac:dyDescent="0.3">
      <c r="A37" s="664" t="s">
        <v>534</v>
      </c>
      <c r="B37" s="665" t="s">
        <v>535</v>
      </c>
      <c r="C37" s="666" t="s">
        <v>539</v>
      </c>
      <c r="D37" s="667" t="s">
        <v>1926</v>
      </c>
      <c r="E37" s="666" t="s">
        <v>3684</v>
      </c>
      <c r="F37" s="667" t="s">
        <v>3685</v>
      </c>
      <c r="G37" s="666" t="s">
        <v>2970</v>
      </c>
      <c r="H37" s="666" t="s">
        <v>2971</v>
      </c>
      <c r="I37" s="668">
        <v>1775.6</v>
      </c>
      <c r="J37" s="668">
        <v>1</v>
      </c>
      <c r="K37" s="669">
        <v>1775.6</v>
      </c>
    </row>
    <row r="38" spans="1:11" ht="14.4" customHeight="1" x14ac:dyDescent="0.3">
      <c r="A38" s="664" t="s">
        <v>534</v>
      </c>
      <c r="B38" s="665" t="s">
        <v>535</v>
      </c>
      <c r="C38" s="666" t="s">
        <v>539</v>
      </c>
      <c r="D38" s="667" t="s">
        <v>1926</v>
      </c>
      <c r="E38" s="666" t="s">
        <v>3684</v>
      </c>
      <c r="F38" s="667" t="s">
        <v>3685</v>
      </c>
      <c r="G38" s="666" t="s">
        <v>2972</v>
      </c>
      <c r="H38" s="666" t="s">
        <v>2973</v>
      </c>
      <c r="I38" s="668">
        <v>1490.4</v>
      </c>
      <c r="J38" s="668">
        <v>3</v>
      </c>
      <c r="K38" s="669">
        <v>4471.2</v>
      </c>
    </row>
    <row r="39" spans="1:11" ht="14.4" customHeight="1" x14ac:dyDescent="0.3">
      <c r="A39" s="664" t="s">
        <v>534</v>
      </c>
      <c r="B39" s="665" t="s">
        <v>535</v>
      </c>
      <c r="C39" s="666" t="s">
        <v>539</v>
      </c>
      <c r="D39" s="667" t="s">
        <v>1926</v>
      </c>
      <c r="E39" s="666" t="s">
        <v>3684</v>
      </c>
      <c r="F39" s="667" t="s">
        <v>3685</v>
      </c>
      <c r="G39" s="666" t="s">
        <v>2974</v>
      </c>
      <c r="H39" s="666" t="s">
        <v>2975</v>
      </c>
      <c r="I39" s="668">
        <v>12.65</v>
      </c>
      <c r="J39" s="668">
        <v>30</v>
      </c>
      <c r="K39" s="669">
        <v>379.5</v>
      </c>
    </row>
    <row r="40" spans="1:11" ht="14.4" customHeight="1" x14ac:dyDescent="0.3">
      <c r="A40" s="664" t="s">
        <v>534</v>
      </c>
      <c r="B40" s="665" t="s">
        <v>535</v>
      </c>
      <c r="C40" s="666" t="s">
        <v>539</v>
      </c>
      <c r="D40" s="667" t="s">
        <v>1926</v>
      </c>
      <c r="E40" s="666" t="s">
        <v>3684</v>
      </c>
      <c r="F40" s="667" t="s">
        <v>3685</v>
      </c>
      <c r="G40" s="666" t="s">
        <v>2976</v>
      </c>
      <c r="H40" s="666" t="s">
        <v>2977</v>
      </c>
      <c r="I40" s="668">
        <v>506.9</v>
      </c>
      <c r="J40" s="668">
        <v>12</v>
      </c>
      <c r="K40" s="669">
        <v>6082.8</v>
      </c>
    </row>
    <row r="41" spans="1:11" ht="14.4" customHeight="1" x14ac:dyDescent="0.3">
      <c r="A41" s="664" t="s">
        <v>534</v>
      </c>
      <c r="B41" s="665" t="s">
        <v>535</v>
      </c>
      <c r="C41" s="666" t="s">
        <v>539</v>
      </c>
      <c r="D41" s="667" t="s">
        <v>1926</v>
      </c>
      <c r="E41" s="666" t="s">
        <v>3684</v>
      </c>
      <c r="F41" s="667" t="s">
        <v>3685</v>
      </c>
      <c r="G41" s="666" t="s">
        <v>2978</v>
      </c>
      <c r="H41" s="666" t="s">
        <v>2979</v>
      </c>
      <c r="I41" s="668">
        <v>0.38</v>
      </c>
      <c r="J41" s="668">
        <v>100</v>
      </c>
      <c r="K41" s="669">
        <v>38</v>
      </c>
    </row>
    <row r="42" spans="1:11" ht="14.4" customHeight="1" x14ac:dyDescent="0.3">
      <c r="A42" s="664" t="s">
        <v>534</v>
      </c>
      <c r="B42" s="665" t="s">
        <v>535</v>
      </c>
      <c r="C42" s="666" t="s">
        <v>539</v>
      </c>
      <c r="D42" s="667" t="s">
        <v>1926</v>
      </c>
      <c r="E42" s="666" t="s">
        <v>3684</v>
      </c>
      <c r="F42" s="667" t="s">
        <v>3685</v>
      </c>
      <c r="G42" s="666" t="s">
        <v>2980</v>
      </c>
      <c r="H42" s="666" t="s">
        <v>2981</v>
      </c>
      <c r="I42" s="668">
        <v>1.17</v>
      </c>
      <c r="J42" s="668">
        <v>50</v>
      </c>
      <c r="K42" s="669">
        <v>58.5</v>
      </c>
    </row>
    <row r="43" spans="1:11" ht="14.4" customHeight="1" x14ac:dyDescent="0.3">
      <c r="A43" s="664" t="s">
        <v>534</v>
      </c>
      <c r="B43" s="665" t="s">
        <v>535</v>
      </c>
      <c r="C43" s="666" t="s">
        <v>539</v>
      </c>
      <c r="D43" s="667" t="s">
        <v>1926</v>
      </c>
      <c r="E43" s="666" t="s">
        <v>3686</v>
      </c>
      <c r="F43" s="667" t="s">
        <v>3687</v>
      </c>
      <c r="G43" s="666" t="s">
        <v>2982</v>
      </c>
      <c r="H43" s="666" t="s">
        <v>2983</v>
      </c>
      <c r="I43" s="668">
        <v>0.25</v>
      </c>
      <c r="J43" s="668">
        <v>100</v>
      </c>
      <c r="K43" s="669">
        <v>25</v>
      </c>
    </row>
    <row r="44" spans="1:11" ht="14.4" customHeight="1" x14ac:dyDescent="0.3">
      <c r="A44" s="664" t="s">
        <v>534</v>
      </c>
      <c r="B44" s="665" t="s">
        <v>535</v>
      </c>
      <c r="C44" s="666" t="s">
        <v>539</v>
      </c>
      <c r="D44" s="667" t="s">
        <v>1926</v>
      </c>
      <c r="E44" s="666" t="s">
        <v>3686</v>
      </c>
      <c r="F44" s="667" t="s">
        <v>3687</v>
      </c>
      <c r="G44" s="666" t="s">
        <v>2984</v>
      </c>
      <c r="H44" s="666" t="s">
        <v>2985</v>
      </c>
      <c r="I44" s="668">
        <v>11.145</v>
      </c>
      <c r="J44" s="668">
        <v>250</v>
      </c>
      <c r="K44" s="669">
        <v>2786</v>
      </c>
    </row>
    <row r="45" spans="1:11" ht="14.4" customHeight="1" x14ac:dyDescent="0.3">
      <c r="A45" s="664" t="s">
        <v>534</v>
      </c>
      <c r="B45" s="665" t="s">
        <v>535</v>
      </c>
      <c r="C45" s="666" t="s">
        <v>539</v>
      </c>
      <c r="D45" s="667" t="s">
        <v>1926</v>
      </c>
      <c r="E45" s="666" t="s">
        <v>3686</v>
      </c>
      <c r="F45" s="667" t="s">
        <v>3687</v>
      </c>
      <c r="G45" s="666" t="s">
        <v>2986</v>
      </c>
      <c r="H45" s="666" t="s">
        <v>2987</v>
      </c>
      <c r="I45" s="668">
        <v>1.0900000000000001</v>
      </c>
      <c r="J45" s="668">
        <v>1100</v>
      </c>
      <c r="K45" s="669">
        <v>1199</v>
      </c>
    </row>
    <row r="46" spans="1:11" ht="14.4" customHeight="1" x14ac:dyDescent="0.3">
      <c r="A46" s="664" t="s">
        <v>534</v>
      </c>
      <c r="B46" s="665" t="s">
        <v>535</v>
      </c>
      <c r="C46" s="666" t="s">
        <v>539</v>
      </c>
      <c r="D46" s="667" t="s">
        <v>1926</v>
      </c>
      <c r="E46" s="666" t="s">
        <v>3686</v>
      </c>
      <c r="F46" s="667" t="s">
        <v>3687</v>
      </c>
      <c r="G46" s="666" t="s">
        <v>2988</v>
      </c>
      <c r="H46" s="666" t="s">
        <v>2989</v>
      </c>
      <c r="I46" s="668">
        <v>1.6749999999999998</v>
      </c>
      <c r="J46" s="668">
        <v>700</v>
      </c>
      <c r="K46" s="669">
        <v>1174</v>
      </c>
    </row>
    <row r="47" spans="1:11" ht="14.4" customHeight="1" x14ac:dyDescent="0.3">
      <c r="A47" s="664" t="s">
        <v>534</v>
      </c>
      <c r="B47" s="665" t="s">
        <v>535</v>
      </c>
      <c r="C47" s="666" t="s">
        <v>539</v>
      </c>
      <c r="D47" s="667" t="s">
        <v>1926</v>
      </c>
      <c r="E47" s="666" t="s">
        <v>3686</v>
      </c>
      <c r="F47" s="667" t="s">
        <v>3687</v>
      </c>
      <c r="G47" s="666" t="s">
        <v>2990</v>
      </c>
      <c r="H47" s="666" t="s">
        <v>2991</v>
      </c>
      <c r="I47" s="668">
        <v>0.48</v>
      </c>
      <c r="J47" s="668">
        <v>600</v>
      </c>
      <c r="K47" s="669">
        <v>288</v>
      </c>
    </row>
    <row r="48" spans="1:11" ht="14.4" customHeight="1" x14ac:dyDescent="0.3">
      <c r="A48" s="664" t="s">
        <v>534</v>
      </c>
      <c r="B48" s="665" t="s">
        <v>535</v>
      </c>
      <c r="C48" s="666" t="s">
        <v>539</v>
      </c>
      <c r="D48" s="667" t="s">
        <v>1926</v>
      </c>
      <c r="E48" s="666" t="s">
        <v>3686</v>
      </c>
      <c r="F48" s="667" t="s">
        <v>3687</v>
      </c>
      <c r="G48" s="666" t="s">
        <v>2992</v>
      </c>
      <c r="H48" s="666" t="s">
        <v>2993</v>
      </c>
      <c r="I48" s="668">
        <v>0.67</v>
      </c>
      <c r="J48" s="668">
        <v>600</v>
      </c>
      <c r="K48" s="669">
        <v>402</v>
      </c>
    </row>
    <row r="49" spans="1:11" ht="14.4" customHeight="1" x14ac:dyDescent="0.3">
      <c r="A49" s="664" t="s">
        <v>534</v>
      </c>
      <c r="B49" s="665" t="s">
        <v>535</v>
      </c>
      <c r="C49" s="666" t="s">
        <v>539</v>
      </c>
      <c r="D49" s="667" t="s">
        <v>1926</v>
      </c>
      <c r="E49" s="666" t="s">
        <v>3686</v>
      </c>
      <c r="F49" s="667" t="s">
        <v>3687</v>
      </c>
      <c r="G49" s="666" t="s">
        <v>2994</v>
      </c>
      <c r="H49" s="666" t="s">
        <v>2995</v>
      </c>
      <c r="I49" s="668">
        <v>3.14</v>
      </c>
      <c r="J49" s="668">
        <v>100</v>
      </c>
      <c r="K49" s="669">
        <v>314</v>
      </c>
    </row>
    <row r="50" spans="1:11" ht="14.4" customHeight="1" x14ac:dyDescent="0.3">
      <c r="A50" s="664" t="s">
        <v>534</v>
      </c>
      <c r="B50" s="665" t="s">
        <v>535</v>
      </c>
      <c r="C50" s="666" t="s">
        <v>539</v>
      </c>
      <c r="D50" s="667" t="s">
        <v>1926</v>
      </c>
      <c r="E50" s="666" t="s">
        <v>3686</v>
      </c>
      <c r="F50" s="667" t="s">
        <v>3687</v>
      </c>
      <c r="G50" s="666" t="s">
        <v>2996</v>
      </c>
      <c r="H50" s="666" t="s">
        <v>2997</v>
      </c>
      <c r="I50" s="668">
        <v>6.3</v>
      </c>
      <c r="J50" s="668">
        <v>100</v>
      </c>
      <c r="K50" s="669">
        <v>630</v>
      </c>
    </row>
    <row r="51" spans="1:11" ht="14.4" customHeight="1" x14ac:dyDescent="0.3">
      <c r="A51" s="664" t="s">
        <v>534</v>
      </c>
      <c r="B51" s="665" t="s">
        <v>535</v>
      </c>
      <c r="C51" s="666" t="s">
        <v>539</v>
      </c>
      <c r="D51" s="667" t="s">
        <v>1926</v>
      </c>
      <c r="E51" s="666" t="s">
        <v>3686</v>
      </c>
      <c r="F51" s="667" t="s">
        <v>3687</v>
      </c>
      <c r="G51" s="666" t="s">
        <v>2998</v>
      </c>
      <c r="H51" s="666" t="s">
        <v>2999</v>
      </c>
      <c r="I51" s="668">
        <v>6.24</v>
      </c>
      <c r="J51" s="668">
        <v>30</v>
      </c>
      <c r="K51" s="669">
        <v>187.2</v>
      </c>
    </row>
    <row r="52" spans="1:11" ht="14.4" customHeight="1" x14ac:dyDescent="0.3">
      <c r="A52" s="664" t="s">
        <v>534</v>
      </c>
      <c r="B52" s="665" t="s">
        <v>535</v>
      </c>
      <c r="C52" s="666" t="s">
        <v>539</v>
      </c>
      <c r="D52" s="667" t="s">
        <v>1926</v>
      </c>
      <c r="E52" s="666" t="s">
        <v>3686</v>
      </c>
      <c r="F52" s="667" t="s">
        <v>3687</v>
      </c>
      <c r="G52" s="666" t="s">
        <v>3000</v>
      </c>
      <c r="H52" s="666" t="s">
        <v>3001</v>
      </c>
      <c r="I52" s="668">
        <v>42.36</v>
      </c>
      <c r="J52" s="668">
        <v>6</v>
      </c>
      <c r="K52" s="669">
        <v>254.16</v>
      </c>
    </row>
    <row r="53" spans="1:11" ht="14.4" customHeight="1" x14ac:dyDescent="0.3">
      <c r="A53" s="664" t="s">
        <v>534</v>
      </c>
      <c r="B53" s="665" t="s">
        <v>535</v>
      </c>
      <c r="C53" s="666" t="s">
        <v>539</v>
      </c>
      <c r="D53" s="667" t="s">
        <v>1926</v>
      </c>
      <c r="E53" s="666" t="s">
        <v>3686</v>
      </c>
      <c r="F53" s="667" t="s">
        <v>3687</v>
      </c>
      <c r="G53" s="666" t="s">
        <v>3002</v>
      </c>
      <c r="H53" s="666" t="s">
        <v>3003</v>
      </c>
      <c r="I53" s="668">
        <v>20.69</v>
      </c>
      <c r="J53" s="668">
        <v>200</v>
      </c>
      <c r="K53" s="669">
        <v>4138.6000000000004</v>
      </c>
    </row>
    <row r="54" spans="1:11" ht="14.4" customHeight="1" x14ac:dyDescent="0.3">
      <c r="A54" s="664" t="s">
        <v>534</v>
      </c>
      <c r="B54" s="665" t="s">
        <v>535</v>
      </c>
      <c r="C54" s="666" t="s">
        <v>539</v>
      </c>
      <c r="D54" s="667" t="s">
        <v>1926</v>
      </c>
      <c r="E54" s="666" t="s">
        <v>3686</v>
      </c>
      <c r="F54" s="667" t="s">
        <v>3687</v>
      </c>
      <c r="G54" s="666" t="s">
        <v>3004</v>
      </c>
      <c r="H54" s="666" t="s">
        <v>3005</v>
      </c>
      <c r="I54" s="668">
        <v>2.7850000000000001</v>
      </c>
      <c r="J54" s="668">
        <v>1200</v>
      </c>
      <c r="K54" s="669">
        <v>3345</v>
      </c>
    </row>
    <row r="55" spans="1:11" ht="14.4" customHeight="1" x14ac:dyDescent="0.3">
      <c r="A55" s="664" t="s">
        <v>534</v>
      </c>
      <c r="B55" s="665" t="s">
        <v>535</v>
      </c>
      <c r="C55" s="666" t="s">
        <v>539</v>
      </c>
      <c r="D55" s="667" t="s">
        <v>1926</v>
      </c>
      <c r="E55" s="666" t="s">
        <v>3686</v>
      </c>
      <c r="F55" s="667" t="s">
        <v>3687</v>
      </c>
      <c r="G55" s="666" t="s">
        <v>3006</v>
      </c>
      <c r="H55" s="666" t="s">
        <v>3007</v>
      </c>
      <c r="I55" s="668">
        <v>26.01</v>
      </c>
      <c r="J55" s="668">
        <v>120</v>
      </c>
      <c r="K55" s="669">
        <v>3121.4</v>
      </c>
    </row>
    <row r="56" spans="1:11" ht="14.4" customHeight="1" x14ac:dyDescent="0.3">
      <c r="A56" s="664" t="s">
        <v>534</v>
      </c>
      <c r="B56" s="665" t="s">
        <v>535</v>
      </c>
      <c r="C56" s="666" t="s">
        <v>539</v>
      </c>
      <c r="D56" s="667" t="s">
        <v>1926</v>
      </c>
      <c r="E56" s="666" t="s">
        <v>3686</v>
      </c>
      <c r="F56" s="667" t="s">
        <v>3687</v>
      </c>
      <c r="G56" s="666" t="s">
        <v>3008</v>
      </c>
      <c r="H56" s="666" t="s">
        <v>3009</v>
      </c>
      <c r="I56" s="668">
        <v>1.98</v>
      </c>
      <c r="J56" s="668">
        <v>200</v>
      </c>
      <c r="K56" s="669">
        <v>396</v>
      </c>
    </row>
    <row r="57" spans="1:11" ht="14.4" customHeight="1" x14ac:dyDescent="0.3">
      <c r="A57" s="664" t="s">
        <v>534</v>
      </c>
      <c r="B57" s="665" t="s">
        <v>535</v>
      </c>
      <c r="C57" s="666" t="s">
        <v>539</v>
      </c>
      <c r="D57" s="667" t="s">
        <v>1926</v>
      </c>
      <c r="E57" s="666" t="s">
        <v>3686</v>
      </c>
      <c r="F57" s="667" t="s">
        <v>3687</v>
      </c>
      <c r="G57" s="666" t="s">
        <v>3010</v>
      </c>
      <c r="H57" s="666" t="s">
        <v>3011</v>
      </c>
      <c r="I57" s="668">
        <v>1.99</v>
      </c>
      <c r="J57" s="668">
        <v>100</v>
      </c>
      <c r="K57" s="669">
        <v>199</v>
      </c>
    </row>
    <row r="58" spans="1:11" ht="14.4" customHeight="1" x14ac:dyDescent="0.3">
      <c r="A58" s="664" t="s">
        <v>534</v>
      </c>
      <c r="B58" s="665" t="s">
        <v>535</v>
      </c>
      <c r="C58" s="666" t="s">
        <v>539</v>
      </c>
      <c r="D58" s="667" t="s">
        <v>1926</v>
      </c>
      <c r="E58" s="666" t="s">
        <v>3686</v>
      </c>
      <c r="F58" s="667" t="s">
        <v>3687</v>
      </c>
      <c r="G58" s="666" t="s">
        <v>3012</v>
      </c>
      <c r="H58" s="666" t="s">
        <v>3013</v>
      </c>
      <c r="I58" s="668">
        <v>3.1</v>
      </c>
      <c r="J58" s="668">
        <v>300</v>
      </c>
      <c r="K58" s="669">
        <v>930</v>
      </c>
    </row>
    <row r="59" spans="1:11" ht="14.4" customHeight="1" x14ac:dyDescent="0.3">
      <c r="A59" s="664" t="s">
        <v>534</v>
      </c>
      <c r="B59" s="665" t="s">
        <v>535</v>
      </c>
      <c r="C59" s="666" t="s">
        <v>539</v>
      </c>
      <c r="D59" s="667" t="s">
        <v>1926</v>
      </c>
      <c r="E59" s="666" t="s">
        <v>3686</v>
      </c>
      <c r="F59" s="667" t="s">
        <v>3687</v>
      </c>
      <c r="G59" s="666" t="s">
        <v>3014</v>
      </c>
      <c r="H59" s="666" t="s">
        <v>3015</v>
      </c>
      <c r="I59" s="668">
        <v>1.92</v>
      </c>
      <c r="J59" s="668">
        <v>50</v>
      </c>
      <c r="K59" s="669">
        <v>96</v>
      </c>
    </row>
    <row r="60" spans="1:11" ht="14.4" customHeight="1" x14ac:dyDescent="0.3">
      <c r="A60" s="664" t="s">
        <v>534</v>
      </c>
      <c r="B60" s="665" t="s">
        <v>535</v>
      </c>
      <c r="C60" s="666" t="s">
        <v>539</v>
      </c>
      <c r="D60" s="667" t="s">
        <v>1926</v>
      </c>
      <c r="E60" s="666" t="s">
        <v>3686</v>
      </c>
      <c r="F60" s="667" t="s">
        <v>3687</v>
      </c>
      <c r="G60" s="666" t="s">
        <v>3016</v>
      </c>
      <c r="H60" s="666" t="s">
        <v>3017</v>
      </c>
      <c r="I60" s="668">
        <v>3.01</v>
      </c>
      <c r="J60" s="668">
        <v>300</v>
      </c>
      <c r="K60" s="669">
        <v>903</v>
      </c>
    </row>
    <row r="61" spans="1:11" ht="14.4" customHeight="1" x14ac:dyDescent="0.3">
      <c r="A61" s="664" t="s">
        <v>534</v>
      </c>
      <c r="B61" s="665" t="s">
        <v>535</v>
      </c>
      <c r="C61" s="666" t="s">
        <v>539</v>
      </c>
      <c r="D61" s="667" t="s">
        <v>1926</v>
      </c>
      <c r="E61" s="666" t="s">
        <v>3686</v>
      </c>
      <c r="F61" s="667" t="s">
        <v>3687</v>
      </c>
      <c r="G61" s="666" t="s">
        <v>3018</v>
      </c>
      <c r="H61" s="666" t="s">
        <v>3019</v>
      </c>
      <c r="I61" s="668">
        <v>2.17</v>
      </c>
      <c r="J61" s="668">
        <v>200</v>
      </c>
      <c r="K61" s="669">
        <v>434</v>
      </c>
    </row>
    <row r="62" spans="1:11" ht="14.4" customHeight="1" x14ac:dyDescent="0.3">
      <c r="A62" s="664" t="s">
        <v>534</v>
      </c>
      <c r="B62" s="665" t="s">
        <v>535</v>
      </c>
      <c r="C62" s="666" t="s">
        <v>539</v>
      </c>
      <c r="D62" s="667" t="s">
        <v>1926</v>
      </c>
      <c r="E62" s="666" t="s">
        <v>3686</v>
      </c>
      <c r="F62" s="667" t="s">
        <v>3687</v>
      </c>
      <c r="G62" s="666" t="s">
        <v>3020</v>
      </c>
      <c r="H62" s="666" t="s">
        <v>3021</v>
      </c>
      <c r="I62" s="668">
        <v>7.15</v>
      </c>
      <c r="J62" s="668">
        <v>400</v>
      </c>
      <c r="K62" s="669">
        <v>2861.62</v>
      </c>
    </row>
    <row r="63" spans="1:11" ht="14.4" customHeight="1" x14ac:dyDescent="0.3">
      <c r="A63" s="664" t="s">
        <v>534</v>
      </c>
      <c r="B63" s="665" t="s">
        <v>535</v>
      </c>
      <c r="C63" s="666" t="s">
        <v>539</v>
      </c>
      <c r="D63" s="667" t="s">
        <v>1926</v>
      </c>
      <c r="E63" s="666" t="s">
        <v>3686</v>
      </c>
      <c r="F63" s="667" t="s">
        <v>3687</v>
      </c>
      <c r="G63" s="666" t="s">
        <v>3022</v>
      </c>
      <c r="H63" s="666" t="s">
        <v>3023</v>
      </c>
      <c r="I63" s="668">
        <v>148.71</v>
      </c>
      <c r="J63" s="668">
        <v>60</v>
      </c>
      <c r="K63" s="669">
        <v>8922.6</v>
      </c>
    </row>
    <row r="64" spans="1:11" ht="14.4" customHeight="1" x14ac:dyDescent="0.3">
      <c r="A64" s="664" t="s">
        <v>534</v>
      </c>
      <c r="B64" s="665" t="s">
        <v>535</v>
      </c>
      <c r="C64" s="666" t="s">
        <v>539</v>
      </c>
      <c r="D64" s="667" t="s">
        <v>1926</v>
      </c>
      <c r="E64" s="666" t="s">
        <v>3686</v>
      </c>
      <c r="F64" s="667" t="s">
        <v>3687</v>
      </c>
      <c r="G64" s="666" t="s">
        <v>3024</v>
      </c>
      <c r="H64" s="666" t="s">
        <v>3025</v>
      </c>
      <c r="I64" s="668">
        <v>2.1800000000000002</v>
      </c>
      <c r="J64" s="668">
        <v>115</v>
      </c>
      <c r="K64" s="669">
        <v>250.7</v>
      </c>
    </row>
    <row r="65" spans="1:11" ht="14.4" customHeight="1" x14ac:dyDescent="0.3">
      <c r="A65" s="664" t="s">
        <v>534</v>
      </c>
      <c r="B65" s="665" t="s">
        <v>535</v>
      </c>
      <c r="C65" s="666" t="s">
        <v>539</v>
      </c>
      <c r="D65" s="667" t="s">
        <v>1926</v>
      </c>
      <c r="E65" s="666" t="s">
        <v>3686</v>
      </c>
      <c r="F65" s="667" t="s">
        <v>3687</v>
      </c>
      <c r="G65" s="666" t="s">
        <v>3026</v>
      </c>
      <c r="H65" s="666" t="s">
        <v>3027</v>
      </c>
      <c r="I65" s="668">
        <v>2.85</v>
      </c>
      <c r="J65" s="668">
        <v>900</v>
      </c>
      <c r="K65" s="669">
        <v>2565</v>
      </c>
    </row>
    <row r="66" spans="1:11" ht="14.4" customHeight="1" x14ac:dyDescent="0.3">
      <c r="A66" s="664" t="s">
        <v>534</v>
      </c>
      <c r="B66" s="665" t="s">
        <v>535</v>
      </c>
      <c r="C66" s="666" t="s">
        <v>539</v>
      </c>
      <c r="D66" s="667" t="s">
        <v>1926</v>
      </c>
      <c r="E66" s="666" t="s">
        <v>3686</v>
      </c>
      <c r="F66" s="667" t="s">
        <v>3687</v>
      </c>
      <c r="G66" s="666" t="s">
        <v>3028</v>
      </c>
      <c r="H66" s="666" t="s">
        <v>3029</v>
      </c>
      <c r="I66" s="668">
        <v>6.05</v>
      </c>
      <c r="J66" s="668">
        <v>40</v>
      </c>
      <c r="K66" s="669">
        <v>242</v>
      </c>
    </row>
    <row r="67" spans="1:11" ht="14.4" customHeight="1" x14ac:dyDescent="0.3">
      <c r="A67" s="664" t="s">
        <v>534</v>
      </c>
      <c r="B67" s="665" t="s">
        <v>535</v>
      </c>
      <c r="C67" s="666" t="s">
        <v>539</v>
      </c>
      <c r="D67" s="667" t="s">
        <v>1926</v>
      </c>
      <c r="E67" s="666" t="s">
        <v>3686</v>
      </c>
      <c r="F67" s="667" t="s">
        <v>3687</v>
      </c>
      <c r="G67" s="666" t="s">
        <v>3030</v>
      </c>
      <c r="H67" s="666" t="s">
        <v>3031</v>
      </c>
      <c r="I67" s="668">
        <v>2.9</v>
      </c>
      <c r="J67" s="668">
        <v>200</v>
      </c>
      <c r="K67" s="669">
        <v>580</v>
      </c>
    </row>
    <row r="68" spans="1:11" ht="14.4" customHeight="1" x14ac:dyDescent="0.3">
      <c r="A68" s="664" t="s">
        <v>534</v>
      </c>
      <c r="B68" s="665" t="s">
        <v>535</v>
      </c>
      <c r="C68" s="666" t="s">
        <v>539</v>
      </c>
      <c r="D68" s="667" t="s">
        <v>1926</v>
      </c>
      <c r="E68" s="666" t="s">
        <v>3686</v>
      </c>
      <c r="F68" s="667" t="s">
        <v>3687</v>
      </c>
      <c r="G68" s="666" t="s">
        <v>3032</v>
      </c>
      <c r="H68" s="666" t="s">
        <v>3033</v>
      </c>
      <c r="I68" s="668">
        <v>127.05</v>
      </c>
      <c r="J68" s="668">
        <v>2</v>
      </c>
      <c r="K68" s="669">
        <v>254.1</v>
      </c>
    </row>
    <row r="69" spans="1:11" ht="14.4" customHeight="1" x14ac:dyDescent="0.3">
      <c r="A69" s="664" t="s">
        <v>534</v>
      </c>
      <c r="B69" s="665" t="s">
        <v>535</v>
      </c>
      <c r="C69" s="666" t="s">
        <v>539</v>
      </c>
      <c r="D69" s="667" t="s">
        <v>1926</v>
      </c>
      <c r="E69" s="666" t="s">
        <v>3686</v>
      </c>
      <c r="F69" s="667" t="s">
        <v>3687</v>
      </c>
      <c r="G69" s="666" t="s">
        <v>3034</v>
      </c>
      <c r="H69" s="666" t="s">
        <v>3035</v>
      </c>
      <c r="I69" s="668">
        <v>17.98</v>
      </c>
      <c r="J69" s="668">
        <v>50</v>
      </c>
      <c r="K69" s="669">
        <v>899</v>
      </c>
    </row>
    <row r="70" spans="1:11" ht="14.4" customHeight="1" x14ac:dyDescent="0.3">
      <c r="A70" s="664" t="s">
        <v>534</v>
      </c>
      <c r="B70" s="665" t="s">
        <v>535</v>
      </c>
      <c r="C70" s="666" t="s">
        <v>539</v>
      </c>
      <c r="D70" s="667" t="s">
        <v>1926</v>
      </c>
      <c r="E70" s="666" t="s">
        <v>3686</v>
      </c>
      <c r="F70" s="667" t="s">
        <v>3687</v>
      </c>
      <c r="G70" s="666" t="s">
        <v>3036</v>
      </c>
      <c r="H70" s="666" t="s">
        <v>3037</v>
      </c>
      <c r="I70" s="668">
        <v>15</v>
      </c>
      <c r="J70" s="668">
        <v>50</v>
      </c>
      <c r="K70" s="669">
        <v>750</v>
      </c>
    </row>
    <row r="71" spans="1:11" ht="14.4" customHeight="1" x14ac:dyDescent="0.3">
      <c r="A71" s="664" t="s">
        <v>534</v>
      </c>
      <c r="B71" s="665" t="s">
        <v>535</v>
      </c>
      <c r="C71" s="666" t="s">
        <v>539</v>
      </c>
      <c r="D71" s="667" t="s">
        <v>1926</v>
      </c>
      <c r="E71" s="666" t="s">
        <v>3686</v>
      </c>
      <c r="F71" s="667" t="s">
        <v>3687</v>
      </c>
      <c r="G71" s="666" t="s">
        <v>3038</v>
      </c>
      <c r="H71" s="666" t="s">
        <v>3039</v>
      </c>
      <c r="I71" s="668">
        <v>12.11</v>
      </c>
      <c r="J71" s="668">
        <v>50</v>
      </c>
      <c r="K71" s="669">
        <v>605.5</v>
      </c>
    </row>
    <row r="72" spans="1:11" ht="14.4" customHeight="1" x14ac:dyDescent="0.3">
      <c r="A72" s="664" t="s">
        <v>534</v>
      </c>
      <c r="B72" s="665" t="s">
        <v>535</v>
      </c>
      <c r="C72" s="666" t="s">
        <v>539</v>
      </c>
      <c r="D72" s="667" t="s">
        <v>1926</v>
      </c>
      <c r="E72" s="666" t="s">
        <v>3686</v>
      </c>
      <c r="F72" s="667" t="s">
        <v>3687</v>
      </c>
      <c r="G72" s="666" t="s">
        <v>3040</v>
      </c>
      <c r="H72" s="666" t="s">
        <v>3041</v>
      </c>
      <c r="I72" s="668">
        <v>2.52</v>
      </c>
      <c r="J72" s="668">
        <v>200</v>
      </c>
      <c r="K72" s="669">
        <v>504</v>
      </c>
    </row>
    <row r="73" spans="1:11" ht="14.4" customHeight="1" x14ac:dyDescent="0.3">
      <c r="A73" s="664" t="s">
        <v>534</v>
      </c>
      <c r="B73" s="665" t="s">
        <v>535</v>
      </c>
      <c r="C73" s="666" t="s">
        <v>539</v>
      </c>
      <c r="D73" s="667" t="s">
        <v>1926</v>
      </c>
      <c r="E73" s="666" t="s">
        <v>3686</v>
      </c>
      <c r="F73" s="667" t="s">
        <v>3687</v>
      </c>
      <c r="G73" s="666" t="s">
        <v>3042</v>
      </c>
      <c r="H73" s="666" t="s">
        <v>3043</v>
      </c>
      <c r="I73" s="668">
        <v>5.2050000000000001</v>
      </c>
      <c r="J73" s="668">
        <v>255</v>
      </c>
      <c r="K73" s="669">
        <v>1327.7</v>
      </c>
    </row>
    <row r="74" spans="1:11" ht="14.4" customHeight="1" x14ac:dyDescent="0.3">
      <c r="A74" s="664" t="s">
        <v>534</v>
      </c>
      <c r="B74" s="665" t="s">
        <v>535</v>
      </c>
      <c r="C74" s="666" t="s">
        <v>539</v>
      </c>
      <c r="D74" s="667" t="s">
        <v>1926</v>
      </c>
      <c r="E74" s="666" t="s">
        <v>3686</v>
      </c>
      <c r="F74" s="667" t="s">
        <v>3687</v>
      </c>
      <c r="G74" s="666" t="s">
        <v>3044</v>
      </c>
      <c r="H74" s="666" t="s">
        <v>3045</v>
      </c>
      <c r="I74" s="668">
        <v>0.47</v>
      </c>
      <c r="J74" s="668">
        <v>1600</v>
      </c>
      <c r="K74" s="669">
        <v>752</v>
      </c>
    </row>
    <row r="75" spans="1:11" ht="14.4" customHeight="1" x14ac:dyDescent="0.3">
      <c r="A75" s="664" t="s">
        <v>534</v>
      </c>
      <c r="B75" s="665" t="s">
        <v>535</v>
      </c>
      <c r="C75" s="666" t="s">
        <v>539</v>
      </c>
      <c r="D75" s="667" t="s">
        <v>1926</v>
      </c>
      <c r="E75" s="666" t="s">
        <v>3686</v>
      </c>
      <c r="F75" s="667" t="s">
        <v>3687</v>
      </c>
      <c r="G75" s="666" t="s">
        <v>3046</v>
      </c>
      <c r="H75" s="666" t="s">
        <v>3047</v>
      </c>
      <c r="I75" s="668">
        <v>27.84</v>
      </c>
      <c r="J75" s="668">
        <v>50</v>
      </c>
      <c r="K75" s="669">
        <v>1392.11</v>
      </c>
    </row>
    <row r="76" spans="1:11" ht="14.4" customHeight="1" x14ac:dyDescent="0.3">
      <c r="A76" s="664" t="s">
        <v>534</v>
      </c>
      <c r="B76" s="665" t="s">
        <v>535</v>
      </c>
      <c r="C76" s="666" t="s">
        <v>539</v>
      </c>
      <c r="D76" s="667" t="s">
        <v>1926</v>
      </c>
      <c r="E76" s="666" t="s">
        <v>3686</v>
      </c>
      <c r="F76" s="667" t="s">
        <v>3687</v>
      </c>
      <c r="G76" s="666" t="s">
        <v>3048</v>
      </c>
      <c r="H76" s="666" t="s">
        <v>3049</v>
      </c>
      <c r="I76" s="668">
        <v>61.06</v>
      </c>
      <c r="J76" s="668">
        <v>50</v>
      </c>
      <c r="K76" s="669">
        <v>3052.83</v>
      </c>
    </row>
    <row r="77" spans="1:11" ht="14.4" customHeight="1" x14ac:dyDescent="0.3">
      <c r="A77" s="664" t="s">
        <v>534</v>
      </c>
      <c r="B77" s="665" t="s">
        <v>535</v>
      </c>
      <c r="C77" s="666" t="s">
        <v>539</v>
      </c>
      <c r="D77" s="667" t="s">
        <v>1926</v>
      </c>
      <c r="E77" s="666" t="s">
        <v>3686</v>
      </c>
      <c r="F77" s="667" t="s">
        <v>3687</v>
      </c>
      <c r="G77" s="666" t="s">
        <v>3050</v>
      </c>
      <c r="H77" s="666" t="s">
        <v>3051</v>
      </c>
      <c r="I77" s="668">
        <v>25.71</v>
      </c>
      <c r="J77" s="668">
        <v>50</v>
      </c>
      <c r="K77" s="669">
        <v>1285.6300000000001</v>
      </c>
    </row>
    <row r="78" spans="1:11" ht="14.4" customHeight="1" x14ac:dyDescent="0.3">
      <c r="A78" s="664" t="s">
        <v>534</v>
      </c>
      <c r="B78" s="665" t="s">
        <v>535</v>
      </c>
      <c r="C78" s="666" t="s">
        <v>539</v>
      </c>
      <c r="D78" s="667" t="s">
        <v>1926</v>
      </c>
      <c r="E78" s="666" t="s">
        <v>3686</v>
      </c>
      <c r="F78" s="667" t="s">
        <v>3687</v>
      </c>
      <c r="G78" s="666" t="s">
        <v>3052</v>
      </c>
      <c r="H78" s="666" t="s">
        <v>3053</v>
      </c>
      <c r="I78" s="668">
        <v>21.9</v>
      </c>
      <c r="J78" s="668">
        <v>100</v>
      </c>
      <c r="K78" s="669">
        <v>2190.1</v>
      </c>
    </row>
    <row r="79" spans="1:11" ht="14.4" customHeight="1" x14ac:dyDescent="0.3">
      <c r="A79" s="664" t="s">
        <v>534</v>
      </c>
      <c r="B79" s="665" t="s">
        <v>535</v>
      </c>
      <c r="C79" s="666" t="s">
        <v>539</v>
      </c>
      <c r="D79" s="667" t="s">
        <v>1926</v>
      </c>
      <c r="E79" s="666" t="s">
        <v>3686</v>
      </c>
      <c r="F79" s="667" t="s">
        <v>3687</v>
      </c>
      <c r="G79" s="666" t="s">
        <v>3054</v>
      </c>
      <c r="H79" s="666" t="s">
        <v>3055</v>
      </c>
      <c r="I79" s="668">
        <v>21.9</v>
      </c>
      <c r="J79" s="668">
        <v>100</v>
      </c>
      <c r="K79" s="669">
        <v>2190.1</v>
      </c>
    </row>
    <row r="80" spans="1:11" ht="14.4" customHeight="1" x14ac:dyDescent="0.3">
      <c r="A80" s="664" t="s">
        <v>534</v>
      </c>
      <c r="B80" s="665" t="s">
        <v>535</v>
      </c>
      <c r="C80" s="666" t="s">
        <v>539</v>
      </c>
      <c r="D80" s="667" t="s">
        <v>1926</v>
      </c>
      <c r="E80" s="666" t="s">
        <v>3686</v>
      </c>
      <c r="F80" s="667" t="s">
        <v>3687</v>
      </c>
      <c r="G80" s="666" t="s">
        <v>3056</v>
      </c>
      <c r="H80" s="666" t="s">
        <v>3057</v>
      </c>
      <c r="I80" s="668">
        <v>9.1999999999999993</v>
      </c>
      <c r="J80" s="668">
        <v>850</v>
      </c>
      <c r="K80" s="669">
        <v>7820</v>
      </c>
    </row>
    <row r="81" spans="1:11" ht="14.4" customHeight="1" x14ac:dyDescent="0.3">
      <c r="A81" s="664" t="s">
        <v>534</v>
      </c>
      <c r="B81" s="665" t="s">
        <v>535</v>
      </c>
      <c r="C81" s="666" t="s">
        <v>539</v>
      </c>
      <c r="D81" s="667" t="s">
        <v>1926</v>
      </c>
      <c r="E81" s="666" t="s">
        <v>3686</v>
      </c>
      <c r="F81" s="667" t="s">
        <v>3687</v>
      </c>
      <c r="G81" s="666" t="s">
        <v>3058</v>
      </c>
      <c r="H81" s="666" t="s">
        <v>3059</v>
      </c>
      <c r="I81" s="668">
        <v>172.5</v>
      </c>
      <c r="J81" s="668">
        <v>2</v>
      </c>
      <c r="K81" s="669">
        <v>345</v>
      </c>
    </row>
    <row r="82" spans="1:11" ht="14.4" customHeight="1" x14ac:dyDescent="0.3">
      <c r="A82" s="664" t="s">
        <v>534</v>
      </c>
      <c r="B82" s="665" t="s">
        <v>535</v>
      </c>
      <c r="C82" s="666" t="s">
        <v>539</v>
      </c>
      <c r="D82" s="667" t="s">
        <v>1926</v>
      </c>
      <c r="E82" s="666" t="s">
        <v>3686</v>
      </c>
      <c r="F82" s="667" t="s">
        <v>3687</v>
      </c>
      <c r="G82" s="666" t="s">
        <v>3060</v>
      </c>
      <c r="H82" s="666" t="s">
        <v>3061</v>
      </c>
      <c r="I82" s="668">
        <v>369.05</v>
      </c>
      <c r="J82" s="668">
        <v>2</v>
      </c>
      <c r="K82" s="669">
        <v>738.1</v>
      </c>
    </row>
    <row r="83" spans="1:11" ht="14.4" customHeight="1" x14ac:dyDescent="0.3">
      <c r="A83" s="664" t="s">
        <v>534</v>
      </c>
      <c r="B83" s="665" t="s">
        <v>535</v>
      </c>
      <c r="C83" s="666" t="s">
        <v>539</v>
      </c>
      <c r="D83" s="667" t="s">
        <v>1926</v>
      </c>
      <c r="E83" s="666" t="s">
        <v>3686</v>
      </c>
      <c r="F83" s="667" t="s">
        <v>3687</v>
      </c>
      <c r="G83" s="666" t="s">
        <v>3062</v>
      </c>
      <c r="H83" s="666" t="s">
        <v>3063</v>
      </c>
      <c r="I83" s="668">
        <v>186.82</v>
      </c>
      <c r="J83" s="668">
        <v>2</v>
      </c>
      <c r="K83" s="669">
        <v>373.65</v>
      </c>
    </row>
    <row r="84" spans="1:11" ht="14.4" customHeight="1" x14ac:dyDescent="0.3">
      <c r="A84" s="664" t="s">
        <v>534</v>
      </c>
      <c r="B84" s="665" t="s">
        <v>535</v>
      </c>
      <c r="C84" s="666" t="s">
        <v>539</v>
      </c>
      <c r="D84" s="667" t="s">
        <v>1926</v>
      </c>
      <c r="E84" s="666" t="s">
        <v>3686</v>
      </c>
      <c r="F84" s="667" t="s">
        <v>3687</v>
      </c>
      <c r="G84" s="666" t="s">
        <v>3064</v>
      </c>
      <c r="H84" s="666" t="s">
        <v>3065</v>
      </c>
      <c r="I84" s="668">
        <v>18.39</v>
      </c>
      <c r="J84" s="668">
        <v>12</v>
      </c>
      <c r="K84" s="669">
        <v>220.7</v>
      </c>
    </row>
    <row r="85" spans="1:11" ht="14.4" customHeight="1" x14ac:dyDescent="0.3">
      <c r="A85" s="664" t="s">
        <v>534</v>
      </c>
      <c r="B85" s="665" t="s">
        <v>535</v>
      </c>
      <c r="C85" s="666" t="s">
        <v>539</v>
      </c>
      <c r="D85" s="667" t="s">
        <v>1926</v>
      </c>
      <c r="E85" s="666" t="s">
        <v>3686</v>
      </c>
      <c r="F85" s="667" t="s">
        <v>3687</v>
      </c>
      <c r="G85" s="666" t="s">
        <v>3066</v>
      </c>
      <c r="H85" s="666" t="s">
        <v>3067</v>
      </c>
      <c r="I85" s="668">
        <v>3.39</v>
      </c>
      <c r="J85" s="668">
        <v>200</v>
      </c>
      <c r="K85" s="669">
        <v>678</v>
      </c>
    </row>
    <row r="86" spans="1:11" ht="14.4" customHeight="1" x14ac:dyDescent="0.3">
      <c r="A86" s="664" t="s">
        <v>534</v>
      </c>
      <c r="B86" s="665" t="s">
        <v>535</v>
      </c>
      <c r="C86" s="666" t="s">
        <v>539</v>
      </c>
      <c r="D86" s="667" t="s">
        <v>1926</v>
      </c>
      <c r="E86" s="666" t="s">
        <v>3686</v>
      </c>
      <c r="F86" s="667" t="s">
        <v>3687</v>
      </c>
      <c r="G86" s="666" t="s">
        <v>3068</v>
      </c>
      <c r="H86" s="666" t="s">
        <v>3069</v>
      </c>
      <c r="I86" s="668">
        <v>6.06</v>
      </c>
      <c r="J86" s="668">
        <v>720</v>
      </c>
      <c r="K86" s="669">
        <v>4359.6000000000004</v>
      </c>
    </row>
    <row r="87" spans="1:11" ht="14.4" customHeight="1" x14ac:dyDescent="0.3">
      <c r="A87" s="664" t="s">
        <v>534</v>
      </c>
      <c r="B87" s="665" t="s">
        <v>535</v>
      </c>
      <c r="C87" s="666" t="s">
        <v>539</v>
      </c>
      <c r="D87" s="667" t="s">
        <v>1926</v>
      </c>
      <c r="E87" s="666" t="s">
        <v>3686</v>
      </c>
      <c r="F87" s="667" t="s">
        <v>3687</v>
      </c>
      <c r="G87" s="666" t="s">
        <v>3070</v>
      </c>
      <c r="H87" s="666" t="s">
        <v>3071</v>
      </c>
      <c r="I87" s="668">
        <v>9.44</v>
      </c>
      <c r="J87" s="668">
        <v>400</v>
      </c>
      <c r="K87" s="669">
        <v>3776</v>
      </c>
    </row>
    <row r="88" spans="1:11" ht="14.4" customHeight="1" x14ac:dyDescent="0.3">
      <c r="A88" s="664" t="s">
        <v>534</v>
      </c>
      <c r="B88" s="665" t="s">
        <v>535</v>
      </c>
      <c r="C88" s="666" t="s">
        <v>539</v>
      </c>
      <c r="D88" s="667" t="s">
        <v>1926</v>
      </c>
      <c r="E88" s="666" t="s">
        <v>3686</v>
      </c>
      <c r="F88" s="667" t="s">
        <v>3687</v>
      </c>
      <c r="G88" s="666" t="s">
        <v>3072</v>
      </c>
      <c r="H88" s="666" t="s">
        <v>3073</v>
      </c>
      <c r="I88" s="668">
        <v>65.92</v>
      </c>
      <c r="J88" s="668">
        <v>10</v>
      </c>
      <c r="K88" s="669">
        <v>659.2</v>
      </c>
    </row>
    <row r="89" spans="1:11" ht="14.4" customHeight="1" x14ac:dyDescent="0.3">
      <c r="A89" s="664" t="s">
        <v>534</v>
      </c>
      <c r="B89" s="665" t="s">
        <v>535</v>
      </c>
      <c r="C89" s="666" t="s">
        <v>539</v>
      </c>
      <c r="D89" s="667" t="s">
        <v>1926</v>
      </c>
      <c r="E89" s="666" t="s">
        <v>3686</v>
      </c>
      <c r="F89" s="667" t="s">
        <v>3687</v>
      </c>
      <c r="G89" s="666" t="s">
        <v>3074</v>
      </c>
      <c r="H89" s="666" t="s">
        <v>3075</v>
      </c>
      <c r="I89" s="668">
        <v>361.8</v>
      </c>
      <c r="J89" s="668">
        <v>2</v>
      </c>
      <c r="K89" s="669">
        <v>723.6</v>
      </c>
    </row>
    <row r="90" spans="1:11" ht="14.4" customHeight="1" x14ac:dyDescent="0.3">
      <c r="A90" s="664" t="s">
        <v>534</v>
      </c>
      <c r="B90" s="665" t="s">
        <v>535</v>
      </c>
      <c r="C90" s="666" t="s">
        <v>539</v>
      </c>
      <c r="D90" s="667" t="s">
        <v>1926</v>
      </c>
      <c r="E90" s="666" t="s">
        <v>3688</v>
      </c>
      <c r="F90" s="667" t="s">
        <v>3689</v>
      </c>
      <c r="G90" s="666" t="s">
        <v>3076</v>
      </c>
      <c r="H90" s="666" t="s">
        <v>3077</v>
      </c>
      <c r="I90" s="668">
        <v>8.1649999999999991</v>
      </c>
      <c r="J90" s="668">
        <v>400</v>
      </c>
      <c r="K90" s="669">
        <v>3266</v>
      </c>
    </row>
    <row r="91" spans="1:11" ht="14.4" customHeight="1" x14ac:dyDescent="0.3">
      <c r="A91" s="664" t="s">
        <v>534</v>
      </c>
      <c r="B91" s="665" t="s">
        <v>535</v>
      </c>
      <c r="C91" s="666" t="s">
        <v>539</v>
      </c>
      <c r="D91" s="667" t="s">
        <v>1926</v>
      </c>
      <c r="E91" s="666" t="s">
        <v>3688</v>
      </c>
      <c r="F91" s="667" t="s">
        <v>3689</v>
      </c>
      <c r="G91" s="666" t="s">
        <v>3078</v>
      </c>
      <c r="H91" s="666" t="s">
        <v>3079</v>
      </c>
      <c r="I91" s="668">
        <v>7</v>
      </c>
      <c r="J91" s="668">
        <v>100</v>
      </c>
      <c r="K91" s="669">
        <v>700</v>
      </c>
    </row>
    <row r="92" spans="1:11" ht="14.4" customHeight="1" x14ac:dyDescent="0.3">
      <c r="A92" s="664" t="s">
        <v>534</v>
      </c>
      <c r="B92" s="665" t="s">
        <v>535</v>
      </c>
      <c r="C92" s="666" t="s">
        <v>539</v>
      </c>
      <c r="D92" s="667" t="s">
        <v>1926</v>
      </c>
      <c r="E92" s="666" t="s">
        <v>3690</v>
      </c>
      <c r="F92" s="667" t="s">
        <v>3691</v>
      </c>
      <c r="G92" s="666" t="s">
        <v>3080</v>
      </c>
      <c r="H92" s="666" t="s">
        <v>3081</v>
      </c>
      <c r="I92" s="668">
        <v>0.3</v>
      </c>
      <c r="J92" s="668">
        <v>400</v>
      </c>
      <c r="K92" s="669">
        <v>120</v>
      </c>
    </row>
    <row r="93" spans="1:11" ht="14.4" customHeight="1" x14ac:dyDescent="0.3">
      <c r="A93" s="664" t="s">
        <v>534</v>
      </c>
      <c r="B93" s="665" t="s">
        <v>535</v>
      </c>
      <c r="C93" s="666" t="s">
        <v>539</v>
      </c>
      <c r="D93" s="667" t="s">
        <v>1926</v>
      </c>
      <c r="E93" s="666" t="s">
        <v>3690</v>
      </c>
      <c r="F93" s="667" t="s">
        <v>3691</v>
      </c>
      <c r="G93" s="666" t="s">
        <v>3082</v>
      </c>
      <c r="H93" s="666" t="s">
        <v>3083</v>
      </c>
      <c r="I93" s="668">
        <v>0.31</v>
      </c>
      <c r="J93" s="668">
        <v>300</v>
      </c>
      <c r="K93" s="669">
        <v>93</v>
      </c>
    </row>
    <row r="94" spans="1:11" ht="14.4" customHeight="1" x14ac:dyDescent="0.3">
      <c r="A94" s="664" t="s">
        <v>534</v>
      </c>
      <c r="B94" s="665" t="s">
        <v>535</v>
      </c>
      <c r="C94" s="666" t="s">
        <v>539</v>
      </c>
      <c r="D94" s="667" t="s">
        <v>1926</v>
      </c>
      <c r="E94" s="666" t="s">
        <v>3690</v>
      </c>
      <c r="F94" s="667" t="s">
        <v>3691</v>
      </c>
      <c r="G94" s="666" t="s">
        <v>3084</v>
      </c>
      <c r="H94" s="666" t="s">
        <v>3085</v>
      </c>
      <c r="I94" s="668">
        <v>0.48</v>
      </c>
      <c r="J94" s="668">
        <v>600</v>
      </c>
      <c r="K94" s="669">
        <v>288</v>
      </c>
    </row>
    <row r="95" spans="1:11" ht="14.4" customHeight="1" x14ac:dyDescent="0.3">
      <c r="A95" s="664" t="s">
        <v>534</v>
      </c>
      <c r="B95" s="665" t="s">
        <v>535</v>
      </c>
      <c r="C95" s="666" t="s">
        <v>539</v>
      </c>
      <c r="D95" s="667" t="s">
        <v>1926</v>
      </c>
      <c r="E95" s="666" t="s">
        <v>3690</v>
      </c>
      <c r="F95" s="667" t="s">
        <v>3691</v>
      </c>
      <c r="G95" s="666" t="s">
        <v>3086</v>
      </c>
      <c r="H95" s="666" t="s">
        <v>3087</v>
      </c>
      <c r="I95" s="668">
        <v>0.48499999999999999</v>
      </c>
      <c r="J95" s="668">
        <v>800</v>
      </c>
      <c r="K95" s="669">
        <v>388</v>
      </c>
    </row>
    <row r="96" spans="1:11" ht="14.4" customHeight="1" x14ac:dyDescent="0.3">
      <c r="A96" s="664" t="s">
        <v>534</v>
      </c>
      <c r="B96" s="665" t="s">
        <v>535</v>
      </c>
      <c r="C96" s="666" t="s">
        <v>539</v>
      </c>
      <c r="D96" s="667" t="s">
        <v>1926</v>
      </c>
      <c r="E96" s="666" t="s">
        <v>3690</v>
      </c>
      <c r="F96" s="667" t="s">
        <v>3691</v>
      </c>
      <c r="G96" s="666" t="s">
        <v>3088</v>
      </c>
      <c r="H96" s="666" t="s">
        <v>3089</v>
      </c>
      <c r="I96" s="668">
        <v>1.8</v>
      </c>
      <c r="J96" s="668">
        <v>100</v>
      </c>
      <c r="K96" s="669">
        <v>180</v>
      </c>
    </row>
    <row r="97" spans="1:11" ht="14.4" customHeight="1" x14ac:dyDescent="0.3">
      <c r="A97" s="664" t="s">
        <v>534</v>
      </c>
      <c r="B97" s="665" t="s">
        <v>535</v>
      </c>
      <c r="C97" s="666" t="s">
        <v>539</v>
      </c>
      <c r="D97" s="667" t="s">
        <v>1926</v>
      </c>
      <c r="E97" s="666" t="s">
        <v>3690</v>
      </c>
      <c r="F97" s="667" t="s">
        <v>3691</v>
      </c>
      <c r="G97" s="666" t="s">
        <v>3090</v>
      </c>
      <c r="H97" s="666" t="s">
        <v>3091</v>
      </c>
      <c r="I97" s="668">
        <v>1.8050000000000002</v>
      </c>
      <c r="J97" s="668">
        <v>300</v>
      </c>
      <c r="K97" s="669">
        <v>541</v>
      </c>
    </row>
    <row r="98" spans="1:11" ht="14.4" customHeight="1" x14ac:dyDescent="0.3">
      <c r="A98" s="664" t="s">
        <v>534</v>
      </c>
      <c r="B98" s="665" t="s">
        <v>535</v>
      </c>
      <c r="C98" s="666" t="s">
        <v>539</v>
      </c>
      <c r="D98" s="667" t="s">
        <v>1926</v>
      </c>
      <c r="E98" s="666" t="s">
        <v>3692</v>
      </c>
      <c r="F98" s="667" t="s">
        <v>3693</v>
      </c>
      <c r="G98" s="666" t="s">
        <v>3092</v>
      </c>
      <c r="H98" s="666" t="s">
        <v>3093</v>
      </c>
      <c r="I98" s="668">
        <v>7.5</v>
      </c>
      <c r="J98" s="668">
        <v>20</v>
      </c>
      <c r="K98" s="669">
        <v>150</v>
      </c>
    </row>
    <row r="99" spans="1:11" ht="14.4" customHeight="1" x14ac:dyDescent="0.3">
      <c r="A99" s="664" t="s">
        <v>534</v>
      </c>
      <c r="B99" s="665" t="s">
        <v>535</v>
      </c>
      <c r="C99" s="666" t="s">
        <v>539</v>
      </c>
      <c r="D99" s="667" t="s">
        <v>1926</v>
      </c>
      <c r="E99" s="666" t="s">
        <v>3692</v>
      </c>
      <c r="F99" s="667" t="s">
        <v>3693</v>
      </c>
      <c r="G99" s="666" t="s">
        <v>3094</v>
      </c>
      <c r="H99" s="666" t="s">
        <v>3095</v>
      </c>
      <c r="I99" s="668">
        <v>7.5</v>
      </c>
      <c r="J99" s="668">
        <v>100</v>
      </c>
      <c r="K99" s="669">
        <v>750</v>
      </c>
    </row>
    <row r="100" spans="1:11" ht="14.4" customHeight="1" x14ac:dyDescent="0.3">
      <c r="A100" s="664" t="s">
        <v>534</v>
      </c>
      <c r="B100" s="665" t="s">
        <v>535</v>
      </c>
      <c r="C100" s="666" t="s">
        <v>539</v>
      </c>
      <c r="D100" s="667" t="s">
        <v>1926</v>
      </c>
      <c r="E100" s="666" t="s">
        <v>3692</v>
      </c>
      <c r="F100" s="667" t="s">
        <v>3693</v>
      </c>
      <c r="G100" s="666" t="s">
        <v>3096</v>
      </c>
      <c r="H100" s="666" t="s">
        <v>3097</v>
      </c>
      <c r="I100" s="668">
        <v>0.71</v>
      </c>
      <c r="J100" s="668">
        <v>11000</v>
      </c>
      <c r="K100" s="669">
        <v>7810</v>
      </c>
    </row>
    <row r="101" spans="1:11" ht="14.4" customHeight="1" x14ac:dyDescent="0.3">
      <c r="A101" s="664" t="s">
        <v>534</v>
      </c>
      <c r="B101" s="665" t="s">
        <v>535</v>
      </c>
      <c r="C101" s="666" t="s">
        <v>539</v>
      </c>
      <c r="D101" s="667" t="s">
        <v>1926</v>
      </c>
      <c r="E101" s="666" t="s">
        <v>3692</v>
      </c>
      <c r="F101" s="667" t="s">
        <v>3693</v>
      </c>
      <c r="G101" s="666" t="s">
        <v>3098</v>
      </c>
      <c r="H101" s="666" t="s">
        <v>3099</v>
      </c>
      <c r="I101" s="668">
        <v>0.71</v>
      </c>
      <c r="J101" s="668">
        <v>800</v>
      </c>
      <c r="K101" s="669">
        <v>568</v>
      </c>
    </row>
    <row r="102" spans="1:11" ht="14.4" customHeight="1" x14ac:dyDescent="0.3">
      <c r="A102" s="664" t="s">
        <v>534</v>
      </c>
      <c r="B102" s="665" t="s">
        <v>535</v>
      </c>
      <c r="C102" s="666" t="s">
        <v>539</v>
      </c>
      <c r="D102" s="667" t="s">
        <v>1926</v>
      </c>
      <c r="E102" s="666" t="s">
        <v>3692</v>
      </c>
      <c r="F102" s="667" t="s">
        <v>3693</v>
      </c>
      <c r="G102" s="666" t="s">
        <v>3100</v>
      </c>
      <c r="H102" s="666" t="s">
        <v>3101</v>
      </c>
      <c r="I102" s="668">
        <v>0.71</v>
      </c>
      <c r="J102" s="668">
        <v>1600</v>
      </c>
      <c r="K102" s="669">
        <v>1136</v>
      </c>
    </row>
    <row r="103" spans="1:11" ht="14.4" customHeight="1" x14ac:dyDescent="0.3">
      <c r="A103" s="664" t="s">
        <v>534</v>
      </c>
      <c r="B103" s="665" t="s">
        <v>535</v>
      </c>
      <c r="C103" s="666" t="s">
        <v>539</v>
      </c>
      <c r="D103" s="667" t="s">
        <v>1926</v>
      </c>
      <c r="E103" s="666" t="s">
        <v>3694</v>
      </c>
      <c r="F103" s="667" t="s">
        <v>3695</v>
      </c>
      <c r="G103" s="666" t="s">
        <v>3102</v>
      </c>
      <c r="H103" s="666" t="s">
        <v>3103</v>
      </c>
      <c r="I103" s="668">
        <v>139.44</v>
      </c>
      <c r="J103" s="668">
        <v>15</v>
      </c>
      <c r="K103" s="669">
        <v>2091.6</v>
      </c>
    </row>
    <row r="104" spans="1:11" ht="14.4" customHeight="1" x14ac:dyDescent="0.3">
      <c r="A104" s="664" t="s">
        <v>534</v>
      </c>
      <c r="B104" s="665" t="s">
        <v>535</v>
      </c>
      <c r="C104" s="666" t="s">
        <v>539</v>
      </c>
      <c r="D104" s="667" t="s">
        <v>1926</v>
      </c>
      <c r="E104" s="666" t="s">
        <v>3694</v>
      </c>
      <c r="F104" s="667" t="s">
        <v>3695</v>
      </c>
      <c r="G104" s="666" t="s">
        <v>3104</v>
      </c>
      <c r="H104" s="666" t="s">
        <v>3105</v>
      </c>
      <c r="I104" s="668">
        <v>139.44</v>
      </c>
      <c r="J104" s="668">
        <v>15</v>
      </c>
      <c r="K104" s="669">
        <v>2091.6</v>
      </c>
    </row>
    <row r="105" spans="1:11" ht="14.4" customHeight="1" x14ac:dyDescent="0.3">
      <c r="A105" s="664" t="s">
        <v>534</v>
      </c>
      <c r="B105" s="665" t="s">
        <v>535</v>
      </c>
      <c r="C105" s="666" t="s">
        <v>539</v>
      </c>
      <c r="D105" s="667" t="s">
        <v>1926</v>
      </c>
      <c r="E105" s="666" t="s">
        <v>3694</v>
      </c>
      <c r="F105" s="667" t="s">
        <v>3695</v>
      </c>
      <c r="G105" s="666" t="s">
        <v>3106</v>
      </c>
      <c r="H105" s="666" t="s">
        <v>3107</v>
      </c>
      <c r="I105" s="668">
        <v>11.65</v>
      </c>
      <c r="J105" s="668">
        <v>10</v>
      </c>
      <c r="K105" s="669">
        <v>116.52</v>
      </c>
    </row>
    <row r="106" spans="1:11" ht="14.4" customHeight="1" x14ac:dyDescent="0.3">
      <c r="A106" s="664" t="s">
        <v>534</v>
      </c>
      <c r="B106" s="665" t="s">
        <v>535</v>
      </c>
      <c r="C106" s="666" t="s">
        <v>539</v>
      </c>
      <c r="D106" s="667" t="s">
        <v>1926</v>
      </c>
      <c r="E106" s="666" t="s">
        <v>3694</v>
      </c>
      <c r="F106" s="667" t="s">
        <v>3695</v>
      </c>
      <c r="G106" s="666" t="s">
        <v>3108</v>
      </c>
      <c r="H106" s="666" t="s">
        <v>3109</v>
      </c>
      <c r="I106" s="668">
        <v>142.78</v>
      </c>
      <c r="J106" s="668">
        <v>3</v>
      </c>
      <c r="K106" s="669">
        <v>428.34000000000003</v>
      </c>
    </row>
    <row r="107" spans="1:11" ht="14.4" customHeight="1" x14ac:dyDescent="0.3">
      <c r="A107" s="664" t="s">
        <v>534</v>
      </c>
      <c r="B107" s="665" t="s">
        <v>535</v>
      </c>
      <c r="C107" s="666" t="s">
        <v>544</v>
      </c>
      <c r="D107" s="667" t="s">
        <v>1927</v>
      </c>
      <c r="E107" s="666" t="s">
        <v>3684</v>
      </c>
      <c r="F107" s="667" t="s">
        <v>3685</v>
      </c>
      <c r="G107" s="666" t="s">
        <v>2906</v>
      </c>
      <c r="H107" s="666" t="s">
        <v>2907</v>
      </c>
      <c r="I107" s="668">
        <v>0.47</v>
      </c>
      <c r="J107" s="668">
        <v>100</v>
      </c>
      <c r="K107" s="669">
        <v>47</v>
      </c>
    </row>
    <row r="108" spans="1:11" ht="14.4" customHeight="1" x14ac:dyDescent="0.3">
      <c r="A108" s="664" t="s">
        <v>534</v>
      </c>
      <c r="B108" s="665" t="s">
        <v>535</v>
      </c>
      <c r="C108" s="666" t="s">
        <v>544</v>
      </c>
      <c r="D108" s="667" t="s">
        <v>1927</v>
      </c>
      <c r="E108" s="666" t="s">
        <v>3684</v>
      </c>
      <c r="F108" s="667" t="s">
        <v>3685</v>
      </c>
      <c r="G108" s="666" t="s">
        <v>3110</v>
      </c>
      <c r="H108" s="666" t="s">
        <v>3111</v>
      </c>
      <c r="I108" s="668">
        <v>28.73</v>
      </c>
      <c r="J108" s="668">
        <v>20</v>
      </c>
      <c r="K108" s="669">
        <v>574.6</v>
      </c>
    </row>
    <row r="109" spans="1:11" ht="14.4" customHeight="1" x14ac:dyDescent="0.3">
      <c r="A109" s="664" t="s">
        <v>534</v>
      </c>
      <c r="B109" s="665" t="s">
        <v>535</v>
      </c>
      <c r="C109" s="666" t="s">
        <v>544</v>
      </c>
      <c r="D109" s="667" t="s">
        <v>1927</v>
      </c>
      <c r="E109" s="666" t="s">
        <v>3684</v>
      </c>
      <c r="F109" s="667" t="s">
        <v>3685</v>
      </c>
      <c r="G109" s="666" t="s">
        <v>2914</v>
      </c>
      <c r="H109" s="666" t="s">
        <v>2915</v>
      </c>
      <c r="I109" s="668">
        <v>6.25</v>
      </c>
      <c r="J109" s="668">
        <v>40</v>
      </c>
      <c r="K109" s="669">
        <v>250</v>
      </c>
    </row>
    <row r="110" spans="1:11" ht="14.4" customHeight="1" x14ac:dyDescent="0.3">
      <c r="A110" s="664" t="s">
        <v>534</v>
      </c>
      <c r="B110" s="665" t="s">
        <v>535</v>
      </c>
      <c r="C110" s="666" t="s">
        <v>544</v>
      </c>
      <c r="D110" s="667" t="s">
        <v>1927</v>
      </c>
      <c r="E110" s="666" t="s">
        <v>3684</v>
      </c>
      <c r="F110" s="667" t="s">
        <v>3685</v>
      </c>
      <c r="G110" s="666" t="s">
        <v>2926</v>
      </c>
      <c r="H110" s="666" t="s">
        <v>2927</v>
      </c>
      <c r="I110" s="668">
        <v>1.38</v>
      </c>
      <c r="J110" s="668">
        <v>50</v>
      </c>
      <c r="K110" s="669">
        <v>69</v>
      </c>
    </row>
    <row r="111" spans="1:11" ht="14.4" customHeight="1" x14ac:dyDescent="0.3">
      <c r="A111" s="664" t="s">
        <v>534</v>
      </c>
      <c r="B111" s="665" t="s">
        <v>535</v>
      </c>
      <c r="C111" s="666" t="s">
        <v>544</v>
      </c>
      <c r="D111" s="667" t="s">
        <v>1927</v>
      </c>
      <c r="E111" s="666" t="s">
        <v>3684</v>
      </c>
      <c r="F111" s="667" t="s">
        <v>3685</v>
      </c>
      <c r="G111" s="666" t="s">
        <v>2930</v>
      </c>
      <c r="H111" s="666" t="s">
        <v>2931</v>
      </c>
      <c r="I111" s="668">
        <v>0.67500000000000004</v>
      </c>
      <c r="J111" s="668">
        <v>200</v>
      </c>
      <c r="K111" s="669">
        <v>135</v>
      </c>
    </row>
    <row r="112" spans="1:11" ht="14.4" customHeight="1" x14ac:dyDescent="0.3">
      <c r="A112" s="664" t="s">
        <v>534</v>
      </c>
      <c r="B112" s="665" t="s">
        <v>535</v>
      </c>
      <c r="C112" s="666" t="s">
        <v>544</v>
      </c>
      <c r="D112" s="667" t="s">
        <v>1927</v>
      </c>
      <c r="E112" s="666" t="s">
        <v>3684</v>
      </c>
      <c r="F112" s="667" t="s">
        <v>3685</v>
      </c>
      <c r="G112" s="666" t="s">
        <v>2934</v>
      </c>
      <c r="H112" s="666" t="s">
        <v>2935</v>
      </c>
      <c r="I112" s="668">
        <v>1.28</v>
      </c>
      <c r="J112" s="668">
        <v>50</v>
      </c>
      <c r="K112" s="669">
        <v>63.77</v>
      </c>
    </row>
    <row r="113" spans="1:11" ht="14.4" customHeight="1" x14ac:dyDescent="0.3">
      <c r="A113" s="664" t="s">
        <v>534</v>
      </c>
      <c r="B113" s="665" t="s">
        <v>535</v>
      </c>
      <c r="C113" s="666" t="s">
        <v>544</v>
      </c>
      <c r="D113" s="667" t="s">
        <v>1927</v>
      </c>
      <c r="E113" s="666" t="s">
        <v>3684</v>
      </c>
      <c r="F113" s="667" t="s">
        <v>3685</v>
      </c>
      <c r="G113" s="666" t="s">
        <v>2942</v>
      </c>
      <c r="H113" s="666" t="s">
        <v>2943</v>
      </c>
      <c r="I113" s="668">
        <v>0.86</v>
      </c>
      <c r="J113" s="668">
        <v>100</v>
      </c>
      <c r="K113" s="669">
        <v>86</v>
      </c>
    </row>
    <row r="114" spans="1:11" ht="14.4" customHeight="1" x14ac:dyDescent="0.3">
      <c r="A114" s="664" t="s">
        <v>534</v>
      </c>
      <c r="B114" s="665" t="s">
        <v>535</v>
      </c>
      <c r="C114" s="666" t="s">
        <v>544</v>
      </c>
      <c r="D114" s="667" t="s">
        <v>1927</v>
      </c>
      <c r="E114" s="666" t="s">
        <v>3684</v>
      </c>
      <c r="F114" s="667" t="s">
        <v>3685</v>
      </c>
      <c r="G114" s="666" t="s">
        <v>2944</v>
      </c>
      <c r="H114" s="666" t="s">
        <v>2945</v>
      </c>
      <c r="I114" s="668">
        <v>1.52</v>
      </c>
      <c r="J114" s="668">
        <v>50</v>
      </c>
      <c r="K114" s="669">
        <v>76</v>
      </c>
    </row>
    <row r="115" spans="1:11" ht="14.4" customHeight="1" x14ac:dyDescent="0.3">
      <c r="A115" s="664" t="s">
        <v>534</v>
      </c>
      <c r="B115" s="665" t="s">
        <v>535</v>
      </c>
      <c r="C115" s="666" t="s">
        <v>544</v>
      </c>
      <c r="D115" s="667" t="s">
        <v>1927</v>
      </c>
      <c r="E115" s="666" t="s">
        <v>3684</v>
      </c>
      <c r="F115" s="667" t="s">
        <v>3685</v>
      </c>
      <c r="G115" s="666" t="s">
        <v>2948</v>
      </c>
      <c r="H115" s="666" t="s">
        <v>2949</v>
      </c>
      <c r="I115" s="668">
        <v>3.3650000000000002</v>
      </c>
      <c r="J115" s="668">
        <v>100</v>
      </c>
      <c r="K115" s="669">
        <v>336.5</v>
      </c>
    </row>
    <row r="116" spans="1:11" ht="14.4" customHeight="1" x14ac:dyDescent="0.3">
      <c r="A116" s="664" t="s">
        <v>534</v>
      </c>
      <c r="B116" s="665" t="s">
        <v>535</v>
      </c>
      <c r="C116" s="666" t="s">
        <v>544</v>
      </c>
      <c r="D116" s="667" t="s">
        <v>1927</v>
      </c>
      <c r="E116" s="666" t="s">
        <v>3684</v>
      </c>
      <c r="F116" s="667" t="s">
        <v>3685</v>
      </c>
      <c r="G116" s="666" t="s">
        <v>3112</v>
      </c>
      <c r="H116" s="666" t="s">
        <v>3113</v>
      </c>
      <c r="I116" s="668">
        <v>58.54</v>
      </c>
      <c r="J116" s="668">
        <v>10</v>
      </c>
      <c r="K116" s="669">
        <v>585.38</v>
      </c>
    </row>
    <row r="117" spans="1:11" ht="14.4" customHeight="1" x14ac:dyDescent="0.3">
      <c r="A117" s="664" t="s">
        <v>534</v>
      </c>
      <c r="B117" s="665" t="s">
        <v>535</v>
      </c>
      <c r="C117" s="666" t="s">
        <v>544</v>
      </c>
      <c r="D117" s="667" t="s">
        <v>1927</v>
      </c>
      <c r="E117" s="666" t="s">
        <v>3684</v>
      </c>
      <c r="F117" s="667" t="s">
        <v>3685</v>
      </c>
      <c r="G117" s="666" t="s">
        <v>3114</v>
      </c>
      <c r="H117" s="666" t="s">
        <v>3115</v>
      </c>
      <c r="I117" s="668">
        <v>26.02</v>
      </c>
      <c r="J117" s="668">
        <v>10</v>
      </c>
      <c r="K117" s="669">
        <v>260.2</v>
      </c>
    </row>
    <row r="118" spans="1:11" ht="14.4" customHeight="1" x14ac:dyDescent="0.3">
      <c r="A118" s="664" t="s">
        <v>534</v>
      </c>
      <c r="B118" s="665" t="s">
        <v>535</v>
      </c>
      <c r="C118" s="666" t="s">
        <v>544</v>
      </c>
      <c r="D118" s="667" t="s">
        <v>1927</v>
      </c>
      <c r="E118" s="666" t="s">
        <v>3686</v>
      </c>
      <c r="F118" s="667" t="s">
        <v>3687</v>
      </c>
      <c r="G118" s="666" t="s">
        <v>2986</v>
      </c>
      <c r="H118" s="666" t="s">
        <v>2987</v>
      </c>
      <c r="I118" s="668">
        <v>1.0900000000000001</v>
      </c>
      <c r="J118" s="668">
        <v>100</v>
      </c>
      <c r="K118" s="669">
        <v>109</v>
      </c>
    </row>
    <row r="119" spans="1:11" ht="14.4" customHeight="1" x14ac:dyDescent="0.3">
      <c r="A119" s="664" t="s">
        <v>534</v>
      </c>
      <c r="B119" s="665" t="s">
        <v>535</v>
      </c>
      <c r="C119" s="666" t="s">
        <v>544</v>
      </c>
      <c r="D119" s="667" t="s">
        <v>1927</v>
      </c>
      <c r="E119" s="666" t="s">
        <v>3686</v>
      </c>
      <c r="F119" s="667" t="s">
        <v>3687</v>
      </c>
      <c r="G119" s="666" t="s">
        <v>2992</v>
      </c>
      <c r="H119" s="666" t="s">
        <v>2993</v>
      </c>
      <c r="I119" s="668">
        <v>0.67</v>
      </c>
      <c r="J119" s="668">
        <v>100</v>
      </c>
      <c r="K119" s="669">
        <v>67</v>
      </c>
    </row>
    <row r="120" spans="1:11" ht="14.4" customHeight="1" x14ac:dyDescent="0.3">
      <c r="A120" s="664" t="s">
        <v>534</v>
      </c>
      <c r="B120" s="665" t="s">
        <v>535</v>
      </c>
      <c r="C120" s="666" t="s">
        <v>544</v>
      </c>
      <c r="D120" s="667" t="s">
        <v>1927</v>
      </c>
      <c r="E120" s="666" t="s">
        <v>3686</v>
      </c>
      <c r="F120" s="667" t="s">
        <v>3687</v>
      </c>
      <c r="G120" s="666" t="s">
        <v>3004</v>
      </c>
      <c r="H120" s="666" t="s">
        <v>3005</v>
      </c>
      <c r="I120" s="668">
        <v>2.78</v>
      </c>
      <c r="J120" s="668">
        <v>30</v>
      </c>
      <c r="K120" s="669">
        <v>83.4</v>
      </c>
    </row>
    <row r="121" spans="1:11" ht="14.4" customHeight="1" x14ac:dyDescent="0.3">
      <c r="A121" s="664" t="s">
        <v>534</v>
      </c>
      <c r="B121" s="665" t="s">
        <v>535</v>
      </c>
      <c r="C121" s="666" t="s">
        <v>544</v>
      </c>
      <c r="D121" s="667" t="s">
        <v>1927</v>
      </c>
      <c r="E121" s="666" t="s">
        <v>3686</v>
      </c>
      <c r="F121" s="667" t="s">
        <v>3687</v>
      </c>
      <c r="G121" s="666" t="s">
        <v>3008</v>
      </c>
      <c r="H121" s="666" t="s">
        <v>3009</v>
      </c>
      <c r="I121" s="668">
        <v>1.98</v>
      </c>
      <c r="J121" s="668">
        <v>150</v>
      </c>
      <c r="K121" s="669">
        <v>297</v>
      </c>
    </row>
    <row r="122" spans="1:11" ht="14.4" customHeight="1" x14ac:dyDescent="0.3">
      <c r="A122" s="664" t="s">
        <v>534</v>
      </c>
      <c r="B122" s="665" t="s">
        <v>535</v>
      </c>
      <c r="C122" s="666" t="s">
        <v>544</v>
      </c>
      <c r="D122" s="667" t="s">
        <v>1927</v>
      </c>
      <c r="E122" s="666" t="s">
        <v>3686</v>
      </c>
      <c r="F122" s="667" t="s">
        <v>3687</v>
      </c>
      <c r="G122" s="666" t="s">
        <v>3010</v>
      </c>
      <c r="H122" s="666" t="s">
        <v>3011</v>
      </c>
      <c r="I122" s="668">
        <v>2.0099999999999998</v>
      </c>
      <c r="J122" s="668">
        <v>100</v>
      </c>
      <c r="K122" s="669">
        <v>201</v>
      </c>
    </row>
    <row r="123" spans="1:11" ht="14.4" customHeight="1" x14ac:dyDescent="0.3">
      <c r="A123" s="664" t="s">
        <v>534</v>
      </c>
      <c r="B123" s="665" t="s">
        <v>535</v>
      </c>
      <c r="C123" s="666" t="s">
        <v>544</v>
      </c>
      <c r="D123" s="667" t="s">
        <v>1927</v>
      </c>
      <c r="E123" s="666" t="s">
        <v>3686</v>
      </c>
      <c r="F123" s="667" t="s">
        <v>3687</v>
      </c>
      <c r="G123" s="666" t="s">
        <v>3012</v>
      </c>
      <c r="H123" s="666" t="s">
        <v>3013</v>
      </c>
      <c r="I123" s="668">
        <v>3.1</v>
      </c>
      <c r="J123" s="668">
        <v>150</v>
      </c>
      <c r="K123" s="669">
        <v>465</v>
      </c>
    </row>
    <row r="124" spans="1:11" ht="14.4" customHeight="1" x14ac:dyDescent="0.3">
      <c r="A124" s="664" t="s">
        <v>534</v>
      </c>
      <c r="B124" s="665" t="s">
        <v>535</v>
      </c>
      <c r="C124" s="666" t="s">
        <v>544</v>
      </c>
      <c r="D124" s="667" t="s">
        <v>1927</v>
      </c>
      <c r="E124" s="666" t="s">
        <v>3686</v>
      </c>
      <c r="F124" s="667" t="s">
        <v>3687</v>
      </c>
      <c r="G124" s="666" t="s">
        <v>3014</v>
      </c>
      <c r="H124" s="666" t="s">
        <v>3015</v>
      </c>
      <c r="I124" s="668">
        <v>1.92</v>
      </c>
      <c r="J124" s="668">
        <v>150</v>
      </c>
      <c r="K124" s="669">
        <v>288</v>
      </c>
    </row>
    <row r="125" spans="1:11" ht="14.4" customHeight="1" x14ac:dyDescent="0.3">
      <c r="A125" s="664" t="s">
        <v>534</v>
      </c>
      <c r="B125" s="665" t="s">
        <v>535</v>
      </c>
      <c r="C125" s="666" t="s">
        <v>544</v>
      </c>
      <c r="D125" s="667" t="s">
        <v>1927</v>
      </c>
      <c r="E125" s="666" t="s">
        <v>3686</v>
      </c>
      <c r="F125" s="667" t="s">
        <v>3687</v>
      </c>
      <c r="G125" s="666" t="s">
        <v>3116</v>
      </c>
      <c r="H125" s="666" t="s">
        <v>3117</v>
      </c>
      <c r="I125" s="668">
        <v>0.01</v>
      </c>
      <c r="J125" s="668">
        <v>2450</v>
      </c>
      <c r="K125" s="669">
        <v>24.5</v>
      </c>
    </row>
    <row r="126" spans="1:11" ht="14.4" customHeight="1" x14ac:dyDescent="0.3">
      <c r="A126" s="664" t="s">
        <v>534</v>
      </c>
      <c r="B126" s="665" t="s">
        <v>535</v>
      </c>
      <c r="C126" s="666" t="s">
        <v>544</v>
      </c>
      <c r="D126" s="667" t="s">
        <v>1927</v>
      </c>
      <c r="E126" s="666" t="s">
        <v>3686</v>
      </c>
      <c r="F126" s="667" t="s">
        <v>3687</v>
      </c>
      <c r="G126" s="666" t="s">
        <v>3018</v>
      </c>
      <c r="H126" s="666" t="s">
        <v>3019</v>
      </c>
      <c r="I126" s="668">
        <v>2.17</v>
      </c>
      <c r="J126" s="668">
        <v>100</v>
      </c>
      <c r="K126" s="669">
        <v>217</v>
      </c>
    </row>
    <row r="127" spans="1:11" ht="14.4" customHeight="1" x14ac:dyDescent="0.3">
      <c r="A127" s="664" t="s">
        <v>534</v>
      </c>
      <c r="B127" s="665" t="s">
        <v>535</v>
      </c>
      <c r="C127" s="666" t="s">
        <v>544</v>
      </c>
      <c r="D127" s="667" t="s">
        <v>1927</v>
      </c>
      <c r="E127" s="666" t="s">
        <v>3686</v>
      </c>
      <c r="F127" s="667" t="s">
        <v>3687</v>
      </c>
      <c r="G127" s="666" t="s">
        <v>3026</v>
      </c>
      <c r="H127" s="666" t="s">
        <v>3027</v>
      </c>
      <c r="I127" s="668">
        <v>2.86</v>
      </c>
      <c r="J127" s="668">
        <v>25</v>
      </c>
      <c r="K127" s="669">
        <v>71.5</v>
      </c>
    </row>
    <row r="128" spans="1:11" ht="14.4" customHeight="1" x14ac:dyDescent="0.3">
      <c r="A128" s="664" t="s">
        <v>534</v>
      </c>
      <c r="B128" s="665" t="s">
        <v>535</v>
      </c>
      <c r="C128" s="666" t="s">
        <v>544</v>
      </c>
      <c r="D128" s="667" t="s">
        <v>1927</v>
      </c>
      <c r="E128" s="666" t="s">
        <v>3692</v>
      </c>
      <c r="F128" s="667" t="s">
        <v>3693</v>
      </c>
      <c r="G128" s="666" t="s">
        <v>3098</v>
      </c>
      <c r="H128" s="666" t="s">
        <v>3099</v>
      </c>
      <c r="I128" s="668">
        <v>0.71</v>
      </c>
      <c r="J128" s="668">
        <v>400</v>
      </c>
      <c r="K128" s="669">
        <v>284</v>
      </c>
    </row>
    <row r="129" spans="1:11" ht="14.4" customHeight="1" x14ac:dyDescent="0.3">
      <c r="A129" s="664" t="s">
        <v>534</v>
      </c>
      <c r="B129" s="665" t="s">
        <v>535</v>
      </c>
      <c r="C129" s="666" t="s">
        <v>544</v>
      </c>
      <c r="D129" s="667" t="s">
        <v>1927</v>
      </c>
      <c r="E129" s="666" t="s">
        <v>3692</v>
      </c>
      <c r="F129" s="667" t="s">
        <v>3693</v>
      </c>
      <c r="G129" s="666" t="s">
        <v>3100</v>
      </c>
      <c r="H129" s="666" t="s">
        <v>3101</v>
      </c>
      <c r="I129" s="668">
        <v>0.71</v>
      </c>
      <c r="J129" s="668">
        <v>200</v>
      </c>
      <c r="K129" s="669">
        <v>142</v>
      </c>
    </row>
    <row r="130" spans="1:11" ht="14.4" customHeight="1" x14ac:dyDescent="0.3">
      <c r="A130" s="664" t="s">
        <v>534</v>
      </c>
      <c r="B130" s="665" t="s">
        <v>535</v>
      </c>
      <c r="C130" s="666" t="s">
        <v>547</v>
      </c>
      <c r="D130" s="667" t="s">
        <v>1928</v>
      </c>
      <c r="E130" s="666" t="s">
        <v>3684</v>
      </c>
      <c r="F130" s="667" t="s">
        <v>3685</v>
      </c>
      <c r="G130" s="666" t="s">
        <v>2906</v>
      </c>
      <c r="H130" s="666" t="s">
        <v>2907</v>
      </c>
      <c r="I130" s="668">
        <v>0.47</v>
      </c>
      <c r="J130" s="668">
        <v>20</v>
      </c>
      <c r="K130" s="669">
        <v>9.4</v>
      </c>
    </row>
    <row r="131" spans="1:11" ht="14.4" customHeight="1" x14ac:dyDescent="0.3">
      <c r="A131" s="664" t="s">
        <v>534</v>
      </c>
      <c r="B131" s="665" t="s">
        <v>535</v>
      </c>
      <c r="C131" s="666" t="s">
        <v>547</v>
      </c>
      <c r="D131" s="667" t="s">
        <v>1928</v>
      </c>
      <c r="E131" s="666" t="s">
        <v>3684</v>
      </c>
      <c r="F131" s="667" t="s">
        <v>3685</v>
      </c>
      <c r="G131" s="666" t="s">
        <v>3118</v>
      </c>
      <c r="H131" s="666" t="s">
        <v>3119</v>
      </c>
      <c r="I131" s="668">
        <v>5.73</v>
      </c>
      <c r="J131" s="668">
        <v>10</v>
      </c>
      <c r="K131" s="669">
        <v>57.28</v>
      </c>
    </row>
    <row r="132" spans="1:11" ht="14.4" customHeight="1" x14ac:dyDescent="0.3">
      <c r="A132" s="664" t="s">
        <v>534</v>
      </c>
      <c r="B132" s="665" t="s">
        <v>535</v>
      </c>
      <c r="C132" s="666" t="s">
        <v>547</v>
      </c>
      <c r="D132" s="667" t="s">
        <v>1928</v>
      </c>
      <c r="E132" s="666" t="s">
        <v>3684</v>
      </c>
      <c r="F132" s="667" t="s">
        <v>3685</v>
      </c>
      <c r="G132" s="666" t="s">
        <v>3120</v>
      </c>
      <c r="H132" s="666" t="s">
        <v>3121</v>
      </c>
      <c r="I132" s="668">
        <v>4.3</v>
      </c>
      <c r="J132" s="668">
        <v>12</v>
      </c>
      <c r="K132" s="669">
        <v>51.6</v>
      </c>
    </row>
    <row r="133" spans="1:11" ht="14.4" customHeight="1" x14ac:dyDescent="0.3">
      <c r="A133" s="664" t="s">
        <v>534</v>
      </c>
      <c r="B133" s="665" t="s">
        <v>535</v>
      </c>
      <c r="C133" s="666" t="s">
        <v>547</v>
      </c>
      <c r="D133" s="667" t="s">
        <v>1928</v>
      </c>
      <c r="E133" s="666" t="s">
        <v>3684</v>
      </c>
      <c r="F133" s="667" t="s">
        <v>3685</v>
      </c>
      <c r="G133" s="666" t="s">
        <v>2908</v>
      </c>
      <c r="H133" s="666" t="s">
        <v>2909</v>
      </c>
      <c r="I133" s="668">
        <v>2.5</v>
      </c>
      <c r="J133" s="668">
        <v>20</v>
      </c>
      <c r="K133" s="669">
        <v>50</v>
      </c>
    </row>
    <row r="134" spans="1:11" ht="14.4" customHeight="1" x14ac:dyDescent="0.3">
      <c r="A134" s="664" t="s">
        <v>534</v>
      </c>
      <c r="B134" s="665" t="s">
        <v>535</v>
      </c>
      <c r="C134" s="666" t="s">
        <v>547</v>
      </c>
      <c r="D134" s="667" t="s">
        <v>1928</v>
      </c>
      <c r="E134" s="666" t="s">
        <v>3684</v>
      </c>
      <c r="F134" s="667" t="s">
        <v>3685</v>
      </c>
      <c r="G134" s="666" t="s">
        <v>2910</v>
      </c>
      <c r="H134" s="666" t="s">
        <v>2911</v>
      </c>
      <c r="I134" s="668">
        <v>3.96</v>
      </c>
      <c r="J134" s="668">
        <v>20</v>
      </c>
      <c r="K134" s="669">
        <v>79.2</v>
      </c>
    </row>
    <row r="135" spans="1:11" ht="14.4" customHeight="1" x14ac:dyDescent="0.3">
      <c r="A135" s="664" t="s">
        <v>534</v>
      </c>
      <c r="B135" s="665" t="s">
        <v>535</v>
      </c>
      <c r="C135" s="666" t="s">
        <v>547</v>
      </c>
      <c r="D135" s="667" t="s">
        <v>1928</v>
      </c>
      <c r="E135" s="666" t="s">
        <v>3684</v>
      </c>
      <c r="F135" s="667" t="s">
        <v>3685</v>
      </c>
      <c r="G135" s="666" t="s">
        <v>2912</v>
      </c>
      <c r="H135" s="666" t="s">
        <v>2913</v>
      </c>
      <c r="I135" s="668">
        <v>128</v>
      </c>
      <c r="J135" s="668">
        <v>10</v>
      </c>
      <c r="K135" s="669">
        <v>1279.97</v>
      </c>
    </row>
    <row r="136" spans="1:11" ht="14.4" customHeight="1" x14ac:dyDescent="0.3">
      <c r="A136" s="664" t="s">
        <v>534</v>
      </c>
      <c r="B136" s="665" t="s">
        <v>535</v>
      </c>
      <c r="C136" s="666" t="s">
        <v>547</v>
      </c>
      <c r="D136" s="667" t="s">
        <v>1928</v>
      </c>
      <c r="E136" s="666" t="s">
        <v>3684</v>
      </c>
      <c r="F136" s="667" t="s">
        <v>3685</v>
      </c>
      <c r="G136" s="666" t="s">
        <v>3122</v>
      </c>
      <c r="H136" s="666" t="s">
        <v>3123</v>
      </c>
      <c r="I136" s="668">
        <v>9.3000000000000007</v>
      </c>
      <c r="J136" s="668">
        <v>150</v>
      </c>
      <c r="K136" s="669">
        <v>1395</v>
      </c>
    </row>
    <row r="137" spans="1:11" ht="14.4" customHeight="1" x14ac:dyDescent="0.3">
      <c r="A137" s="664" t="s">
        <v>534</v>
      </c>
      <c r="B137" s="665" t="s">
        <v>535</v>
      </c>
      <c r="C137" s="666" t="s">
        <v>547</v>
      </c>
      <c r="D137" s="667" t="s">
        <v>1928</v>
      </c>
      <c r="E137" s="666" t="s">
        <v>3684</v>
      </c>
      <c r="F137" s="667" t="s">
        <v>3685</v>
      </c>
      <c r="G137" s="666" t="s">
        <v>3110</v>
      </c>
      <c r="H137" s="666" t="s">
        <v>3111</v>
      </c>
      <c r="I137" s="668">
        <v>28.73</v>
      </c>
      <c r="J137" s="668">
        <v>48</v>
      </c>
      <c r="K137" s="669">
        <v>1379.04</v>
      </c>
    </row>
    <row r="138" spans="1:11" ht="14.4" customHeight="1" x14ac:dyDescent="0.3">
      <c r="A138" s="664" t="s">
        <v>534</v>
      </c>
      <c r="B138" s="665" t="s">
        <v>535</v>
      </c>
      <c r="C138" s="666" t="s">
        <v>547</v>
      </c>
      <c r="D138" s="667" t="s">
        <v>1928</v>
      </c>
      <c r="E138" s="666" t="s">
        <v>3684</v>
      </c>
      <c r="F138" s="667" t="s">
        <v>3685</v>
      </c>
      <c r="G138" s="666" t="s">
        <v>2918</v>
      </c>
      <c r="H138" s="666" t="s">
        <v>2919</v>
      </c>
      <c r="I138" s="668">
        <v>1.42</v>
      </c>
      <c r="J138" s="668">
        <v>1200</v>
      </c>
      <c r="K138" s="669">
        <v>1705.9299999999998</v>
      </c>
    </row>
    <row r="139" spans="1:11" ht="14.4" customHeight="1" x14ac:dyDescent="0.3">
      <c r="A139" s="664" t="s">
        <v>534</v>
      </c>
      <c r="B139" s="665" t="s">
        <v>535</v>
      </c>
      <c r="C139" s="666" t="s">
        <v>547</v>
      </c>
      <c r="D139" s="667" t="s">
        <v>1928</v>
      </c>
      <c r="E139" s="666" t="s">
        <v>3684</v>
      </c>
      <c r="F139" s="667" t="s">
        <v>3685</v>
      </c>
      <c r="G139" s="666" t="s">
        <v>3124</v>
      </c>
      <c r="H139" s="666" t="s">
        <v>3125</v>
      </c>
      <c r="I139" s="668">
        <v>129.26</v>
      </c>
      <c r="J139" s="668">
        <v>10</v>
      </c>
      <c r="K139" s="669">
        <v>1292.5999999999999</v>
      </c>
    </row>
    <row r="140" spans="1:11" ht="14.4" customHeight="1" x14ac:dyDescent="0.3">
      <c r="A140" s="664" t="s">
        <v>534</v>
      </c>
      <c r="B140" s="665" t="s">
        <v>535</v>
      </c>
      <c r="C140" s="666" t="s">
        <v>547</v>
      </c>
      <c r="D140" s="667" t="s">
        <v>1928</v>
      </c>
      <c r="E140" s="666" t="s">
        <v>3684</v>
      </c>
      <c r="F140" s="667" t="s">
        <v>3685</v>
      </c>
      <c r="G140" s="666" t="s">
        <v>3126</v>
      </c>
      <c r="H140" s="666" t="s">
        <v>3127</v>
      </c>
      <c r="I140" s="668">
        <v>11.15</v>
      </c>
      <c r="J140" s="668">
        <v>100</v>
      </c>
      <c r="K140" s="669">
        <v>1115</v>
      </c>
    </row>
    <row r="141" spans="1:11" ht="14.4" customHeight="1" x14ac:dyDescent="0.3">
      <c r="A141" s="664" t="s">
        <v>534</v>
      </c>
      <c r="B141" s="665" t="s">
        <v>535</v>
      </c>
      <c r="C141" s="666" t="s">
        <v>547</v>
      </c>
      <c r="D141" s="667" t="s">
        <v>1928</v>
      </c>
      <c r="E141" s="666" t="s">
        <v>3684</v>
      </c>
      <c r="F141" s="667" t="s">
        <v>3685</v>
      </c>
      <c r="G141" s="666" t="s">
        <v>3128</v>
      </c>
      <c r="H141" s="666" t="s">
        <v>3129</v>
      </c>
      <c r="I141" s="668">
        <v>0.28000000000000003</v>
      </c>
      <c r="J141" s="668">
        <v>200</v>
      </c>
      <c r="K141" s="669">
        <v>56</v>
      </c>
    </row>
    <row r="142" spans="1:11" ht="14.4" customHeight="1" x14ac:dyDescent="0.3">
      <c r="A142" s="664" t="s">
        <v>534</v>
      </c>
      <c r="B142" s="665" t="s">
        <v>535</v>
      </c>
      <c r="C142" s="666" t="s">
        <v>547</v>
      </c>
      <c r="D142" s="667" t="s">
        <v>1928</v>
      </c>
      <c r="E142" s="666" t="s">
        <v>3684</v>
      </c>
      <c r="F142" s="667" t="s">
        <v>3685</v>
      </c>
      <c r="G142" s="666" t="s">
        <v>3130</v>
      </c>
      <c r="H142" s="666" t="s">
        <v>3131</v>
      </c>
      <c r="I142" s="668">
        <v>233.8</v>
      </c>
      <c r="J142" s="668">
        <v>5</v>
      </c>
      <c r="K142" s="669">
        <v>1169</v>
      </c>
    </row>
    <row r="143" spans="1:11" ht="14.4" customHeight="1" x14ac:dyDescent="0.3">
      <c r="A143" s="664" t="s">
        <v>534</v>
      </c>
      <c r="B143" s="665" t="s">
        <v>535</v>
      </c>
      <c r="C143" s="666" t="s">
        <v>547</v>
      </c>
      <c r="D143" s="667" t="s">
        <v>1928</v>
      </c>
      <c r="E143" s="666" t="s">
        <v>3684</v>
      </c>
      <c r="F143" s="667" t="s">
        <v>3685</v>
      </c>
      <c r="G143" s="666" t="s">
        <v>2920</v>
      </c>
      <c r="H143" s="666" t="s">
        <v>2921</v>
      </c>
      <c r="I143" s="668">
        <v>61.22</v>
      </c>
      <c r="J143" s="668">
        <v>2</v>
      </c>
      <c r="K143" s="669">
        <v>122.44</v>
      </c>
    </row>
    <row r="144" spans="1:11" ht="14.4" customHeight="1" x14ac:dyDescent="0.3">
      <c r="A144" s="664" t="s">
        <v>534</v>
      </c>
      <c r="B144" s="665" t="s">
        <v>535</v>
      </c>
      <c r="C144" s="666" t="s">
        <v>547</v>
      </c>
      <c r="D144" s="667" t="s">
        <v>1928</v>
      </c>
      <c r="E144" s="666" t="s">
        <v>3684</v>
      </c>
      <c r="F144" s="667" t="s">
        <v>3685</v>
      </c>
      <c r="G144" s="666" t="s">
        <v>2922</v>
      </c>
      <c r="H144" s="666" t="s">
        <v>2923</v>
      </c>
      <c r="I144" s="668">
        <v>22.15</v>
      </c>
      <c r="J144" s="668">
        <v>50</v>
      </c>
      <c r="K144" s="669">
        <v>1107.5</v>
      </c>
    </row>
    <row r="145" spans="1:11" ht="14.4" customHeight="1" x14ac:dyDescent="0.3">
      <c r="A145" s="664" t="s">
        <v>534</v>
      </c>
      <c r="B145" s="665" t="s">
        <v>535</v>
      </c>
      <c r="C145" s="666" t="s">
        <v>547</v>
      </c>
      <c r="D145" s="667" t="s">
        <v>1928</v>
      </c>
      <c r="E145" s="666" t="s">
        <v>3684</v>
      </c>
      <c r="F145" s="667" t="s">
        <v>3685</v>
      </c>
      <c r="G145" s="666" t="s">
        <v>2924</v>
      </c>
      <c r="H145" s="666" t="s">
        <v>2925</v>
      </c>
      <c r="I145" s="668">
        <v>30.17</v>
      </c>
      <c r="J145" s="668">
        <v>2</v>
      </c>
      <c r="K145" s="669">
        <v>60.34</v>
      </c>
    </row>
    <row r="146" spans="1:11" ht="14.4" customHeight="1" x14ac:dyDescent="0.3">
      <c r="A146" s="664" t="s">
        <v>534</v>
      </c>
      <c r="B146" s="665" t="s">
        <v>535</v>
      </c>
      <c r="C146" s="666" t="s">
        <v>547</v>
      </c>
      <c r="D146" s="667" t="s">
        <v>1928</v>
      </c>
      <c r="E146" s="666" t="s">
        <v>3684</v>
      </c>
      <c r="F146" s="667" t="s">
        <v>3685</v>
      </c>
      <c r="G146" s="666" t="s">
        <v>2926</v>
      </c>
      <c r="H146" s="666" t="s">
        <v>2927</v>
      </c>
      <c r="I146" s="668">
        <v>1.38</v>
      </c>
      <c r="J146" s="668">
        <v>500</v>
      </c>
      <c r="K146" s="669">
        <v>690</v>
      </c>
    </row>
    <row r="147" spans="1:11" ht="14.4" customHeight="1" x14ac:dyDescent="0.3">
      <c r="A147" s="664" t="s">
        <v>534</v>
      </c>
      <c r="B147" s="665" t="s">
        <v>535</v>
      </c>
      <c r="C147" s="666" t="s">
        <v>547</v>
      </c>
      <c r="D147" s="667" t="s">
        <v>1928</v>
      </c>
      <c r="E147" s="666" t="s">
        <v>3684</v>
      </c>
      <c r="F147" s="667" t="s">
        <v>3685</v>
      </c>
      <c r="G147" s="666" t="s">
        <v>3132</v>
      </c>
      <c r="H147" s="666" t="s">
        <v>3133</v>
      </c>
      <c r="I147" s="668">
        <v>1.17</v>
      </c>
      <c r="J147" s="668">
        <v>1500</v>
      </c>
      <c r="K147" s="669">
        <v>1759.5</v>
      </c>
    </row>
    <row r="148" spans="1:11" ht="14.4" customHeight="1" x14ac:dyDescent="0.3">
      <c r="A148" s="664" t="s">
        <v>534</v>
      </c>
      <c r="B148" s="665" t="s">
        <v>535</v>
      </c>
      <c r="C148" s="666" t="s">
        <v>547</v>
      </c>
      <c r="D148" s="667" t="s">
        <v>1928</v>
      </c>
      <c r="E148" s="666" t="s">
        <v>3684</v>
      </c>
      <c r="F148" s="667" t="s">
        <v>3685</v>
      </c>
      <c r="G148" s="666" t="s">
        <v>2930</v>
      </c>
      <c r="H148" s="666" t="s">
        <v>2931</v>
      </c>
      <c r="I148" s="668">
        <v>0.68</v>
      </c>
      <c r="J148" s="668">
        <v>500</v>
      </c>
      <c r="K148" s="669">
        <v>340</v>
      </c>
    </row>
    <row r="149" spans="1:11" ht="14.4" customHeight="1" x14ac:dyDescent="0.3">
      <c r="A149" s="664" t="s">
        <v>534</v>
      </c>
      <c r="B149" s="665" t="s">
        <v>535</v>
      </c>
      <c r="C149" s="666" t="s">
        <v>547</v>
      </c>
      <c r="D149" s="667" t="s">
        <v>1928</v>
      </c>
      <c r="E149" s="666" t="s">
        <v>3684</v>
      </c>
      <c r="F149" s="667" t="s">
        <v>3685</v>
      </c>
      <c r="G149" s="666" t="s">
        <v>3134</v>
      </c>
      <c r="H149" s="666" t="s">
        <v>3135</v>
      </c>
      <c r="I149" s="668">
        <v>3.43</v>
      </c>
      <c r="J149" s="668">
        <v>100</v>
      </c>
      <c r="K149" s="669">
        <v>343</v>
      </c>
    </row>
    <row r="150" spans="1:11" ht="14.4" customHeight="1" x14ac:dyDescent="0.3">
      <c r="A150" s="664" t="s">
        <v>534</v>
      </c>
      <c r="B150" s="665" t="s">
        <v>535</v>
      </c>
      <c r="C150" s="666" t="s">
        <v>547</v>
      </c>
      <c r="D150" s="667" t="s">
        <v>1928</v>
      </c>
      <c r="E150" s="666" t="s">
        <v>3684</v>
      </c>
      <c r="F150" s="667" t="s">
        <v>3685</v>
      </c>
      <c r="G150" s="666" t="s">
        <v>3136</v>
      </c>
      <c r="H150" s="666" t="s">
        <v>3137</v>
      </c>
      <c r="I150" s="668">
        <v>3.94</v>
      </c>
      <c r="J150" s="668">
        <v>750</v>
      </c>
      <c r="K150" s="669">
        <v>2956.15</v>
      </c>
    </row>
    <row r="151" spans="1:11" ht="14.4" customHeight="1" x14ac:dyDescent="0.3">
      <c r="A151" s="664" t="s">
        <v>534</v>
      </c>
      <c r="B151" s="665" t="s">
        <v>535</v>
      </c>
      <c r="C151" s="666" t="s">
        <v>547</v>
      </c>
      <c r="D151" s="667" t="s">
        <v>1928</v>
      </c>
      <c r="E151" s="666" t="s">
        <v>3684</v>
      </c>
      <c r="F151" s="667" t="s">
        <v>3685</v>
      </c>
      <c r="G151" s="666" t="s">
        <v>2932</v>
      </c>
      <c r="H151" s="666" t="s">
        <v>2933</v>
      </c>
      <c r="I151" s="668">
        <v>0.44</v>
      </c>
      <c r="J151" s="668">
        <v>2000</v>
      </c>
      <c r="K151" s="669">
        <v>880</v>
      </c>
    </row>
    <row r="152" spans="1:11" ht="14.4" customHeight="1" x14ac:dyDescent="0.3">
      <c r="A152" s="664" t="s">
        <v>534</v>
      </c>
      <c r="B152" s="665" t="s">
        <v>535</v>
      </c>
      <c r="C152" s="666" t="s">
        <v>547</v>
      </c>
      <c r="D152" s="667" t="s">
        <v>1928</v>
      </c>
      <c r="E152" s="666" t="s">
        <v>3684</v>
      </c>
      <c r="F152" s="667" t="s">
        <v>3685</v>
      </c>
      <c r="G152" s="666" t="s">
        <v>3138</v>
      </c>
      <c r="H152" s="666" t="s">
        <v>3139</v>
      </c>
      <c r="I152" s="668">
        <v>0.33</v>
      </c>
      <c r="J152" s="668">
        <v>300</v>
      </c>
      <c r="K152" s="669">
        <v>99</v>
      </c>
    </row>
    <row r="153" spans="1:11" ht="14.4" customHeight="1" x14ac:dyDescent="0.3">
      <c r="A153" s="664" t="s">
        <v>534</v>
      </c>
      <c r="B153" s="665" t="s">
        <v>535</v>
      </c>
      <c r="C153" s="666" t="s">
        <v>547</v>
      </c>
      <c r="D153" s="667" t="s">
        <v>1928</v>
      </c>
      <c r="E153" s="666" t="s">
        <v>3684</v>
      </c>
      <c r="F153" s="667" t="s">
        <v>3685</v>
      </c>
      <c r="G153" s="666" t="s">
        <v>3140</v>
      </c>
      <c r="H153" s="666" t="s">
        <v>3141</v>
      </c>
      <c r="I153" s="668">
        <v>27.88</v>
      </c>
      <c r="J153" s="668">
        <v>6</v>
      </c>
      <c r="K153" s="669">
        <v>167.28</v>
      </c>
    </row>
    <row r="154" spans="1:11" ht="14.4" customHeight="1" x14ac:dyDescent="0.3">
      <c r="A154" s="664" t="s">
        <v>534</v>
      </c>
      <c r="B154" s="665" t="s">
        <v>535</v>
      </c>
      <c r="C154" s="666" t="s">
        <v>547</v>
      </c>
      <c r="D154" s="667" t="s">
        <v>1928</v>
      </c>
      <c r="E154" s="666" t="s">
        <v>3684</v>
      </c>
      <c r="F154" s="667" t="s">
        <v>3685</v>
      </c>
      <c r="G154" s="666" t="s">
        <v>3142</v>
      </c>
      <c r="H154" s="666" t="s">
        <v>3143</v>
      </c>
      <c r="I154" s="668">
        <v>0.63</v>
      </c>
      <c r="J154" s="668">
        <v>505</v>
      </c>
      <c r="K154" s="669">
        <v>318.14999999999998</v>
      </c>
    </row>
    <row r="155" spans="1:11" ht="14.4" customHeight="1" x14ac:dyDescent="0.3">
      <c r="A155" s="664" t="s">
        <v>534</v>
      </c>
      <c r="B155" s="665" t="s">
        <v>535</v>
      </c>
      <c r="C155" s="666" t="s">
        <v>547</v>
      </c>
      <c r="D155" s="667" t="s">
        <v>1928</v>
      </c>
      <c r="E155" s="666" t="s">
        <v>3684</v>
      </c>
      <c r="F155" s="667" t="s">
        <v>3685</v>
      </c>
      <c r="G155" s="666" t="s">
        <v>2934</v>
      </c>
      <c r="H155" s="666" t="s">
        <v>2935</v>
      </c>
      <c r="I155" s="668">
        <v>1.29</v>
      </c>
      <c r="J155" s="668">
        <v>4000</v>
      </c>
      <c r="K155" s="669">
        <v>5160</v>
      </c>
    </row>
    <row r="156" spans="1:11" ht="14.4" customHeight="1" x14ac:dyDescent="0.3">
      <c r="A156" s="664" t="s">
        <v>534</v>
      </c>
      <c r="B156" s="665" t="s">
        <v>535</v>
      </c>
      <c r="C156" s="666" t="s">
        <v>547</v>
      </c>
      <c r="D156" s="667" t="s">
        <v>1928</v>
      </c>
      <c r="E156" s="666" t="s">
        <v>3684</v>
      </c>
      <c r="F156" s="667" t="s">
        <v>3685</v>
      </c>
      <c r="G156" s="666" t="s">
        <v>2936</v>
      </c>
      <c r="H156" s="666" t="s">
        <v>2937</v>
      </c>
      <c r="I156" s="668">
        <v>1.17</v>
      </c>
      <c r="J156" s="668">
        <v>506</v>
      </c>
      <c r="K156" s="669">
        <v>592.02</v>
      </c>
    </row>
    <row r="157" spans="1:11" ht="14.4" customHeight="1" x14ac:dyDescent="0.3">
      <c r="A157" s="664" t="s">
        <v>534</v>
      </c>
      <c r="B157" s="665" t="s">
        <v>535</v>
      </c>
      <c r="C157" s="666" t="s">
        <v>547</v>
      </c>
      <c r="D157" s="667" t="s">
        <v>1928</v>
      </c>
      <c r="E157" s="666" t="s">
        <v>3684</v>
      </c>
      <c r="F157" s="667" t="s">
        <v>3685</v>
      </c>
      <c r="G157" s="666" t="s">
        <v>3144</v>
      </c>
      <c r="H157" s="666" t="s">
        <v>3145</v>
      </c>
      <c r="I157" s="668">
        <v>46</v>
      </c>
      <c r="J157" s="668">
        <v>2</v>
      </c>
      <c r="K157" s="669">
        <v>92</v>
      </c>
    </row>
    <row r="158" spans="1:11" ht="14.4" customHeight="1" x14ac:dyDescent="0.3">
      <c r="A158" s="664" t="s">
        <v>534</v>
      </c>
      <c r="B158" s="665" t="s">
        <v>535</v>
      </c>
      <c r="C158" s="666" t="s">
        <v>547</v>
      </c>
      <c r="D158" s="667" t="s">
        <v>1928</v>
      </c>
      <c r="E158" s="666" t="s">
        <v>3684</v>
      </c>
      <c r="F158" s="667" t="s">
        <v>3685</v>
      </c>
      <c r="G158" s="666" t="s">
        <v>2940</v>
      </c>
      <c r="H158" s="666" t="s">
        <v>2941</v>
      </c>
      <c r="I158" s="668">
        <v>26.37</v>
      </c>
      <c r="J158" s="668">
        <v>48</v>
      </c>
      <c r="K158" s="669">
        <v>1265.73</v>
      </c>
    </row>
    <row r="159" spans="1:11" ht="14.4" customHeight="1" x14ac:dyDescent="0.3">
      <c r="A159" s="664" t="s">
        <v>534</v>
      </c>
      <c r="B159" s="665" t="s">
        <v>535</v>
      </c>
      <c r="C159" s="666" t="s">
        <v>547</v>
      </c>
      <c r="D159" s="667" t="s">
        <v>1928</v>
      </c>
      <c r="E159" s="666" t="s">
        <v>3684</v>
      </c>
      <c r="F159" s="667" t="s">
        <v>3685</v>
      </c>
      <c r="G159" s="666" t="s">
        <v>2946</v>
      </c>
      <c r="H159" s="666" t="s">
        <v>2947</v>
      </c>
      <c r="I159" s="668">
        <v>2.06</v>
      </c>
      <c r="J159" s="668">
        <v>50</v>
      </c>
      <c r="K159" s="669">
        <v>103</v>
      </c>
    </row>
    <row r="160" spans="1:11" ht="14.4" customHeight="1" x14ac:dyDescent="0.3">
      <c r="A160" s="664" t="s">
        <v>534</v>
      </c>
      <c r="B160" s="665" t="s">
        <v>535</v>
      </c>
      <c r="C160" s="666" t="s">
        <v>547</v>
      </c>
      <c r="D160" s="667" t="s">
        <v>1928</v>
      </c>
      <c r="E160" s="666" t="s">
        <v>3684</v>
      </c>
      <c r="F160" s="667" t="s">
        <v>3685</v>
      </c>
      <c r="G160" s="666" t="s">
        <v>2950</v>
      </c>
      <c r="H160" s="666" t="s">
        <v>2951</v>
      </c>
      <c r="I160" s="668">
        <v>5.875</v>
      </c>
      <c r="J160" s="668">
        <v>150</v>
      </c>
      <c r="K160" s="669">
        <v>881</v>
      </c>
    </row>
    <row r="161" spans="1:11" ht="14.4" customHeight="1" x14ac:dyDescent="0.3">
      <c r="A161" s="664" t="s">
        <v>534</v>
      </c>
      <c r="B161" s="665" t="s">
        <v>535</v>
      </c>
      <c r="C161" s="666" t="s">
        <v>547</v>
      </c>
      <c r="D161" s="667" t="s">
        <v>1928</v>
      </c>
      <c r="E161" s="666" t="s">
        <v>3684</v>
      </c>
      <c r="F161" s="667" t="s">
        <v>3685</v>
      </c>
      <c r="G161" s="666" t="s">
        <v>3146</v>
      </c>
      <c r="H161" s="666" t="s">
        <v>3147</v>
      </c>
      <c r="I161" s="668">
        <v>1.615</v>
      </c>
      <c r="J161" s="668">
        <v>40</v>
      </c>
      <c r="K161" s="669">
        <v>64.539999999999992</v>
      </c>
    </row>
    <row r="162" spans="1:11" ht="14.4" customHeight="1" x14ac:dyDescent="0.3">
      <c r="A162" s="664" t="s">
        <v>534</v>
      </c>
      <c r="B162" s="665" t="s">
        <v>535</v>
      </c>
      <c r="C162" s="666" t="s">
        <v>547</v>
      </c>
      <c r="D162" s="667" t="s">
        <v>1928</v>
      </c>
      <c r="E162" s="666" t="s">
        <v>3684</v>
      </c>
      <c r="F162" s="667" t="s">
        <v>3685</v>
      </c>
      <c r="G162" s="666" t="s">
        <v>3112</v>
      </c>
      <c r="H162" s="666" t="s">
        <v>3113</v>
      </c>
      <c r="I162" s="668">
        <v>58.53</v>
      </c>
      <c r="J162" s="668">
        <v>10</v>
      </c>
      <c r="K162" s="669">
        <v>585.29999999999995</v>
      </c>
    </row>
    <row r="163" spans="1:11" ht="14.4" customHeight="1" x14ac:dyDescent="0.3">
      <c r="A163" s="664" t="s">
        <v>534</v>
      </c>
      <c r="B163" s="665" t="s">
        <v>535</v>
      </c>
      <c r="C163" s="666" t="s">
        <v>547</v>
      </c>
      <c r="D163" s="667" t="s">
        <v>1928</v>
      </c>
      <c r="E163" s="666" t="s">
        <v>3684</v>
      </c>
      <c r="F163" s="667" t="s">
        <v>3685</v>
      </c>
      <c r="G163" s="666" t="s">
        <v>2954</v>
      </c>
      <c r="H163" s="666" t="s">
        <v>2955</v>
      </c>
      <c r="I163" s="668">
        <v>1317.69</v>
      </c>
      <c r="J163" s="668">
        <v>4</v>
      </c>
      <c r="K163" s="669">
        <v>5270.76</v>
      </c>
    </row>
    <row r="164" spans="1:11" ht="14.4" customHeight="1" x14ac:dyDescent="0.3">
      <c r="A164" s="664" t="s">
        <v>534</v>
      </c>
      <c r="B164" s="665" t="s">
        <v>535</v>
      </c>
      <c r="C164" s="666" t="s">
        <v>547</v>
      </c>
      <c r="D164" s="667" t="s">
        <v>1928</v>
      </c>
      <c r="E164" s="666" t="s">
        <v>3684</v>
      </c>
      <c r="F164" s="667" t="s">
        <v>3685</v>
      </c>
      <c r="G164" s="666" t="s">
        <v>2956</v>
      </c>
      <c r="H164" s="666" t="s">
        <v>2957</v>
      </c>
      <c r="I164" s="668">
        <v>12.6</v>
      </c>
      <c r="J164" s="668">
        <v>100</v>
      </c>
      <c r="K164" s="669">
        <v>1260</v>
      </c>
    </row>
    <row r="165" spans="1:11" ht="14.4" customHeight="1" x14ac:dyDescent="0.3">
      <c r="A165" s="664" t="s">
        <v>534</v>
      </c>
      <c r="B165" s="665" t="s">
        <v>535</v>
      </c>
      <c r="C165" s="666" t="s">
        <v>547</v>
      </c>
      <c r="D165" s="667" t="s">
        <v>1928</v>
      </c>
      <c r="E165" s="666" t="s">
        <v>3684</v>
      </c>
      <c r="F165" s="667" t="s">
        <v>3685</v>
      </c>
      <c r="G165" s="666" t="s">
        <v>3148</v>
      </c>
      <c r="H165" s="666" t="s">
        <v>3149</v>
      </c>
      <c r="I165" s="668">
        <v>185.98</v>
      </c>
      <c r="J165" s="668">
        <v>1</v>
      </c>
      <c r="K165" s="669">
        <v>185.98</v>
      </c>
    </row>
    <row r="166" spans="1:11" ht="14.4" customHeight="1" x14ac:dyDescent="0.3">
      <c r="A166" s="664" t="s">
        <v>534</v>
      </c>
      <c r="B166" s="665" t="s">
        <v>535</v>
      </c>
      <c r="C166" s="666" t="s">
        <v>547</v>
      </c>
      <c r="D166" s="667" t="s">
        <v>1928</v>
      </c>
      <c r="E166" s="666" t="s">
        <v>3684</v>
      </c>
      <c r="F166" s="667" t="s">
        <v>3685</v>
      </c>
      <c r="G166" s="666" t="s">
        <v>3150</v>
      </c>
      <c r="H166" s="666" t="s">
        <v>3151</v>
      </c>
      <c r="I166" s="668">
        <v>380.88</v>
      </c>
      <c r="J166" s="668">
        <v>5</v>
      </c>
      <c r="K166" s="669">
        <v>1904.4</v>
      </c>
    </row>
    <row r="167" spans="1:11" ht="14.4" customHeight="1" x14ac:dyDescent="0.3">
      <c r="A167" s="664" t="s">
        <v>534</v>
      </c>
      <c r="B167" s="665" t="s">
        <v>535</v>
      </c>
      <c r="C167" s="666" t="s">
        <v>547</v>
      </c>
      <c r="D167" s="667" t="s">
        <v>1928</v>
      </c>
      <c r="E167" s="666" t="s">
        <v>3684</v>
      </c>
      <c r="F167" s="667" t="s">
        <v>3685</v>
      </c>
      <c r="G167" s="666" t="s">
        <v>3152</v>
      </c>
      <c r="H167" s="666" t="s">
        <v>3153</v>
      </c>
      <c r="I167" s="668">
        <v>82.08</v>
      </c>
      <c r="J167" s="668">
        <v>10</v>
      </c>
      <c r="K167" s="669">
        <v>820.8</v>
      </c>
    </row>
    <row r="168" spans="1:11" ht="14.4" customHeight="1" x14ac:dyDescent="0.3">
      <c r="A168" s="664" t="s">
        <v>534</v>
      </c>
      <c r="B168" s="665" t="s">
        <v>535</v>
      </c>
      <c r="C168" s="666" t="s">
        <v>547</v>
      </c>
      <c r="D168" s="667" t="s">
        <v>1928</v>
      </c>
      <c r="E168" s="666" t="s">
        <v>3684</v>
      </c>
      <c r="F168" s="667" t="s">
        <v>3685</v>
      </c>
      <c r="G168" s="666" t="s">
        <v>3154</v>
      </c>
      <c r="H168" s="666" t="s">
        <v>3155</v>
      </c>
      <c r="I168" s="668">
        <v>656.64</v>
      </c>
      <c r="J168" s="668">
        <v>1</v>
      </c>
      <c r="K168" s="669">
        <v>656.64</v>
      </c>
    </row>
    <row r="169" spans="1:11" ht="14.4" customHeight="1" x14ac:dyDescent="0.3">
      <c r="A169" s="664" t="s">
        <v>534</v>
      </c>
      <c r="B169" s="665" t="s">
        <v>535</v>
      </c>
      <c r="C169" s="666" t="s">
        <v>547</v>
      </c>
      <c r="D169" s="667" t="s">
        <v>1928</v>
      </c>
      <c r="E169" s="666" t="s">
        <v>3684</v>
      </c>
      <c r="F169" s="667" t="s">
        <v>3685</v>
      </c>
      <c r="G169" s="666" t="s">
        <v>3156</v>
      </c>
      <c r="H169" s="666" t="s">
        <v>3157</v>
      </c>
      <c r="I169" s="668">
        <v>37.28</v>
      </c>
      <c r="J169" s="668">
        <v>10</v>
      </c>
      <c r="K169" s="669">
        <v>372.78</v>
      </c>
    </row>
    <row r="170" spans="1:11" ht="14.4" customHeight="1" x14ac:dyDescent="0.3">
      <c r="A170" s="664" t="s">
        <v>534</v>
      </c>
      <c r="B170" s="665" t="s">
        <v>535</v>
      </c>
      <c r="C170" s="666" t="s">
        <v>547</v>
      </c>
      <c r="D170" s="667" t="s">
        <v>1928</v>
      </c>
      <c r="E170" s="666" t="s">
        <v>3684</v>
      </c>
      <c r="F170" s="667" t="s">
        <v>3685</v>
      </c>
      <c r="G170" s="666" t="s">
        <v>2972</v>
      </c>
      <c r="H170" s="666" t="s">
        <v>2973</v>
      </c>
      <c r="I170" s="668">
        <v>1490.21</v>
      </c>
      <c r="J170" s="668">
        <v>6</v>
      </c>
      <c r="K170" s="669">
        <v>8941.25</v>
      </c>
    </row>
    <row r="171" spans="1:11" ht="14.4" customHeight="1" x14ac:dyDescent="0.3">
      <c r="A171" s="664" t="s">
        <v>534</v>
      </c>
      <c r="B171" s="665" t="s">
        <v>535</v>
      </c>
      <c r="C171" s="666" t="s">
        <v>547</v>
      </c>
      <c r="D171" s="667" t="s">
        <v>1928</v>
      </c>
      <c r="E171" s="666" t="s">
        <v>3684</v>
      </c>
      <c r="F171" s="667" t="s">
        <v>3685</v>
      </c>
      <c r="G171" s="666" t="s">
        <v>3158</v>
      </c>
      <c r="H171" s="666" t="s">
        <v>3159</v>
      </c>
      <c r="I171" s="668">
        <v>895.18</v>
      </c>
      <c r="J171" s="668">
        <v>1</v>
      </c>
      <c r="K171" s="669">
        <v>895.18</v>
      </c>
    </row>
    <row r="172" spans="1:11" ht="14.4" customHeight="1" x14ac:dyDescent="0.3">
      <c r="A172" s="664" t="s">
        <v>534</v>
      </c>
      <c r="B172" s="665" t="s">
        <v>535</v>
      </c>
      <c r="C172" s="666" t="s">
        <v>547</v>
      </c>
      <c r="D172" s="667" t="s">
        <v>1928</v>
      </c>
      <c r="E172" s="666" t="s">
        <v>3684</v>
      </c>
      <c r="F172" s="667" t="s">
        <v>3685</v>
      </c>
      <c r="G172" s="666" t="s">
        <v>3160</v>
      </c>
      <c r="H172" s="666" t="s">
        <v>3161</v>
      </c>
      <c r="I172" s="668">
        <v>10.53</v>
      </c>
      <c r="J172" s="668">
        <v>80</v>
      </c>
      <c r="K172" s="669">
        <v>842.4</v>
      </c>
    </row>
    <row r="173" spans="1:11" ht="14.4" customHeight="1" x14ac:dyDescent="0.3">
      <c r="A173" s="664" t="s">
        <v>534</v>
      </c>
      <c r="B173" s="665" t="s">
        <v>535</v>
      </c>
      <c r="C173" s="666" t="s">
        <v>547</v>
      </c>
      <c r="D173" s="667" t="s">
        <v>1928</v>
      </c>
      <c r="E173" s="666" t="s">
        <v>3684</v>
      </c>
      <c r="F173" s="667" t="s">
        <v>3685</v>
      </c>
      <c r="G173" s="666" t="s">
        <v>3114</v>
      </c>
      <c r="H173" s="666" t="s">
        <v>3115</v>
      </c>
      <c r="I173" s="668">
        <v>26.01</v>
      </c>
      <c r="J173" s="668">
        <v>10</v>
      </c>
      <c r="K173" s="669">
        <v>260.14999999999998</v>
      </c>
    </row>
    <row r="174" spans="1:11" ht="14.4" customHeight="1" x14ac:dyDescent="0.3">
      <c r="A174" s="664" t="s">
        <v>534</v>
      </c>
      <c r="B174" s="665" t="s">
        <v>535</v>
      </c>
      <c r="C174" s="666" t="s">
        <v>547</v>
      </c>
      <c r="D174" s="667" t="s">
        <v>1928</v>
      </c>
      <c r="E174" s="666" t="s">
        <v>3684</v>
      </c>
      <c r="F174" s="667" t="s">
        <v>3685</v>
      </c>
      <c r="G174" s="666" t="s">
        <v>3162</v>
      </c>
      <c r="H174" s="666" t="s">
        <v>3163</v>
      </c>
      <c r="I174" s="668">
        <v>21.2</v>
      </c>
      <c r="J174" s="668">
        <v>10</v>
      </c>
      <c r="K174" s="669">
        <v>212.04</v>
      </c>
    </row>
    <row r="175" spans="1:11" ht="14.4" customHeight="1" x14ac:dyDescent="0.3">
      <c r="A175" s="664" t="s">
        <v>534</v>
      </c>
      <c r="B175" s="665" t="s">
        <v>535</v>
      </c>
      <c r="C175" s="666" t="s">
        <v>547</v>
      </c>
      <c r="D175" s="667" t="s">
        <v>1928</v>
      </c>
      <c r="E175" s="666" t="s">
        <v>3686</v>
      </c>
      <c r="F175" s="667" t="s">
        <v>3687</v>
      </c>
      <c r="G175" s="666" t="s">
        <v>3164</v>
      </c>
      <c r="H175" s="666" t="s">
        <v>3165</v>
      </c>
      <c r="I175" s="668">
        <v>63.37</v>
      </c>
      <c r="J175" s="668">
        <v>30</v>
      </c>
      <c r="K175" s="669">
        <v>1900.95</v>
      </c>
    </row>
    <row r="176" spans="1:11" ht="14.4" customHeight="1" x14ac:dyDescent="0.3">
      <c r="A176" s="664" t="s">
        <v>534</v>
      </c>
      <c r="B176" s="665" t="s">
        <v>535</v>
      </c>
      <c r="C176" s="666" t="s">
        <v>547</v>
      </c>
      <c r="D176" s="667" t="s">
        <v>1928</v>
      </c>
      <c r="E176" s="666" t="s">
        <v>3686</v>
      </c>
      <c r="F176" s="667" t="s">
        <v>3687</v>
      </c>
      <c r="G176" s="666" t="s">
        <v>3166</v>
      </c>
      <c r="H176" s="666" t="s">
        <v>3167</v>
      </c>
      <c r="I176" s="668">
        <v>229.9</v>
      </c>
      <c r="J176" s="668">
        <v>20</v>
      </c>
      <c r="K176" s="669">
        <v>4598</v>
      </c>
    </row>
    <row r="177" spans="1:11" ht="14.4" customHeight="1" x14ac:dyDescent="0.3">
      <c r="A177" s="664" t="s">
        <v>534</v>
      </c>
      <c r="B177" s="665" t="s">
        <v>535</v>
      </c>
      <c r="C177" s="666" t="s">
        <v>547</v>
      </c>
      <c r="D177" s="667" t="s">
        <v>1928</v>
      </c>
      <c r="E177" s="666" t="s">
        <v>3686</v>
      </c>
      <c r="F177" s="667" t="s">
        <v>3687</v>
      </c>
      <c r="G177" s="666" t="s">
        <v>3168</v>
      </c>
      <c r="H177" s="666" t="s">
        <v>3169</v>
      </c>
      <c r="I177" s="668">
        <v>2.74</v>
      </c>
      <c r="J177" s="668">
        <v>30</v>
      </c>
      <c r="K177" s="669">
        <v>82.2</v>
      </c>
    </row>
    <row r="178" spans="1:11" ht="14.4" customHeight="1" x14ac:dyDescent="0.3">
      <c r="A178" s="664" t="s">
        <v>534</v>
      </c>
      <c r="B178" s="665" t="s">
        <v>535</v>
      </c>
      <c r="C178" s="666" t="s">
        <v>547</v>
      </c>
      <c r="D178" s="667" t="s">
        <v>1928</v>
      </c>
      <c r="E178" s="666" t="s">
        <v>3686</v>
      </c>
      <c r="F178" s="667" t="s">
        <v>3687</v>
      </c>
      <c r="G178" s="666" t="s">
        <v>2984</v>
      </c>
      <c r="H178" s="666" t="s">
        <v>2985</v>
      </c>
      <c r="I178" s="668">
        <v>11.145</v>
      </c>
      <c r="J178" s="668">
        <v>300</v>
      </c>
      <c r="K178" s="669">
        <v>3343</v>
      </c>
    </row>
    <row r="179" spans="1:11" ht="14.4" customHeight="1" x14ac:dyDescent="0.3">
      <c r="A179" s="664" t="s">
        <v>534</v>
      </c>
      <c r="B179" s="665" t="s">
        <v>535</v>
      </c>
      <c r="C179" s="666" t="s">
        <v>547</v>
      </c>
      <c r="D179" s="667" t="s">
        <v>1928</v>
      </c>
      <c r="E179" s="666" t="s">
        <v>3686</v>
      </c>
      <c r="F179" s="667" t="s">
        <v>3687</v>
      </c>
      <c r="G179" s="666" t="s">
        <v>2986</v>
      </c>
      <c r="H179" s="666" t="s">
        <v>2987</v>
      </c>
      <c r="I179" s="668">
        <v>1.0900000000000001</v>
      </c>
      <c r="J179" s="668">
        <v>2500</v>
      </c>
      <c r="K179" s="669">
        <v>2725</v>
      </c>
    </row>
    <row r="180" spans="1:11" ht="14.4" customHeight="1" x14ac:dyDescent="0.3">
      <c r="A180" s="664" t="s">
        <v>534</v>
      </c>
      <c r="B180" s="665" t="s">
        <v>535</v>
      </c>
      <c r="C180" s="666" t="s">
        <v>547</v>
      </c>
      <c r="D180" s="667" t="s">
        <v>1928</v>
      </c>
      <c r="E180" s="666" t="s">
        <v>3686</v>
      </c>
      <c r="F180" s="667" t="s">
        <v>3687</v>
      </c>
      <c r="G180" s="666" t="s">
        <v>2988</v>
      </c>
      <c r="H180" s="666" t="s">
        <v>2989</v>
      </c>
      <c r="I180" s="668">
        <v>1.67</v>
      </c>
      <c r="J180" s="668">
        <v>1600</v>
      </c>
      <c r="K180" s="669">
        <v>2672</v>
      </c>
    </row>
    <row r="181" spans="1:11" ht="14.4" customHeight="1" x14ac:dyDescent="0.3">
      <c r="A181" s="664" t="s">
        <v>534</v>
      </c>
      <c r="B181" s="665" t="s">
        <v>535</v>
      </c>
      <c r="C181" s="666" t="s">
        <v>547</v>
      </c>
      <c r="D181" s="667" t="s">
        <v>1928</v>
      </c>
      <c r="E181" s="666" t="s">
        <v>3686</v>
      </c>
      <c r="F181" s="667" t="s">
        <v>3687</v>
      </c>
      <c r="G181" s="666" t="s">
        <v>2992</v>
      </c>
      <c r="H181" s="666" t="s">
        <v>2993</v>
      </c>
      <c r="I181" s="668">
        <v>0.67</v>
      </c>
      <c r="J181" s="668">
        <v>1600</v>
      </c>
      <c r="K181" s="669">
        <v>1072</v>
      </c>
    </row>
    <row r="182" spans="1:11" ht="14.4" customHeight="1" x14ac:dyDescent="0.3">
      <c r="A182" s="664" t="s">
        <v>534</v>
      </c>
      <c r="B182" s="665" t="s">
        <v>535</v>
      </c>
      <c r="C182" s="666" t="s">
        <v>547</v>
      </c>
      <c r="D182" s="667" t="s">
        <v>1928</v>
      </c>
      <c r="E182" s="666" t="s">
        <v>3686</v>
      </c>
      <c r="F182" s="667" t="s">
        <v>3687</v>
      </c>
      <c r="G182" s="666" t="s">
        <v>2994</v>
      </c>
      <c r="H182" s="666" t="s">
        <v>2995</v>
      </c>
      <c r="I182" s="668">
        <v>3.14</v>
      </c>
      <c r="J182" s="668">
        <v>50</v>
      </c>
      <c r="K182" s="669">
        <v>157</v>
      </c>
    </row>
    <row r="183" spans="1:11" ht="14.4" customHeight="1" x14ac:dyDescent="0.3">
      <c r="A183" s="664" t="s">
        <v>534</v>
      </c>
      <c r="B183" s="665" t="s">
        <v>535</v>
      </c>
      <c r="C183" s="666" t="s">
        <v>547</v>
      </c>
      <c r="D183" s="667" t="s">
        <v>1928</v>
      </c>
      <c r="E183" s="666" t="s">
        <v>3686</v>
      </c>
      <c r="F183" s="667" t="s">
        <v>3687</v>
      </c>
      <c r="G183" s="666" t="s">
        <v>3170</v>
      </c>
      <c r="H183" s="666" t="s">
        <v>3171</v>
      </c>
      <c r="I183" s="668">
        <v>6.29</v>
      </c>
      <c r="J183" s="668">
        <v>10</v>
      </c>
      <c r="K183" s="669">
        <v>62.9</v>
      </c>
    </row>
    <row r="184" spans="1:11" ht="14.4" customHeight="1" x14ac:dyDescent="0.3">
      <c r="A184" s="664" t="s">
        <v>534</v>
      </c>
      <c r="B184" s="665" t="s">
        <v>535</v>
      </c>
      <c r="C184" s="666" t="s">
        <v>547</v>
      </c>
      <c r="D184" s="667" t="s">
        <v>1928</v>
      </c>
      <c r="E184" s="666" t="s">
        <v>3686</v>
      </c>
      <c r="F184" s="667" t="s">
        <v>3687</v>
      </c>
      <c r="G184" s="666" t="s">
        <v>2998</v>
      </c>
      <c r="H184" s="666" t="s">
        <v>2999</v>
      </c>
      <c r="I184" s="668">
        <v>6.2350000000000003</v>
      </c>
      <c r="J184" s="668">
        <v>120</v>
      </c>
      <c r="K184" s="669">
        <v>748.2</v>
      </c>
    </row>
    <row r="185" spans="1:11" ht="14.4" customHeight="1" x14ac:dyDescent="0.3">
      <c r="A185" s="664" t="s">
        <v>534</v>
      </c>
      <c r="B185" s="665" t="s">
        <v>535</v>
      </c>
      <c r="C185" s="666" t="s">
        <v>547</v>
      </c>
      <c r="D185" s="667" t="s">
        <v>1928</v>
      </c>
      <c r="E185" s="666" t="s">
        <v>3686</v>
      </c>
      <c r="F185" s="667" t="s">
        <v>3687</v>
      </c>
      <c r="G185" s="666" t="s">
        <v>3172</v>
      </c>
      <c r="H185" s="666" t="s">
        <v>3173</v>
      </c>
      <c r="I185" s="668">
        <v>204.41</v>
      </c>
      <c r="J185" s="668">
        <v>30</v>
      </c>
      <c r="K185" s="669">
        <v>6132.3</v>
      </c>
    </row>
    <row r="186" spans="1:11" ht="14.4" customHeight="1" x14ac:dyDescent="0.3">
      <c r="A186" s="664" t="s">
        <v>534</v>
      </c>
      <c r="B186" s="665" t="s">
        <v>535</v>
      </c>
      <c r="C186" s="666" t="s">
        <v>547</v>
      </c>
      <c r="D186" s="667" t="s">
        <v>1928</v>
      </c>
      <c r="E186" s="666" t="s">
        <v>3686</v>
      </c>
      <c r="F186" s="667" t="s">
        <v>3687</v>
      </c>
      <c r="G186" s="666" t="s">
        <v>3174</v>
      </c>
      <c r="H186" s="666" t="s">
        <v>3175</v>
      </c>
      <c r="I186" s="668">
        <v>81.739999999999995</v>
      </c>
      <c r="J186" s="668">
        <v>45</v>
      </c>
      <c r="K186" s="669">
        <v>3678.3</v>
      </c>
    </row>
    <row r="187" spans="1:11" ht="14.4" customHeight="1" x14ac:dyDescent="0.3">
      <c r="A187" s="664" t="s">
        <v>534</v>
      </c>
      <c r="B187" s="665" t="s">
        <v>535</v>
      </c>
      <c r="C187" s="666" t="s">
        <v>547</v>
      </c>
      <c r="D187" s="667" t="s">
        <v>1928</v>
      </c>
      <c r="E187" s="666" t="s">
        <v>3686</v>
      </c>
      <c r="F187" s="667" t="s">
        <v>3687</v>
      </c>
      <c r="G187" s="666" t="s">
        <v>3176</v>
      </c>
      <c r="H187" s="666" t="s">
        <v>3177</v>
      </c>
      <c r="I187" s="668">
        <v>6.1733333333333329</v>
      </c>
      <c r="J187" s="668">
        <v>130</v>
      </c>
      <c r="K187" s="669">
        <v>802.6</v>
      </c>
    </row>
    <row r="188" spans="1:11" ht="14.4" customHeight="1" x14ac:dyDescent="0.3">
      <c r="A188" s="664" t="s">
        <v>534</v>
      </c>
      <c r="B188" s="665" t="s">
        <v>535</v>
      </c>
      <c r="C188" s="666" t="s">
        <v>547</v>
      </c>
      <c r="D188" s="667" t="s">
        <v>1928</v>
      </c>
      <c r="E188" s="666" t="s">
        <v>3686</v>
      </c>
      <c r="F188" s="667" t="s">
        <v>3687</v>
      </c>
      <c r="G188" s="666" t="s">
        <v>3178</v>
      </c>
      <c r="H188" s="666" t="s">
        <v>3179</v>
      </c>
      <c r="I188" s="668">
        <v>45.5</v>
      </c>
      <c r="J188" s="668">
        <v>80</v>
      </c>
      <c r="K188" s="669">
        <v>3640</v>
      </c>
    </row>
    <row r="189" spans="1:11" ht="14.4" customHeight="1" x14ac:dyDescent="0.3">
      <c r="A189" s="664" t="s">
        <v>534</v>
      </c>
      <c r="B189" s="665" t="s">
        <v>535</v>
      </c>
      <c r="C189" s="666" t="s">
        <v>547</v>
      </c>
      <c r="D189" s="667" t="s">
        <v>1928</v>
      </c>
      <c r="E189" s="666" t="s">
        <v>3686</v>
      </c>
      <c r="F189" s="667" t="s">
        <v>3687</v>
      </c>
      <c r="G189" s="666" t="s">
        <v>3180</v>
      </c>
      <c r="H189" s="666" t="s">
        <v>3181</v>
      </c>
      <c r="I189" s="668">
        <v>108.3</v>
      </c>
      <c r="J189" s="668">
        <v>20</v>
      </c>
      <c r="K189" s="669">
        <v>2165.9</v>
      </c>
    </row>
    <row r="190" spans="1:11" ht="14.4" customHeight="1" x14ac:dyDescent="0.3">
      <c r="A190" s="664" t="s">
        <v>534</v>
      </c>
      <c r="B190" s="665" t="s">
        <v>535</v>
      </c>
      <c r="C190" s="666" t="s">
        <v>547</v>
      </c>
      <c r="D190" s="667" t="s">
        <v>1928</v>
      </c>
      <c r="E190" s="666" t="s">
        <v>3686</v>
      </c>
      <c r="F190" s="667" t="s">
        <v>3687</v>
      </c>
      <c r="G190" s="666" t="s">
        <v>3182</v>
      </c>
      <c r="H190" s="666" t="s">
        <v>3183</v>
      </c>
      <c r="I190" s="668">
        <v>61.1</v>
      </c>
      <c r="J190" s="668">
        <v>40</v>
      </c>
      <c r="K190" s="669">
        <v>2444</v>
      </c>
    </row>
    <row r="191" spans="1:11" ht="14.4" customHeight="1" x14ac:dyDescent="0.3">
      <c r="A191" s="664" t="s">
        <v>534</v>
      </c>
      <c r="B191" s="665" t="s">
        <v>535</v>
      </c>
      <c r="C191" s="666" t="s">
        <v>547</v>
      </c>
      <c r="D191" s="667" t="s">
        <v>1928</v>
      </c>
      <c r="E191" s="666" t="s">
        <v>3686</v>
      </c>
      <c r="F191" s="667" t="s">
        <v>3687</v>
      </c>
      <c r="G191" s="666" t="s">
        <v>3002</v>
      </c>
      <c r="H191" s="666" t="s">
        <v>3003</v>
      </c>
      <c r="I191" s="668">
        <v>20.69</v>
      </c>
      <c r="J191" s="668">
        <v>500</v>
      </c>
      <c r="K191" s="669">
        <v>10345.200000000001</v>
      </c>
    </row>
    <row r="192" spans="1:11" ht="14.4" customHeight="1" x14ac:dyDescent="0.3">
      <c r="A192" s="664" t="s">
        <v>534</v>
      </c>
      <c r="B192" s="665" t="s">
        <v>535</v>
      </c>
      <c r="C192" s="666" t="s">
        <v>547</v>
      </c>
      <c r="D192" s="667" t="s">
        <v>1928</v>
      </c>
      <c r="E192" s="666" t="s">
        <v>3686</v>
      </c>
      <c r="F192" s="667" t="s">
        <v>3687</v>
      </c>
      <c r="G192" s="666" t="s">
        <v>3184</v>
      </c>
      <c r="H192" s="666" t="s">
        <v>3185</v>
      </c>
      <c r="I192" s="668">
        <v>646.76</v>
      </c>
      <c r="J192" s="668">
        <v>4</v>
      </c>
      <c r="K192" s="669">
        <v>2587.04</v>
      </c>
    </row>
    <row r="193" spans="1:11" ht="14.4" customHeight="1" x14ac:dyDescent="0.3">
      <c r="A193" s="664" t="s">
        <v>534</v>
      </c>
      <c r="B193" s="665" t="s">
        <v>535</v>
      </c>
      <c r="C193" s="666" t="s">
        <v>547</v>
      </c>
      <c r="D193" s="667" t="s">
        <v>1928</v>
      </c>
      <c r="E193" s="666" t="s">
        <v>3686</v>
      </c>
      <c r="F193" s="667" t="s">
        <v>3687</v>
      </c>
      <c r="G193" s="666" t="s">
        <v>3004</v>
      </c>
      <c r="H193" s="666" t="s">
        <v>3005</v>
      </c>
      <c r="I193" s="668">
        <v>2.78</v>
      </c>
      <c r="J193" s="668">
        <v>2100</v>
      </c>
      <c r="K193" s="669">
        <v>5838</v>
      </c>
    </row>
    <row r="194" spans="1:11" ht="14.4" customHeight="1" x14ac:dyDescent="0.3">
      <c r="A194" s="664" t="s">
        <v>534</v>
      </c>
      <c r="B194" s="665" t="s">
        <v>535</v>
      </c>
      <c r="C194" s="666" t="s">
        <v>547</v>
      </c>
      <c r="D194" s="667" t="s">
        <v>1928</v>
      </c>
      <c r="E194" s="666" t="s">
        <v>3686</v>
      </c>
      <c r="F194" s="667" t="s">
        <v>3687</v>
      </c>
      <c r="G194" s="666" t="s">
        <v>3186</v>
      </c>
      <c r="H194" s="666" t="s">
        <v>3187</v>
      </c>
      <c r="I194" s="668">
        <v>206.04</v>
      </c>
      <c r="J194" s="668">
        <v>4</v>
      </c>
      <c r="K194" s="669">
        <v>824.16</v>
      </c>
    </row>
    <row r="195" spans="1:11" ht="14.4" customHeight="1" x14ac:dyDescent="0.3">
      <c r="A195" s="664" t="s">
        <v>534</v>
      </c>
      <c r="B195" s="665" t="s">
        <v>535</v>
      </c>
      <c r="C195" s="666" t="s">
        <v>547</v>
      </c>
      <c r="D195" s="667" t="s">
        <v>1928</v>
      </c>
      <c r="E195" s="666" t="s">
        <v>3686</v>
      </c>
      <c r="F195" s="667" t="s">
        <v>3687</v>
      </c>
      <c r="G195" s="666" t="s">
        <v>3188</v>
      </c>
      <c r="H195" s="666" t="s">
        <v>3189</v>
      </c>
      <c r="I195" s="668">
        <v>16.445</v>
      </c>
      <c r="J195" s="668">
        <v>50</v>
      </c>
      <c r="K195" s="669">
        <v>822.09999999999991</v>
      </c>
    </row>
    <row r="196" spans="1:11" ht="14.4" customHeight="1" x14ac:dyDescent="0.3">
      <c r="A196" s="664" t="s">
        <v>534</v>
      </c>
      <c r="B196" s="665" t="s">
        <v>535</v>
      </c>
      <c r="C196" s="666" t="s">
        <v>547</v>
      </c>
      <c r="D196" s="667" t="s">
        <v>1928</v>
      </c>
      <c r="E196" s="666" t="s">
        <v>3686</v>
      </c>
      <c r="F196" s="667" t="s">
        <v>3687</v>
      </c>
      <c r="G196" s="666" t="s">
        <v>3008</v>
      </c>
      <c r="H196" s="666" t="s">
        <v>3009</v>
      </c>
      <c r="I196" s="668">
        <v>1.98</v>
      </c>
      <c r="J196" s="668">
        <v>600</v>
      </c>
      <c r="K196" s="669">
        <v>1188</v>
      </c>
    </row>
    <row r="197" spans="1:11" ht="14.4" customHeight="1" x14ac:dyDescent="0.3">
      <c r="A197" s="664" t="s">
        <v>534</v>
      </c>
      <c r="B197" s="665" t="s">
        <v>535</v>
      </c>
      <c r="C197" s="666" t="s">
        <v>547</v>
      </c>
      <c r="D197" s="667" t="s">
        <v>1928</v>
      </c>
      <c r="E197" s="666" t="s">
        <v>3686</v>
      </c>
      <c r="F197" s="667" t="s">
        <v>3687</v>
      </c>
      <c r="G197" s="666" t="s">
        <v>3012</v>
      </c>
      <c r="H197" s="666" t="s">
        <v>3013</v>
      </c>
      <c r="I197" s="668">
        <v>3.1</v>
      </c>
      <c r="J197" s="668">
        <v>200</v>
      </c>
      <c r="K197" s="669">
        <v>620</v>
      </c>
    </row>
    <row r="198" spans="1:11" ht="14.4" customHeight="1" x14ac:dyDescent="0.3">
      <c r="A198" s="664" t="s">
        <v>534</v>
      </c>
      <c r="B198" s="665" t="s">
        <v>535</v>
      </c>
      <c r="C198" s="666" t="s">
        <v>547</v>
      </c>
      <c r="D198" s="667" t="s">
        <v>1928</v>
      </c>
      <c r="E198" s="666" t="s">
        <v>3686</v>
      </c>
      <c r="F198" s="667" t="s">
        <v>3687</v>
      </c>
      <c r="G198" s="666" t="s">
        <v>3014</v>
      </c>
      <c r="H198" s="666" t="s">
        <v>3015</v>
      </c>
      <c r="I198" s="668">
        <v>1.92</v>
      </c>
      <c r="J198" s="668">
        <v>50</v>
      </c>
      <c r="K198" s="669">
        <v>96</v>
      </c>
    </row>
    <row r="199" spans="1:11" ht="14.4" customHeight="1" x14ac:dyDescent="0.3">
      <c r="A199" s="664" t="s">
        <v>534</v>
      </c>
      <c r="B199" s="665" t="s">
        <v>535</v>
      </c>
      <c r="C199" s="666" t="s">
        <v>547</v>
      </c>
      <c r="D199" s="667" t="s">
        <v>1928</v>
      </c>
      <c r="E199" s="666" t="s">
        <v>3686</v>
      </c>
      <c r="F199" s="667" t="s">
        <v>3687</v>
      </c>
      <c r="G199" s="666" t="s">
        <v>3116</v>
      </c>
      <c r="H199" s="666" t="s">
        <v>3117</v>
      </c>
      <c r="I199" s="668">
        <v>0.01</v>
      </c>
      <c r="J199" s="668">
        <v>300</v>
      </c>
      <c r="K199" s="669">
        <v>3</v>
      </c>
    </row>
    <row r="200" spans="1:11" ht="14.4" customHeight="1" x14ac:dyDescent="0.3">
      <c r="A200" s="664" t="s">
        <v>534</v>
      </c>
      <c r="B200" s="665" t="s">
        <v>535</v>
      </c>
      <c r="C200" s="666" t="s">
        <v>547</v>
      </c>
      <c r="D200" s="667" t="s">
        <v>1928</v>
      </c>
      <c r="E200" s="666" t="s">
        <v>3686</v>
      </c>
      <c r="F200" s="667" t="s">
        <v>3687</v>
      </c>
      <c r="G200" s="666" t="s">
        <v>3016</v>
      </c>
      <c r="H200" s="666" t="s">
        <v>3017</v>
      </c>
      <c r="I200" s="668">
        <v>3.07</v>
      </c>
      <c r="J200" s="668">
        <v>100</v>
      </c>
      <c r="K200" s="669">
        <v>307</v>
      </c>
    </row>
    <row r="201" spans="1:11" ht="14.4" customHeight="1" x14ac:dyDescent="0.3">
      <c r="A201" s="664" t="s">
        <v>534</v>
      </c>
      <c r="B201" s="665" t="s">
        <v>535</v>
      </c>
      <c r="C201" s="666" t="s">
        <v>547</v>
      </c>
      <c r="D201" s="667" t="s">
        <v>1928</v>
      </c>
      <c r="E201" s="666" t="s">
        <v>3686</v>
      </c>
      <c r="F201" s="667" t="s">
        <v>3687</v>
      </c>
      <c r="G201" s="666" t="s">
        <v>3018</v>
      </c>
      <c r="H201" s="666" t="s">
        <v>3019</v>
      </c>
      <c r="I201" s="668">
        <v>2.17</v>
      </c>
      <c r="J201" s="668">
        <v>350</v>
      </c>
      <c r="K201" s="669">
        <v>759.5</v>
      </c>
    </row>
    <row r="202" spans="1:11" ht="14.4" customHeight="1" x14ac:dyDescent="0.3">
      <c r="A202" s="664" t="s">
        <v>534</v>
      </c>
      <c r="B202" s="665" t="s">
        <v>535</v>
      </c>
      <c r="C202" s="666" t="s">
        <v>547</v>
      </c>
      <c r="D202" s="667" t="s">
        <v>1928</v>
      </c>
      <c r="E202" s="666" t="s">
        <v>3686</v>
      </c>
      <c r="F202" s="667" t="s">
        <v>3687</v>
      </c>
      <c r="G202" s="666" t="s">
        <v>3190</v>
      </c>
      <c r="H202" s="666" t="s">
        <v>3191</v>
      </c>
      <c r="I202" s="668">
        <v>2.665</v>
      </c>
      <c r="J202" s="668">
        <v>200</v>
      </c>
      <c r="K202" s="669">
        <v>533</v>
      </c>
    </row>
    <row r="203" spans="1:11" ht="14.4" customHeight="1" x14ac:dyDescent="0.3">
      <c r="A203" s="664" t="s">
        <v>534</v>
      </c>
      <c r="B203" s="665" t="s">
        <v>535</v>
      </c>
      <c r="C203" s="666" t="s">
        <v>547</v>
      </c>
      <c r="D203" s="667" t="s">
        <v>1928</v>
      </c>
      <c r="E203" s="666" t="s">
        <v>3686</v>
      </c>
      <c r="F203" s="667" t="s">
        <v>3687</v>
      </c>
      <c r="G203" s="666" t="s">
        <v>3192</v>
      </c>
      <c r="H203" s="666" t="s">
        <v>3193</v>
      </c>
      <c r="I203" s="668">
        <v>14.65</v>
      </c>
      <c r="J203" s="668">
        <v>300</v>
      </c>
      <c r="K203" s="669">
        <v>4395.78</v>
      </c>
    </row>
    <row r="204" spans="1:11" ht="14.4" customHeight="1" x14ac:dyDescent="0.3">
      <c r="A204" s="664" t="s">
        <v>534</v>
      </c>
      <c r="B204" s="665" t="s">
        <v>535</v>
      </c>
      <c r="C204" s="666" t="s">
        <v>547</v>
      </c>
      <c r="D204" s="667" t="s">
        <v>1928</v>
      </c>
      <c r="E204" s="666" t="s">
        <v>3686</v>
      </c>
      <c r="F204" s="667" t="s">
        <v>3687</v>
      </c>
      <c r="G204" s="666" t="s">
        <v>3020</v>
      </c>
      <c r="H204" s="666" t="s">
        <v>3021</v>
      </c>
      <c r="I204" s="668">
        <v>7.16</v>
      </c>
      <c r="J204" s="668">
        <v>1100</v>
      </c>
      <c r="K204" s="669">
        <v>7873.62</v>
      </c>
    </row>
    <row r="205" spans="1:11" ht="14.4" customHeight="1" x14ac:dyDescent="0.3">
      <c r="A205" s="664" t="s">
        <v>534</v>
      </c>
      <c r="B205" s="665" t="s">
        <v>535</v>
      </c>
      <c r="C205" s="666" t="s">
        <v>547</v>
      </c>
      <c r="D205" s="667" t="s">
        <v>1928</v>
      </c>
      <c r="E205" s="666" t="s">
        <v>3686</v>
      </c>
      <c r="F205" s="667" t="s">
        <v>3687</v>
      </c>
      <c r="G205" s="666" t="s">
        <v>3024</v>
      </c>
      <c r="H205" s="666" t="s">
        <v>3025</v>
      </c>
      <c r="I205" s="668">
        <v>2.1800000000000002</v>
      </c>
      <c r="J205" s="668">
        <v>300</v>
      </c>
      <c r="K205" s="669">
        <v>654</v>
      </c>
    </row>
    <row r="206" spans="1:11" ht="14.4" customHeight="1" x14ac:dyDescent="0.3">
      <c r="A206" s="664" t="s">
        <v>534</v>
      </c>
      <c r="B206" s="665" t="s">
        <v>535</v>
      </c>
      <c r="C206" s="666" t="s">
        <v>547</v>
      </c>
      <c r="D206" s="667" t="s">
        <v>1928</v>
      </c>
      <c r="E206" s="666" t="s">
        <v>3686</v>
      </c>
      <c r="F206" s="667" t="s">
        <v>3687</v>
      </c>
      <c r="G206" s="666" t="s">
        <v>3026</v>
      </c>
      <c r="H206" s="666" t="s">
        <v>3027</v>
      </c>
      <c r="I206" s="668">
        <v>2.86</v>
      </c>
      <c r="J206" s="668">
        <v>200</v>
      </c>
      <c r="K206" s="669">
        <v>572</v>
      </c>
    </row>
    <row r="207" spans="1:11" ht="14.4" customHeight="1" x14ac:dyDescent="0.3">
      <c r="A207" s="664" t="s">
        <v>534</v>
      </c>
      <c r="B207" s="665" t="s">
        <v>535</v>
      </c>
      <c r="C207" s="666" t="s">
        <v>547</v>
      </c>
      <c r="D207" s="667" t="s">
        <v>1928</v>
      </c>
      <c r="E207" s="666" t="s">
        <v>3686</v>
      </c>
      <c r="F207" s="667" t="s">
        <v>3687</v>
      </c>
      <c r="G207" s="666" t="s">
        <v>3194</v>
      </c>
      <c r="H207" s="666" t="s">
        <v>3195</v>
      </c>
      <c r="I207" s="668">
        <v>1249.6600000000001</v>
      </c>
      <c r="J207" s="668">
        <v>6</v>
      </c>
      <c r="K207" s="669">
        <v>7497.98</v>
      </c>
    </row>
    <row r="208" spans="1:11" ht="14.4" customHeight="1" x14ac:dyDescent="0.3">
      <c r="A208" s="664" t="s">
        <v>534</v>
      </c>
      <c r="B208" s="665" t="s">
        <v>535</v>
      </c>
      <c r="C208" s="666" t="s">
        <v>547</v>
      </c>
      <c r="D208" s="667" t="s">
        <v>1928</v>
      </c>
      <c r="E208" s="666" t="s">
        <v>3686</v>
      </c>
      <c r="F208" s="667" t="s">
        <v>3687</v>
      </c>
      <c r="G208" s="666" t="s">
        <v>3196</v>
      </c>
      <c r="H208" s="666" t="s">
        <v>3197</v>
      </c>
      <c r="I208" s="668">
        <v>393.25</v>
      </c>
      <c r="J208" s="668">
        <v>8</v>
      </c>
      <c r="K208" s="669">
        <v>3146</v>
      </c>
    </row>
    <row r="209" spans="1:11" ht="14.4" customHeight="1" x14ac:dyDescent="0.3">
      <c r="A209" s="664" t="s">
        <v>534</v>
      </c>
      <c r="B209" s="665" t="s">
        <v>535</v>
      </c>
      <c r="C209" s="666" t="s">
        <v>547</v>
      </c>
      <c r="D209" s="667" t="s">
        <v>1928</v>
      </c>
      <c r="E209" s="666" t="s">
        <v>3686</v>
      </c>
      <c r="F209" s="667" t="s">
        <v>3687</v>
      </c>
      <c r="G209" s="666" t="s">
        <v>3198</v>
      </c>
      <c r="H209" s="666" t="s">
        <v>3199</v>
      </c>
      <c r="I209" s="668">
        <v>21.225000000000001</v>
      </c>
      <c r="J209" s="668">
        <v>100</v>
      </c>
      <c r="K209" s="669">
        <v>2122.5100000000002</v>
      </c>
    </row>
    <row r="210" spans="1:11" ht="14.4" customHeight="1" x14ac:dyDescent="0.3">
      <c r="A210" s="664" t="s">
        <v>534</v>
      </c>
      <c r="B210" s="665" t="s">
        <v>535</v>
      </c>
      <c r="C210" s="666" t="s">
        <v>547</v>
      </c>
      <c r="D210" s="667" t="s">
        <v>1928</v>
      </c>
      <c r="E210" s="666" t="s">
        <v>3686</v>
      </c>
      <c r="F210" s="667" t="s">
        <v>3687</v>
      </c>
      <c r="G210" s="666" t="s">
        <v>3030</v>
      </c>
      <c r="H210" s="666" t="s">
        <v>3031</v>
      </c>
      <c r="I210" s="668">
        <v>2.9</v>
      </c>
      <c r="J210" s="668">
        <v>100</v>
      </c>
      <c r="K210" s="669">
        <v>290</v>
      </c>
    </row>
    <row r="211" spans="1:11" ht="14.4" customHeight="1" x14ac:dyDescent="0.3">
      <c r="A211" s="664" t="s">
        <v>534</v>
      </c>
      <c r="B211" s="665" t="s">
        <v>535</v>
      </c>
      <c r="C211" s="666" t="s">
        <v>547</v>
      </c>
      <c r="D211" s="667" t="s">
        <v>1928</v>
      </c>
      <c r="E211" s="666" t="s">
        <v>3686</v>
      </c>
      <c r="F211" s="667" t="s">
        <v>3687</v>
      </c>
      <c r="G211" s="666" t="s">
        <v>3200</v>
      </c>
      <c r="H211" s="666" t="s">
        <v>3201</v>
      </c>
      <c r="I211" s="668">
        <v>40.869999999999997</v>
      </c>
      <c r="J211" s="668">
        <v>20</v>
      </c>
      <c r="K211" s="669">
        <v>817.4</v>
      </c>
    </row>
    <row r="212" spans="1:11" ht="14.4" customHeight="1" x14ac:dyDescent="0.3">
      <c r="A212" s="664" t="s">
        <v>534</v>
      </c>
      <c r="B212" s="665" t="s">
        <v>535</v>
      </c>
      <c r="C212" s="666" t="s">
        <v>547</v>
      </c>
      <c r="D212" s="667" t="s">
        <v>1928</v>
      </c>
      <c r="E212" s="666" t="s">
        <v>3686</v>
      </c>
      <c r="F212" s="667" t="s">
        <v>3687</v>
      </c>
      <c r="G212" s="666" t="s">
        <v>3032</v>
      </c>
      <c r="H212" s="666" t="s">
        <v>3033</v>
      </c>
      <c r="I212" s="668">
        <v>127.05</v>
      </c>
      <c r="J212" s="668">
        <v>2</v>
      </c>
      <c r="K212" s="669">
        <v>254.1</v>
      </c>
    </row>
    <row r="213" spans="1:11" ht="14.4" customHeight="1" x14ac:dyDescent="0.3">
      <c r="A213" s="664" t="s">
        <v>534</v>
      </c>
      <c r="B213" s="665" t="s">
        <v>535</v>
      </c>
      <c r="C213" s="666" t="s">
        <v>547</v>
      </c>
      <c r="D213" s="667" t="s">
        <v>1928</v>
      </c>
      <c r="E213" s="666" t="s">
        <v>3686</v>
      </c>
      <c r="F213" s="667" t="s">
        <v>3687</v>
      </c>
      <c r="G213" s="666" t="s">
        <v>3202</v>
      </c>
      <c r="H213" s="666" t="s">
        <v>3203</v>
      </c>
      <c r="I213" s="668">
        <v>22.3</v>
      </c>
      <c r="J213" s="668">
        <v>90</v>
      </c>
      <c r="K213" s="669">
        <v>2007.01</v>
      </c>
    </row>
    <row r="214" spans="1:11" ht="14.4" customHeight="1" x14ac:dyDescent="0.3">
      <c r="A214" s="664" t="s">
        <v>534</v>
      </c>
      <c r="B214" s="665" t="s">
        <v>535</v>
      </c>
      <c r="C214" s="666" t="s">
        <v>547</v>
      </c>
      <c r="D214" s="667" t="s">
        <v>1928</v>
      </c>
      <c r="E214" s="666" t="s">
        <v>3686</v>
      </c>
      <c r="F214" s="667" t="s">
        <v>3687</v>
      </c>
      <c r="G214" s="666" t="s">
        <v>3204</v>
      </c>
      <c r="H214" s="666" t="s">
        <v>3205</v>
      </c>
      <c r="I214" s="668">
        <v>13.81</v>
      </c>
      <c r="J214" s="668">
        <v>150</v>
      </c>
      <c r="K214" s="669">
        <v>2070.92</v>
      </c>
    </row>
    <row r="215" spans="1:11" ht="14.4" customHeight="1" x14ac:dyDescent="0.3">
      <c r="A215" s="664" t="s">
        <v>534</v>
      </c>
      <c r="B215" s="665" t="s">
        <v>535</v>
      </c>
      <c r="C215" s="666" t="s">
        <v>547</v>
      </c>
      <c r="D215" s="667" t="s">
        <v>1928</v>
      </c>
      <c r="E215" s="666" t="s">
        <v>3686</v>
      </c>
      <c r="F215" s="667" t="s">
        <v>3687</v>
      </c>
      <c r="G215" s="666" t="s">
        <v>3206</v>
      </c>
      <c r="H215" s="666" t="s">
        <v>3207</v>
      </c>
      <c r="I215" s="668">
        <v>23.14</v>
      </c>
      <c r="J215" s="668">
        <v>50</v>
      </c>
      <c r="K215" s="669">
        <v>1157.0999999999999</v>
      </c>
    </row>
    <row r="216" spans="1:11" ht="14.4" customHeight="1" x14ac:dyDescent="0.3">
      <c r="A216" s="664" t="s">
        <v>534</v>
      </c>
      <c r="B216" s="665" t="s">
        <v>535</v>
      </c>
      <c r="C216" s="666" t="s">
        <v>547</v>
      </c>
      <c r="D216" s="667" t="s">
        <v>1928</v>
      </c>
      <c r="E216" s="666" t="s">
        <v>3686</v>
      </c>
      <c r="F216" s="667" t="s">
        <v>3687</v>
      </c>
      <c r="G216" s="666" t="s">
        <v>3208</v>
      </c>
      <c r="H216" s="666" t="s">
        <v>3209</v>
      </c>
      <c r="I216" s="668">
        <v>47.19</v>
      </c>
      <c r="J216" s="668">
        <v>80</v>
      </c>
      <c r="K216" s="669">
        <v>3775.2</v>
      </c>
    </row>
    <row r="217" spans="1:11" ht="14.4" customHeight="1" x14ac:dyDescent="0.3">
      <c r="A217" s="664" t="s">
        <v>534</v>
      </c>
      <c r="B217" s="665" t="s">
        <v>535</v>
      </c>
      <c r="C217" s="666" t="s">
        <v>547</v>
      </c>
      <c r="D217" s="667" t="s">
        <v>1928</v>
      </c>
      <c r="E217" s="666" t="s">
        <v>3686</v>
      </c>
      <c r="F217" s="667" t="s">
        <v>3687</v>
      </c>
      <c r="G217" s="666" t="s">
        <v>3210</v>
      </c>
      <c r="H217" s="666" t="s">
        <v>3211</v>
      </c>
      <c r="I217" s="668">
        <v>163.08000000000001</v>
      </c>
      <c r="J217" s="668">
        <v>135</v>
      </c>
      <c r="K217" s="669">
        <v>22016</v>
      </c>
    </row>
    <row r="218" spans="1:11" ht="14.4" customHeight="1" x14ac:dyDescent="0.3">
      <c r="A218" s="664" t="s">
        <v>534</v>
      </c>
      <c r="B218" s="665" t="s">
        <v>535</v>
      </c>
      <c r="C218" s="666" t="s">
        <v>547</v>
      </c>
      <c r="D218" s="667" t="s">
        <v>1928</v>
      </c>
      <c r="E218" s="666" t="s">
        <v>3686</v>
      </c>
      <c r="F218" s="667" t="s">
        <v>3687</v>
      </c>
      <c r="G218" s="666" t="s">
        <v>3212</v>
      </c>
      <c r="H218" s="666" t="s">
        <v>3213</v>
      </c>
      <c r="I218" s="668">
        <v>123.18</v>
      </c>
      <c r="J218" s="668">
        <v>50</v>
      </c>
      <c r="K218" s="669">
        <v>6159</v>
      </c>
    </row>
    <row r="219" spans="1:11" ht="14.4" customHeight="1" x14ac:dyDescent="0.3">
      <c r="A219" s="664" t="s">
        <v>534</v>
      </c>
      <c r="B219" s="665" t="s">
        <v>535</v>
      </c>
      <c r="C219" s="666" t="s">
        <v>547</v>
      </c>
      <c r="D219" s="667" t="s">
        <v>1928</v>
      </c>
      <c r="E219" s="666" t="s">
        <v>3686</v>
      </c>
      <c r="F219" s="667" t="s">
        <v>3687</v>
      </c>
      <c r="G219" s="666" t="s">
        <v>3036</v>
      </c>
      <c r="H219" s="666" t="s">
        <v>3037</v>
      </c>
      <c r="I219" s="668">
        <v>15.01</v>
      </c>
      <c r="J219" s="668">
        <v>20</v>
      </c>
      <c r="K219" s="669">
        <v>300.2</v>
      </c>
    </row>
    <row r="220" spans="1:11" ht="14.4" customHeight="1" x14ac:dyDescent="0.3">
      <c r="A220" s="664" t="s">
        <v>534</v>
      </c>
      <c r="B220" s="665" t="s">
        <v>535</v>
      </c>
      <c r="C220" s="666" t="s">
        <v>547</v>
      </c>
      <c r="D220" s="667" t="s">
        <v>1928</v>
      </c>
      <c r="E220" s="666" t="s">
        <v>3686</v>
      </c>
      <c r="F220" s="667" t="s">
        <v>3687</v>
      </c>
      <c r="G220" s="666" t="s">
        <v>3038</v>
      </c>
      <c r="H220" s="666" t="s">
        <v>3039</v>
      </c>
      <c r="I220" s="668">
        <v>12.11</v>
      </c>
      <c r="J220" s="668">
        <v>20</v>
      </c>
      <c r="K220" s="669">
        <v>242.2</v>
      </c>
    </row>
    <row r="221" spans="1:11" ht="14.4" customHeight="1" x14ac:dyDescent="0.3">
      <c r="A221" s="664" t="s">
        <v>534</v>
      </c>
      <c r="B221" s="665" t="s">
        <v>535</v>
      </c>
      <c r="C221" s="666" t="s">
        <v>547</v>
      </c>
      <c r="D221" s="667" t="s">
        <v>1928</v>
      </c>
      <c r="E221" s="666" t="s">
        <v>3686</v>
      </c>
      <c r="F221" s="667" t="s">
        <v>3687</v>
      </c>
      <c r="G221" s="666" t="s">
        <v>3214</v>
      </c>
      <c r="H221" s="666" t="s">
        <v>3215</v>
      </c>
      <c r="I221" s="668">
        <v>8.9600000000000009</v>
      </c>
      <c r="J221" s="668">
        <v>1200</v>
      </c>
      <c r="K221" s="669">
        <v>10752</v>
      </c>
    </row>
    <row r="222" spans="1:11" ht="14.4" customHeight="1" x14ac:dyDescent="0.3">
      <c r="A222" s="664" t="s">
        <v>534</v>
      </c>
      <c r="B222" s="665" t="s">
        <v>535</v>
      </c>
      <c r="C222" s="666" t="s">
        <v>547</v>
      </c>
      <c r="D222" s="667" t="s">
        <v>1928</v>
      </c>
      <c r="E222" s="666" t="s">
        <v>3686</v>
      </c>
      <c r="F222" s="667" t="s">
        <v>3687</v>
      </c>
      <c r="G222" s="666" t="s">
        <v>3216</v>
      </c>
      <c r="H222" s="666" t="s">
        <v>3217</v>
      </c>
      <c r="I222" s="668">
        <v>32.9</v>
      </c>
      <c r="J222" s="668">
        <v>30</v>
      </c>
      <c r="K222" s="669">
        <v>986.99</v>
      </c>
    </row>
    <row r="223" spans="1:11" ht="14.4" customHeight="1" x14ac:dyDescent="0.3">
      <c r="A223" s="664" t="s">
        <v>534</v>
      </c>
      <c r="B223" s="665" t="s">
        <v>535</v>
      </c>
      <c r="C223" s="666" t="s">
        <v>547</v>
      </c>
      <c r="D223" s="667" t="s">
        <v>1928</v>
      </c>
      <c r="E223" s="666" t="s">
        <v>3686</v>
      </c>
      <c r="F223" s="667" t="s">
        <v>3687</v>
      </c>
      <c r="G223" s="666" t="s">
        <v>3040</v>
      </c>
      <c r="H223" s="666" t="s">
        <v>3041</v>
      </c>
      <c r="I223" s="668">
        <v>2.52</v>
      </c>
      <c r="J223" s="668">
        <v>50</v>
      </c>
      <c r="K223" s="669">
        <v>126</v>
      </c>
    </row>
    <row r="224" spans="1:11" ht="14.4" customHeight="1" x14ac:dyDescent="0.3">
      <c r="A224" s="664" t="s">
        <v>534</v>
      </c>
      <c r="B224" s="665" t="s">
        <v>535</v>
      </c>
      <c r="C224" s="666" t="s">
        <v>547</v>
      </c>
      <c r="D224" s="667" t="s">
        <v>1928</v>
      </c>
      <c r="E224" s="666" t="s">
        <v>3686</v>
      </c>
      <c r="F224" s="667" t="s">
        <v>3687</v>
      </c>
      <c r="G224" s="666" t="s">
        <v>3218</v>
      </c>
      <c r="H224" s="666" t="s">
        <v>3219</v>
      </c>
      <c r="I224" s="668">
        <v>1.94</v>
      </c>
      <c r="J224" s="668">
        <v>100</v>
      </c>
      <c r="K224" s="669">
        <v>194</v>
      </c>
    </row>
    <row r="225" spans="1:11" ht="14.4" customHeight="1" x14ac:dyDescent="0.3">
      <c r="A225" s="664" t="s">
        <v>534</v>
      </c>
      <c r="B225" s="665" t="s">
        <v>535</v>
      </c>
      <c r="C225" s="666" t="s">
        <v>547</v>
      </c>
      <c r="D225" s="667" t="s">
        <v>1928</v>
      </c>
      <c r="E225" s="666" t="s">
        <v>3686</v>
      </c>
      <c r="F225" s="667" t="s">
        <v>3687</v>
      </c>
      <c r="G225" s="666" t="s">
        <v>3042</v>
      </c>
      <c r="H225" s="666" t="s">
        <v>3043</v>
      </c>
      <c r="I225" s="668">
        <v>5.2050000000000001</v>
      </c>
      <c r="J225" s="668">
        <v>1700</v>
      </c>
      <c r="K225" s="669">
        <v>8848.5</v>
      </c>
    </row>
    <row r="226" spans="1:11" ht="14.4" customHeight="1" x14ac:dyDescent="0.3">
      <c r="A226" s="664" t="s">
        <v>534</v>
      </c>
      <c r="B226" s="665" t="s">
        <v>535</v>
      </c>
      <c r="C226" s="666" t="s">
        <v>547</v>
      </c>
      <c r="D226" s="667" t="s">
        <v>1928</v>
      </c>
      <c r="E226" s="666" t="s">
        <v>3686</v>
      </c>
      <c r="F226" s="667" t="s">
        <v>3687</v>
      </c>
      <c r="G226" s="666" t="s">
        <v>3220</v>
      </c>
      <c r="H226" s="666" t="s">
        <v>3221</v>
      </c>
      <c r="I226" s="668">
        <v>1.2766666666666666</v>
      </c>
      <c r="J226" s="668">
        <v>375</v>
      </c>
      <c r="K226" s="669">
        <v>478.5</v>
      </c>
    </row>
    <row r="227" spans="1:11" ht="14.4" customHeight="1" x14ac:dyDescent="0.3">
      <c r="A227" s="664" t="s">
        <v>534</v>
      </c>
      <c r="B227" s="665" t="s">
        <v>535</v>
      </c>
      <c r="C227" s="666" t="s">
        <v>547</v>
      </c>
      <c r="D227" s="667" t="s">
        <v>1928</v>
      </c>
      <c r="E227" s="666" t="s">
        <v>3686</v>
      </c>
      <c r="F227" s="667" t="s">
        <v>3687</v>
      </c>
      <c r="G227" s="666" t="s">
        <v>3222</v>
      </c>
      <c r="H227" s="666" t="s">
        <v>3223</v>
      </c>
      <c r="I227" s="668">
        <v>21.24</v>
      </c>
      <c r="J227" s="668">
        <v>50</v>
      </c>
      <c r="K227" s="669">
        <v>1062</v>
      </c>
    </row>
    <row r="228" spans="1:11" ht="14.4" customHeight="1" x14ac:dyDescent="0.3">
      <c r="A228" s="664" t="s">
        <v>534</v>
      </c>
      <c r="B228" s="665" t="s">
        <v>535</v>
      </c>
      <c r="C228" s="666" t="s">
        <v>547</v>
      </c>
      <c r="D228" s="667" t="s">
        <v>1928</v>
      </c>
      <c r="E228" s="666" t="s">
        <v>3686</v>
      </c>
      <c r="F228" s="667" t="s">
        <v>3687</v>
      </c>
      <c r="G228" s="666" t="s">
        <v>3224</v>
      </c>
      <c r="H228" s="666" t="s">
        <v>3225</v>
      </c>
      <c r="I228" s="668">
        <v>6.66</v>
      </c>
      <c r="J228" s="668">
        <v>10</v>
      </c>
      <c r="K228" s="669">
        <v>66.599999999999994</v>
      </c>
    </row>
    <row r="229" spans="1:11" ht="14.4" customHeight="1" x14ac:dyDescent="0.3">
      <c r="A229" s="664" t="s">
        <v>534</v>
      </c>
      <c r="B229" s="665" t="s">
        <v>535</v>
      </c>
      <c r="C229" s="666" t="s">
        <v>547</v>
      </c>
      <c r="D229" s="667" t="s">
        <v>1928</v>
      </c>
      <c r="E229" s="666" t="s">
        <v>3686</v>
      </c>
      <c r="F229" s="667" t="s">
        <v>3687</v>
      </c>
      <c r="G229" s="666" t="s">
        <v>3226</v>
      </c>
      <c r="H229" s="666" t="s">
        <v>3227</v>
      </c>
      <c r="I229" s="668">
        <v>6.65</v>
      </c>
      <c r="J229" s="668">
        <v>10</v>
      </c>
      <c r="K229" s="669">
        <v>66.5</v>
      </c>
    </row>
    <row r="230" spans="1:11" ht="14.4" customHeight="1" x14ac:dyDescent="0.3">
      <c r="A230" s="664" t="s">
        <v>534</v>
      </c>
      <c r="B230" s="665" t="s">
        <v>535</v>
      </c>
      <c r="C230" s="666" t="s">
        <v>547</v>
      </c>
      <c r="D230" s="667" t="s">
        <v>1928</v>
      </c>
      <c r="E230" s="666" t="s">
        <v>3686</v>
      </c>
      <c r="F230" s="667" t="s">
        <v>3687</v>
      </c>
      <c r="G230" s="666" t="s">
        <v>3044</v>
      </c>
      <c r="H230" s="666" t="s">
        <v>3045</v>
      </c>
      <c r="I230" s="668">
        <v>0.47</v>
      </c>
      <c r="J230" s="668">
        <v>2400</v>
      </c>
      <c r="K230" s="669">
        <v>1128</v>
      </c>
    </row>
    <row r="231" spans="1:11" ht="14.4" customHeight="1" x14ac:dyDescent="0.3">
      <c r="A231" s="664" t="s">
        <v>534</v>
      </c>
      <c r="B231" s="665" t="s">
        <v>535</v>
      </c>
      <c r="C231" s="666" t="s">
        <v>547</v>
      </c>
      <c r="D231" s="667" t="s">
        <v>1928</v>
      </c>
      <c r="E231" s="666" t="s">
        <v>3686</v>
      </c>
      <c r="F231" s="667" t="s">
        <v>3687</v>
      </c>
      <c r="G231" s="666" t="s">
        <v>3228</v>
      </c>
      <c r="H231" s="666" t="s">
        <v>3229</v>
      </c>
      <c r="I231" s="668">
        <v>4.03</v>
      </c>
      <c r="J231" s="668">
        <v>150</v>
      </c>
      <c r="K231" s="669">
        <v>604.5</v>
      </c>
    </row>
    <row r="232" spans="1:11" ht="14.4" customHeight="1" x14ac:dyDescent="0.3">
      <c r="A232" s="664" t="s">
        <v>534</v>
      </c>
      <c r="B232" s="665" t="s">
        <v>535</v>
      </c>
      <c r="C232" s="666" t="s">
        <v>547</v>
      </c>
      <c r="D232" s="667" t="s">
        <v>1928</v>
      </c>
      <c r="E232" s="666" t="s">
        <v>3686</v>
      </c>
      <c r="F232" s="667" t="s">
        <v>3687</v>
      </c>
      <c r="G232" s="666" t="s">
        <v>3230</v>
      </c>
      <c r="H232" s="666" t="s">
        <v>3231</v>
      </c>
      <c r="I232" s="668">
        <v>2.9050000000000002</v>
      </c>
      <c r="J232" s="668">
        <v>700</v>
      </c>
      <c r="K232" s="669">
        <v>2033</v>
      </c>
    </row>
    <row r="233" spans="1:11" ht="14.4" customHeight="1" x14ac:dyDescent="0.3">
      <c r="A233" s="664" t="s">
        <v>534</v>
      </c>
      <c r="B233" s="665" t="s">
        <v>535</v>
      </c>
      <c r="C233" s="666" t="s">
        <v>547</v>
      </c>
      <c r="D233" s="667" t="s">
        <v>1928</v>
      </c>
      <c r="E233" s="666" t="s">
        <v>3686</v>
      </c>
      <c r="F233" s="667" t="s">
        <v>3687</v>
      </c>
      <c r="G233" s="666" t="s">
        <v>3232</v>
      </c>
      <c r="H233" s="666" t="s">
        <v>3233</v>
      </c>
      <c r="I233" s="668">
        <v>193.6</v>
      </c>
      <c r="J233" s="668">
        <v>20</v>
      </c>
      <c r="K233" s="669">
        <v>3872</v>
      </c>
    </row>
    <row r="234" spans="1:11" ht="14.4" customHeight="1" x14ac:dyDescent="0.3">
      <c r="A234" s="664" t="s">
        <v>534</v>
      </c>
      <c r="B234" s="665" t="s">
        <v>535</v>
      </c>
      <c r="C234" s="666" t="s">
        <v>547</v>
      </c>
      <c r="D234" s="667" t="s">
        <v>1928</v>
      </c>
      <c r="E234" s="666" t="s">
        <v>3686</v>
      </c>
      <c r="F234" s="667" t="s">
        <v>3687</v>
      </c>
      <c r="G234" s="666" t="s">
        <v>3234</v>
      </c>
      <c r="H234" s="666" t="s">
        <v>3235</v>
      </c>
      <c r="I234" s="668">
        <v>9.1999999999999993</v>
      </c>
      <c r="J234" s="668">
        <v>30</v>
      </c>
      <c r="K234" s="669">
        <v>276</v>
      </c>
    </row>
    <row r="235" spans="1:11" ht="14.4" customHeight="1" x14ac:dyDescent="0.3">
      <c r="A235" s="664" t="s">
        <v>534</v>
      </c>
      <c r="B235" s="665" t="s">
        <v>535</v>
      </c>
      <c r="C235" s="666" t="s">
        <v>547</v>
      </c>
      <c r="D235" s="667" t="s">
        <v>1928</v>
      </c>
      <c r="E235" s="666" t="s">
        <v>3686</v>
      </c>
      <c r="F235" s="667" t="s">
        <v>3687</v>
      </c>
      <c r="G235" s="666" t="s">
        <v>3236</v>
      </c>
      <c r="H235" s="666" t="s">
        <v>3237</v>
      </c>
      <c r="I235" s="668">
        <v>179.68</v>
      </c>
      <c r="J235" s="668">
        <v>2</v>
      </c>
      <c r="K235" s="669">
        <v>359.36</v>
      </c>
    </row>
    <row r="236" spans="1:11" ht="14.4" customHeight="1" x14ac:dyDescent="0.3">
      <c r="A236" s="664" t="s">
        <v>534</v>
      </c>
      <c r="B236" s="665" t="s">
        <v>535</v>
      </c>
      <c r="C236" s="666" t="s">
        <v>547</v>
      </c>
      <c r="D236" s="667" t="s">
        <v>1928</v>
      </c>
      <c r="E236" s="666" t="s">
        <v>3686</v>
      </c>
      <c r="F236" s="667" t="s">
        <v>3687</v>
      </c>
      <c r="G236" s="666" t="s">
        <v>3238</v>
      </c>
      <c r="H236" s="666" t="s">
        <v>3239</v>
      </c>
      <c r="I236" s="668">
        <v>229.9</v>
      </c>
      <c r="J236" s="668">
        <v>20</v>
      </c>
      <c r="K236" s="669">
        <v>4598</v>
      </c>
    </row>
    <row r="237" spans="1:11" ht="14.4" customHeight="1" x14ac:dyDescent="0.3">
      <c r="A237" s="664" t="s">
        <v>534</v>
      </c>
      <c r="B237" s="665" t="s">
        <v>535</v>
      </c>
      <c r="C237" s="666" t="s">
        <v>547</v>
      </c>
      <c r="D237" s="667" t="s">
        <v>1928</v>
      </c>
      <c r="E237" s="666" t="s">
        <v>3686</v>
      </c>
      <c r="F237" s="667" t="s">
        <v>3687</v>
      </c>
      <c r="G237" s="666" t="s">
        <v>3056</v>
      </c>
      <c r="H237" s="666" t="s">
        <v>3057</v>
      </c>
      <c r="I237" s="668">
        <v>9.1999999999999993</v>
      </c>
      <c r="J237" s="668">
        <v>50</v>
      </c>
      <c r="K237" s="669">
        <v>460</v>
      </c>
    </row>
    <row r="238" spans="1:11" ht="14.4" customHeight="1" x14ac:dyDescent="0.3">
      <c r="A238" s="664" t="s">
        <v>534</v>
      </c>
      <c r="B238" s="665" t="s">
        <v>535</v>
      </c>
      <c r="C238" s="666" t="s">
        <v>547</v>
      </c>
      <c r="D238" s="667" t="s">
        <v>1928</v>
      </c>
      <c r="E238" s="666" t="s">
        <v>3686</v>
      </c>
      <c r="F238" s="667" t="s">
        <v>3687</v>
      </c>
      <c r="G238" s="666" t="s">
        <v>3058</v>
      </c>
      <c r="H238" s="666" t="s">
        <v>3059</v>
      </c>
      <c r="I238" s="668">
        <v>172.5</v>
      </c>
      <c r="J238" s="668">
        <v>1</v>
      </c>
      <c r="K238" s="669">
        <v>172.5</v>
      </c>
    </row>
    <row r="239" spans="1:11" ht="14.4" customHeight="1" x14ac:dyDescent="0.3">
      <c r="A239" s="664" t="s">
        <v>534</v>
      </c>
      <c r="B239" s="665" t="s">
        <v>535</v>
      </c>
      <c r="C239" s="666" t="s">
        <v>547</v>
      </c>
      <c r="D239" s="667" t="s">
        <v>1928</v>
      </c>
      <c r="E239" s="666" t="s">
        <v>3686</v>
      </c>
      <c r="F239" s="667" t="s">
        <v>3687</v>
      </c>
      <c r="G239" s="666" t="s">
        <v>3240</v>
      </c>
      <c r="H239" s="666" t="s">
        <v>3241</v>
      </c>
      <c r="I239" s="668">
        <v>17.059999999999999</v>
      </c>
      <c r="J239" s="668">
        <v>100</v>
      </c>
      <c r="K239" s="669">
        <v>1706.1</v>
      </c>
    </row>
    <row r="240" spans="1:11" ht="14.4" customHeight="1" x14ac:dyDescent="0.3">
      <c r="A240" s="664" t="s">
        <v>534</v>
      </c>
      <c r="B240" s="665" t="s">
        <v>535</v>
      </c>
      <c r="C240" s="666" t="s">
        <v>547</v>
      </c>
      <c r="D240" s="667" t="s">
        <v>1928</v>
      </c>
      <c r="E240" s="666" t="s">
        <v>3686</v>
      </c>
      <c r="F240" s="667" t="s">
        <v>3687</v>
      </c>
      <c r="G240" s="666" t="s">
        <v>3242</v>
      </c>
      <c r="H240" s="666" t="s">
        <v>3243</v>
      </c>
      <c r="I240" s="668">
        <v>6438.03</v>
      </c>
      <c r="J240" s="668">
        <v>2</v>
      </c>
      <c r="K240" s="669">
        <v>12876.07</v>
      </c>
    </row>
    <row r="241" spans="1:11" ht="14.4" customHeight="1" x14ac:dyDescent="0.3">
      <c r="A241" s="664" t="s">
        <v>534</v>
      </c>
      <c r="B241" s="665" t="s">
        <v>535</v>
      </c>
      <c r="C241" s="666" t="s">
        <v>547</v>
      </c>
      <c r="D241" s="667" t="s">
        <v>1928</v>
      </c>
      <c r="E241" s="666" t="s">
        <v>3686</v>
      </c>
      <c r="F241" s="667" t="s">
        <v>3687</v>
      </c>
      <c r="G241" s="666" t="s">
        <v>3244</v>
      </c>
      <c r="H241" s="666" t="s">
        <v>3245</v>
      </c>
      <c r="I241" s="668">
        <v>4123.3</v>
      </c>
      <c r="J241" s="668">
        <v>3</v>
      </c>
      <c r="K241" s="669">
        <v>12369.9</v>
      </c>
    </row>
    <row r="242" spans="1:11" ht="14.4" customHeight="1" x14ac:dyDescent="0.3">
      <c r="A242" s="664" t="s">
        <v>534</v>
      </c>
      <c r="B242" s="665" t="s">
        <v>535</v>
      </c>
      <c r="C242" s="666" t="s">
        <v>547</v>
      </c>
      <c r="D242" s="667" t="s">
        <v>1928</v>
      </c>
      <c r="E242" s="666" t="s">
        <v>3686</v>
      </c>
      <c r="F242" s="667" t="s">
        <v>3687</v>
      </c>
      <c r="G242" s="666" t="s">
        <v>3246</v>
      </c>
      <c r="H242" s="666" t="s">
        <v>3247</v>
      </c>
      <c r="I242" s="668">
        <v>600</v>
      </c>
      <c r="J242" s="668">
        <v>20</v>
      </c>
      <c r="K242" s="669">
        <v>12000</v>
      </c>
    </row>
    <row r="243" spans="1:11" ht="14.4" customHeight="1" x14ac:dyDescent="0.3">
      <c r="A243" s="664" t="s">
        <v>534</v>
      </c>
      <c r="B243" s="665" t="s">
        <v>535</v>
      </c>
      <c r="C243" s="666" t="s">
        <v>547</v>
      </c>
      <c r="D243" s="667" t="s">
        <v>1928</v>
      </c>
      <c r="E243" s="666" t="s">
        <v>3686</v>
      </c>
      <c r="F243" s="667" t="s">
        <v>3687</v>
      </c>
      <c r="G243" s="666" t="s">
        <v>3248</v>
      </c>
      <c r="H243" s="666" t="s">
        <v>3249</v>
      </c>
      <c r="I243" s="668">
        <v>7689.9650000000001</v>
      </c>
      <c r="J243" s="668">
        <v>2</v>
      </c>
      <c r="K243" s="669">
        <v>15379.93</v>
      </c>
    </row>
    <row r="244" spans="1:11" ht="14.4" customHeight="1" x14ac:dyDescent="0.3">
      <c r="A244" s="664" t="s">
        <v>534</v>
      </c>
      <c r="B244" s="665" t="s">
        <v>535</v>
      </c>
      <c r="C244" s="666" t="s">
        <v>547</v>
      </c>
      <c r="D244" s="667" t="s">
        <v>1928</v>
      </c>
      <c r="E244" s="666" t="s">
        <v>3686</v>
      </c>
      <c r="F244" s="667" t="s">
        <v>3687</v>
      </c>
      <c r="G244" s="666" t="s">
        <v>3066</v>
      </c>
      <c r="H244" s="666" t="s">
        <v>3067</v>
      </c>
      <c r="I244" s="668">
        <v>3.4000000000000004</v>
      </c>
      <c r="J244" s="668">
        <v>240</v>
      </c>
      <c r="K244" s="669">
        <v>815.2</v>
      </c>
    </row>
    <row r="245" spans="1:11" ht="14.4" customHeight="1" x14ac:dyDescent="0.3">
      <c r="A245" s="664" t="s">
        <v>534</v>
      </c>
      <c r="B245" s="665" t="s">
        <v>535</v>
      </c>
      <c r="C245" s="666" t="s">
        <v>547</v>
      </c>
      <c r="D245" s="667" t="s">
        <v>1928</v>
      </c>
      <c r="E245" s="666" t="s">
        <v>3686</v>
      </c>
      <c r="F245" s="667" t="s">
        <v>3687</v>
      </c>
      <c r="G245" s="666" t="s">
        <v>3068</v>
      </c>
      <c r="H245" s="666" t="s">
        <v>3069</v>
      </c>
      <c r="I245" s="668">
        <v>6.06</v>
      </c>
      <c r="J245" s="668">
        <v>900</v>
      </c>
      <c r="K245" s="669">
        <v>5448</v>
      </c>
    </row>
    <row r="246" spans="1:11" ht="14.4" customHeight="1" x14ac:dyDescent="0.3">
      <c r="A246" s="664" t="s">
        <v>534</v>
      </c>
      <c r="B246" s="665" t="s">
        <v>535</v>
      </c>
      <c r="C246" s="666" t="s">
        <v>547</v>
      </c>
      <c r="D246" s="667" t="s">
        <v>1928</v>
      </c>
      <c r="E246" s="666" t="s">
        <v>3686</v>
      </c>
      <c r="F246" s="667" t="s">
        <v>3687</v>
      </c>
      <c r="G246" s="666" t="s">
        <v>3070</v>
      </c>
      <c r="H246" s="666" t="s">
        <v>3071</v>
      </c>
      <c r="I246" s="668">
        <v>9.4349999999999987</v>
      </c>
      <c r="J246" s="668">
        <v>200</v>
      </c>
      <c r="K246" s="669">
        <v>1887</v>
      </c>
    </row>
    <row r="247" spans="1:11" ht="14.4" customHeight="1" x14ac:dyDescent="0.3">
      <c r="A247" s="664" t="s">
        <v>534</v>
      </c>
      <c r="B247" s="665" t="s">
        <v>535</v>
      </c>
      <c r="C247" s="666" t="s">
        <v>547</v>
      </c>
      <c r="D247" s="667" t="s">
        <v>1928</v>
      </c>
      <c r="E247" s="666" t="s">
        <v>3686</v>
      </c>
      <c r="F247" s="667" t="s">
        <v>3687</v>
      </c>
      <c r="G247" s="666" t="s">
        <v>3250</v>
      </c>
      <c r="H247" s="666" t="s">
        <v>3251</v>
      </c>
      <c r="I247" s="668">
        <v>83.13</v>
      </c>
      <c r="J247" s="668">
        <v>10</v>
      </c>
      <c r="K247" s="669">
        <v>831.27</v>
      </c>
    </row>
    <row r="248" spans="1:11" ht="14.4" customHeight="1" x14ac:dyDescent="0.3">
      <c r="A248" s="664" t="s">
        <v>534</v>
      </c>
      <c r="B248" s="665" t="s">
        <v>535</v>
      </c>
      <c r="C248" s="666" t="s">
        <v>547</v>
      </c>
      <c r="D248" s="667" t="s">
        <v>1928</v>
      </c>
      <c r="E248" s="666" t="s">
        <v>3686</v>
      </c>
      <c r="F248" s="667" t="s">
        <v>3687</v>
      </c>
      <c r="G248" s="666" t="s">
        <v>3252</v>
      </c>
      <c r="H248" s="666" t="s">
        <v>3253</v>
      </c>
      <c r="I248" s="668">
        <v>649.77</v>
      </c>
      <c r="J248" s="668">
        <v>10</v>
      </c>
      <c r="K248" s="669">
        <v>6497.7</v>
      </c>
    </row>
    <row r="249" spans="1:11" ht="14.4" customHeight="1" x14ac:dyDescent="0.3">
      <c r="A249" s="664" t="s">
        <v>534</v>
      </c>
      <c r="B249" s="665" t="s">
        <v>535</v>
      </c>
      <c r="C249" s="666" t="s">
        <v>547</v>
      </c>
      <c r="D249" s="667" t="s">
        <v>1928</v>
      </c>
      <c r="E249" s="666" t="s">
        <v>3696</v>
      </c>
      <c r="F249" s="667" t="s">
        <v>3697</v>
      </c>
      <c r="G249" s="666" t="s">
        <v>3254</v>
      </c>
      <c r="H249" s="666" t="s">
        <v>3255</v>
      </c>
      <c r="I249" s="668">
        <v>38.72</v>
      </c>
      <c r="J249" s="668">
        <v>4</v>
      </c>
      <c r="K249" s="669">
        <v>154.88</v>
      </c>
    </row>
    <row r="250" spans="1:11" ht="14.4" customHeight="1" x14ac:dyDescent="0.3">
      <c r="A250" s="664" t="s">
        <v>534</v>
      </c>
      <c r="B250" s="665" t="s">
        <v>535</v>
      </c>
      <c r="C250" s="666" t="s">
        <v>547</v>
      </c>
      <c r="D250" s="667" t="s">
        <v>1928</v>
      </c>
      <c r="E250" s="666" t="s">
        <v>3698</v>
      </c>
      <c r="F250" s="667" t="s">
        <v>3699</v>
      </c>
      <c r="G250" s="666" t="s">
        <v>3256</v>
      </c>
      <c r="H250" s="666" t="s">
        <v>3257</v>
      </c>
      <c r="I250" s="668">
        <v>289.83999999999997</v>
      </c>
      <c r="J250" s="668">
        <v>10</v>
      </c>
      <c r="K250" s="669">
        <v>2898.43</v>
      </c>
    </row>
    <row r="251" spans="1:11" ht="14.4" customHeight="1" x14ac:dyDescent="0.3">
      <c r="A251" s="664" t="s">
        <v>534</v>
      </c>
      <c r="B251" s="665" t="s">
        <v>535</v>
      </c>
      <c r="C251" s="666" t="s">
        <v>547</v>
      </c>
      <c r="D251" s="667" t="s">
        <v>1928</v>
      </c>
      <c r="E251" s="666" t="s">
        <v>3688</v>
      </c>
      <c r="F251" s="667" t="s">
        <v>3689</v>
      </c>
      <c r="G251" s="666" t="s">
        <v>3076</v>
      </c>
      <c r="H251" s="666" t="s">
        <v>3077</v>
      </c>
      <c r="I251" s="668">
        <v>8.1649999999999991</v>
      </c>
      <c r="J251" s="668">
        <v>1000</v>
      </c>
      <c r="K251" s="669">
        <v>8166</v>
      </c>
    </row>
    <row r="252" spans="1:11" ht="14.4" customHeight="1" x14ac:dyDescent="0.3">
      <c r="A252" s="664" t="s">
        <v>534</v>
      </c>
      <c r="B252" s="665" t="s">
        <v>535</v>
      </c>
      <c r="C252" s="666" t="s">
        <v>547</v>
      </c>
      <c r="D252" s="667" t="s">
        <v>1928</v>
      </c>
      <c r="E252" s="666" t="s">
        <v>3688</v>
      </c>
      <c r="F252" s="667" t="s">
        <v>3689</v>
      </c>
      <c r="G252" s="666" t="s">
        <v>3258</v>
      </c>
      <c r="H252" s="666" t="s">
        <v>3259</v>
      </c>
      <c r="I252" s="668">
        <v>150</v>
      </c>
      <c r="J252" s="668">
        <v>10</v>
      </c>
      <c r="K252" s="669">
        <v>1500.04</v>
      </c>
    </row>
    <row r="253" spans="1:11" ht="14.4" customHeight="1" x14ac:dyDescent="0.3">
      <c r="A253" s="664" t="s">
        <v>534</v>
      </c>
      <c r="B253" s="665" t="s">
        <v>535</v>
      </c>
      <c r="C253" s="666" t="s">
        <v>547</v>
      </c>
      <c r="D253" s="667" t="s">
        <v>1928</v>
      </c>
      <c r="E253" s="666" t="s">
        <v>3688</v>
      </c>
      <c r="F253" s="667" t="s">
        <v>3689</v>
      </c>
      <c r="G253" s="666" t="s">
        <v>3078</v>
      </c>
      <c r="H253" s="666" t="s">
        <v>3079</v>
      </c>
      <c r="I253" s="668">
        <v>7.01</v>
      </c>
      <c r="J253" s="668">
        <v>100</v>
      </c>
      <c r="K253" s="669">
        <v>701</v>
      </c>
    </row>
    <row r="254" spans="1:11" ht="14.4" customHeight="1" x14ac:dyDescent="0.3">
      <c r="A254" s="664" t="s">
        <v>534</v>
      </c>
      <c r="B254" s="665" t="s">
        <v>535</v>
      </c>
      <c r="C254" s="666" t="s">
        <v>547</v>
      </c>
      <c r="D254" s="667" t="s">
        <v>1928</v>
      </c>
      <c r="E254" s="666" t="s">
        <v>3688</v>
      </c>
      <c r="F254" s="667" t="s">
        <v>3689</v>
      </c>
      <c r="G254" s="666" t="s">
        <v>3260</v>
      </c>
      <c r="H254" s="666" t="s">
        <v>3261</v>
      </c>
      <c r="I254" s="668">
        <v>3539.25</v>
      </c>
      <c r="J254" s="668">
        <v>5</v>
      </c>
      <c r="K254" s="669">
        <v>17696.25</v>
      </c>
    </row>
    <row r="255" spans="1:11" ht="14.4" customHeight="1" x14ac:dyDescent="0.3">
      <c r="A255" s="664" t="s">
        <v>534</v>
      </c>
      <c r="B255" s="665" t="s">
        <v>535</v>
      </c>
      <c r="C255" s="666" t="s">
        <v>547</v>
      </c>
      <c r="D255" s="667" t="s">
        <v>1928</v>
      </c>
      <c r="E255" s="666" t="s">
        <v>3690</v>
      </c>
      <c r="F255" s="667" t="s">
        <v>3691</v>
      </c>
      <c r="G255" s="666" t="s">
        <v>3262</v>
      </c>
      <c r="H255" s="666" t="s">
        <v>3263</v>
      </c>
      <c r="I255" s="668">
        <v>0.30499999999999999</v>
      </c>
      <c r="J255" s="668">
        <v>600</v>
      </c>
      <c r="K255" s="669">
        <v>183</v>
      </c>
    </row>
    <row r="256" spans="1:11" ht="14.4" customHeight="1" x14ac:dyDescent="0.3">
      <c r="A256" s="664" t="s">
        <v>534</v>
      </c>
      <c r="B256" s="665" t="s">
        <v>535</v>
      </c>
      <c r="C256" s="666" t="s">
        <v>547</v>
      </c>
      <c r="D256" s="667" t="s">
        <v>1928</v>
      </c>
      <c r="E256" s="666" t="s">
        <v>3690</v>
      </c>
      <c r="F256" s="667" t="s">
        <v>3691</v>
      </c>
      <c r="G256" s="666" t="s">
        <v>3080</v>
      </c>
      <c r="H256" s="666" t="s">
        <v>3081</v>
      </c>
      <c r="I256" s="668">
        <v>0.3</v>
      </c>
      <c r="J256" s="668">
        <v>600</v>
      </c>
      <c r="K256" s="669">
        <v>180</v>
      </c>
    </row>
    <row r="257" spans="1:11" ht="14.4" customHeight="1" x14ac:dyDescent="0.3">
      <c r="A257" s="664" t="s">
        <v>534</v>
      </c>
      <c r="B257" s="665" t="s">
        <v>535</v>
      </c>
      <c r="C257" s="666" t="s">
        <v>547</v>
      </c>
      <c r="D257" s="667" t="s">
        <v>1928</v>
      </c>
      <c r="E257" s="666" t="s">
        <v>3690</v>
      </c>
      <c r="F257" s="667" t="s">
        <v>3691</v>
      </c>
      <c r="G257" s="666" t="s">
        <v>3086</v>
      </c>
      <c r="H257" s="666" t="s">
        <v>3087</v>
      </c>
      <c r="I257" s="668">
        <v>0.48499999999999999</v>
      </c>
      <c r="J257" s="668">
        <v>5000</v>
      </c>
      <c r="K257" s="669">
        <v>2425</v>
      </c>
    </row>
    <row r="258" spans="1:11" ht="14.4" customHeight="1" x14ac:dyDescent="0.3">
      <c r="A258" s="664" t="s">
        <v>534</v>
      </c>
      <c r="B258" s="665" t="s">
        <v>535</v>
      </c>
      <c r="C258" s="666" t="s">
        <v>547</v>
      </c>
      <c r="D258" s="667" t="s">
        <v>1928</v>
      </c>
      <c r="E258" s="666" t="s">
        <v>3690</v>
      </c>
      <c r="F258" s="667" t="s">
        <v>3691</v>
      </c>
      <c r="G258" s="666" t="s">
        <v>3090</v>
      </c>
      <c r="H258" s="666" t="s">
        <v>3091</v>
      </c>
      <c r="I258" s="668">
        <v>1.8</v>
      </c>
      <c r="J258" s="668">
        <v>200</v>
      </c>
      <c r="K258" s="669">
        <v>360</v>
      </c>
    </row>
    <row r="259" spans="1:11" ht="14.4" customHeight="1" x14ac:dyDescent="0.3">
      <c r="A259" s="664" t="s">
        <v>534</v>
      </c>
      <c r="B259" s="665" t="s">
        <v>535</v>
      </c>
      <c r="C259" s="666" t="s">
        <v>547</v>
      </c>
      <c r="D259" s="667" t="s">
        <v>1928</v>
      </c>
      <c r="E259" s="666" t="s">
        <v>3692</v>
      </c>
      <c r="F259" s="667" t="s">
        <v>3693</v>
      </c>
      <c r="G259" s="666" t="s">
        <v>3096</v>
      </c>
      <c r="H259" s="666" t="s">
        <v>3097</v>
      </c>
      <c r="I259" s="668">
        <v>0.71</v>
      </c>
      <c r="J259" s="668">
        <v>17000</v>
      </c>
      <c r="K259" s="669">
        <v>12070</v>
      </c>
    </row>
    <row r="260" spans="1:11" ht="14.4" customHeight="1" x14ac:dyDescent="0.3">
      <c r="A260" s="664" t="s">
        <v>534</v>
      </c>
      <c r="B260" s="665" t="s">
        <v>535</v>
      </c>
      <c r="C260" s="666" t="s">
        <v>547</v>
      </c>
      <c r="D260" s="667" t="s">
        <v>1928</v>
      </c>
      <c r="E260" s="666" t="s">
        <v>3692</v>
      </c>
      <c r="F260" s="667" t="s">
        <v>3693</v>
      </c>
      <c r="G260" s="666" t="s">
        <v>3098</v>
      </c>
      <c r="H260" s="666" t="s">
        <v>3099</v>
      </c>
      <c r="I260" s="668">
        <v>0.71</v>
      </c>
      <c r="J260" s="668">
        <v>4000</v>
      </c>
      <c r="K260" s="669">
        <v>2840</v>
      </c>
    </row>
    <row r="261" spans="1:11" ht="14.4" customHeight="1" x14ac:dyDescent="0.3">
      <c r="A261" s="664" t="s">
        <v>534</v>
      </c>
      <c r="B261" s="665" t="s">
        <v>535</v>
      </c>
      <c r="C261" s="666" t="s">
        <v>547</v>
      </c>
      <c r="D261" s="667" t="s">
        <v>1928</v>
      </c>
      <c r="E261" s="666" t="s">
        <v>3692</v>
      </c>
      <c r="F261" s="667" t="s">
        <v>3693</v>
      </c>
      <c r="G261" s="666" t="s">
        <v>3100</v>
      </c>
      <c r="H261" s="666" t="s">
        <v>3101</v>
      </c>
      <c r="I261" s="668">
        <v>0.71</v>
      </c>
      <c r="J261" s="668">
        <v>7200</v>
      </c>
      <c r="K261" s="669">
        <v>5112</v>
      </c>
    </row>
    <row r="262" spans="1:11" ht="14.4" customHeight="1" x14ac:dyDescent="0.3">
      <c r="A262" s="664" t="s">
        <v>534</v>
      </c>
      <c r="B262" s="665" t="s">
        <v>535</v>
      </c>
      <c r="C262" s="666" t="s">
        <v>547</v>
      </c>
      <c r="D262" s="667" t="s">
        <v>1928</v>
      </c>
      <c r="E262" s="666" t="s">
        <v>3692</v>
      </c>
      <c r="F262" s="667" t="s">
        <v>3693</v>
      </c>
      <c r="G262" s="666" t="s">
        <v>3264</v>
      </c>
      <c r="H262" s="666" t="s">
        <v>3265</v>
      </c>
      <c r="I262" s="668">
        <v>12.58</v>
      </c>
      <c r="J262" s="668">
        <v>40</v>
      </c>
      <c r="K262" s="669">
        <v>503.2</v>
      </c>
    </row>
    <row r="263" spans="1:11" ht="14.4" customHeight="1" x14ac:dyDescent="0.3">
      <c r="A263" s="664" t="s">
        <v>534</v>
      </c>
      <c r="B263" s="665" t="s">
        <v>535</v>
      </c>
      <c r="C263" s="666" t="s">
        <v>547</v>
      </c>
      <c r="D263" s="667" t="s">
        <v>1928</v>
      </c>
      <c r="E263" s="666" t="s">
        <v>3694</v>
      </c>
      <c r="F263" s="667" t="s">
        <v>3695</v>
      </c>
      <c r="G263" s="666" t="s">
        <v>3102</v>
      </c>
      <c r="H263" s="666" t="s">
        <v>3103</v>
      </c>
      <c r="I263" s="668">
        <v>139.44</v>
      </c>
      <c r="J263" s="668">
        <v>31</v>
      </c>
      <c r="K263" s="669">
        <v>4322.63</v>
      </c>
    </row>
    <row r="264" spans="1:11" ht="14.4" customHeight="1" x14ac:dyDescent="0.3">
      <c r="A264" s="664" t="s">
        <v>534</v>
      </c>
      <c r="B264" s="665" t="s">
        <v>535</v>
      </c>
      <c r="C264" s="666" t="s">
        <v>547</v>
      </c>
      <c r="D264" s="667" t="s">
        <v>1928</v>
      </c>
      <c r="E264" s="666" t="s">
        <v>3694</v>
      </c>
      <c r="F264" s="667" t="s">
        <v>3695</v>
      </c>
      <c r="G264" s="666" t="s">
        <v>3104</v>
      </c>
      <c r="H264" s="666" t="s">
        <v>3105</v>
      </c>
      <c r="I264" s="668">
        <v>139.44</v>
      </c>
      <c r="J264" s="668">
        <v>31</v>
      </c>
      <c r="K264" s="669">
        <v>4322.63</v>
      </c>
    </row>
    <row r="265" spans="1:11" ht="14.4" customHeight="1" x14ac:dyDescent="0.3">
      <c r="A265" s="664" t="s">
        <v>534</v>
      </c>
      <c r="B265" s="665" t="s">
        <v>535</v>
      </c>
      <c r="C265" s="666" t="s">
        <v>547</v>
      </c>
      <c r="D265" s="667" t="s">
        <v>1928</v>
      </c>
      <c r="E265" s="666" t="s">
        <v>3694</v>
      </c>
      <c r="F265" s="667" t="s">
        <v>3695</v>
      </c>
      <c r="G265" s="666" t="s">
        <v>3266</v>
      </c>
      <c r="H265" s="666" t="s">
        <v>3267</v>
      </c>
      <c r="I265" s="668">
        <v>118.58</v>
      </c>
      <c r="J265" s="668">
        <v>2</v>
      </c>
      <c r="K265" s="669">
        <v>237.16</v>
      </c>
    </row>
    <row r="266" spans="1:11" ht="14.4" customHeight="1" x14ac:dyDescent="0.3">
      <c r="A266" s="664" t="s">
        <v>534</v>
      </c>
      <c r="B266" s="665" t="s">
        <v>535</v>
      </c>
      <c r="C266" s="666" t="s">
        <v>547</v>
      </c>
      <c r="D266" s="667" t="s">
        <v>1928</v>
      </c>
      <c r="E266" s="666" t="s">
        <v>3694</v>
      </c>
      <c r="F266" s="667" t="s">
        <v>3695</v>
      </c>
      <c r="G266" s="666" t="s">
        <v>3106</v>
      </c>
      <c r="H266" s="666" t="s">
        <v>3107</v>
      </c>
      <c r="I266" s="668">
        <v>11.65</v>
      </c>
      <c r="J266" s="668">
        <v>60</v>
      </c>
      <c r="K266" s="669">
        <v>699.14</v>
      </c>
    </row>
    <row r="267" spans="1:11" ht="14.4" customHeight="1" x14ac:dyDescent="0.3">
      <c r="A267" s="664" t="s">
        <v>534</v>
      </c>
      <c r="B267" s="665" t="s">
        <v>535</v>
      </c>
      <c r="C267" s="666" t="s">
        <v>547</v>
      </c>
      <c r="D267" s="667" t="s">
        <v>1928</v>
      </c>
      <c r="E267" s="666" t="s">
        <v>3694</v>
      </c>
      <c r="F267" s="667" t="s">
        <v>3695</v>
      </c>
      <c r="G267" s="666" t="s">
        <v>3108</v>
      </c>
      <c r="H267" s="666" t="s">
        <v>3109</v>
      </c>
      <c r="I267" s="668">
        <v>142.78</v>
      </c>
      <c r="J267" s="668">
        <v>4</v>
      </c>
      <c r="K267" s="669">
        <v>571.12</v>
      </c>
    </row>
    <row r="268" spans="1:11" ht="14.4" customHeight="1" x14ac:dyDescent="0.3">
      <c r="A268" s="664" t="s">
        <v>534</v>
      </c>
      <c r="B268" s="665" t="s">
        <v>535</v>
      </c>
      <c r="C268" s="666" t="s">
        <v>547</v>
      </c>
      <c r="D268" s="667" t="s">
        <v>1928</v>
      </c>
      <c r="E268" s="666" t="s">
        <v>3694</v>
      </c>
      <c r="F268" s="667" t="s">
        <v>3695</v>
      </c>
      <c r="G268" s="666" t="s">
        <v>3268</v>
      </c>
      <c r="H268" s="666" t="s">
        <v>3269</v>
      </c>
      <c r="I268" s="668">
        <v>3709.67</v>
      </c>
      <c r="J268" s="668">
        <v>1</v>
      </c>
      <c r="K268" s="669">
        <v>3709.67</v>
      </c>
    </row>
    <row r="269" spans="1:11" ht="14.4" customHeight="1" x14ac:dyDescent="0.3">
      <c r="A269" s="664" t="s">
        <v>534</v>
      </c>
      <c r="B269" s="665" t="s">
        <v>535</v>
      </c>
      <c r="C269" s="666" t="s">
        <v>547</v>
      </c>
      <c r="D269" s="667" t="s">
        <v>1928</v>
      </c>
      <c r="E269" s="666" t="s">
        <v>3694</v>
      </c>
      <c r="F269" s="667" t="s">
        <v>3695</v>
      </c>
      <c r="G269" s="666" t="s">
        <v>3270</v>
      </c>
      <c r="H269" s="666" t="s">
        <v>3271</v>
      </c>
      <c r="I269" s="668">
        <v>2210.7199999999998</v>
      </c>
      <c r="J269" s="668">
        <v>1</v>
      </c>
      <c r="K269" s="669">
        <v>2210.7199999999998</v>
      </c>
    </row>
    <row r="270" spans="1:11" ht="14.4" customHeight="1" x14ac:dyDescent="0.3">
      <c r="A270" s="664" t="s">
        <v>534</v>
      </c>
      <c r="B270" s="665" t="s">
        <v>535</v>
      </c>
      <c r="C270" s="666" t="s">
        <v>547</v>
      </c>
      <c r="D270" s="667" t="s">
        <v>1928</v>
      </c>
      <c r="E270" s="666" t="s">
        <v>3694</v>
      </c>
      <c r="F270" s="667" t="s">
        <v>3695</v>
      </c>
      <c r="G270" s="666" t="s">
        <v>3272</v>
      </c>
      <c r="H270" s="666" t="s">
        <v>3273</v>
      </c>
      <c r="I270" s="668">
        <v>5445</v>
      </c>
      <c r="J270" s="668">
        <v>1</v>
      </c>
      <c r="K270" s="669">
        <v>5445</v>
      </c>
    </row>
    <row r="271" spans="1:11" ht="14.4" customHeight="1" x14ac:dyDescent="0.3">
      <c r="A271" s="664" t="s">
        <v>534</v>
      </c>
      <c r="B271" s="665" t="s">
        <v>535</v>
      </c>
      <c r="C271" s="666" t="s">
        <v>547</v>
      </c>
      <c r="D271" s="667" t="s">
        <v>1928</v>
      </c>
      <c r="E271" s="666" t="s">
        <v>3694</v>
      </c>
      <c r="F271" s="667" t="s">
        <v>3695</v>
      </c>
      <c r="G271" s="666" t="s">
        <v>3274</v>
      </c>
      <c r="H271" s="666" t="s">
        <v>3275</v>
      </c>
      <c r="I271" s="668">
        <v>3035.31</v>
      </c>
      <c r="J271" s="668">
        <v>4</v>
      </c>
      <c r="K271" s="669">
        <v>12141.24</v>
      </c>
    </row>
    <row r="272" spans="1:11" ht="14.4" customHeight="1" x14ac:dyDescent="0.3">
      <c r="A272" s="664" t="s">
        <v>534</v>
      </c>
      <c r="B272" s="665" t="s">
        <v>535</v>
      </c>
      <c r="C272" s="666" t="s">
        <v>547</v>
      </c>
      <c r="D272" s="667" t="s">
        <v>1928</v>
      </c>
      <c r="E272" s="666" t="s">
        <v>3694</v>
      </c>
      <c r="F272" s="667" t="s">
        <v>3695</v>
      </c>
      <c r="G272" s="666" t="s">
        <v>3276</v>
      </c>
      <c r="H272" s="666" t="s">
        <v>3277</v>
      </c>
      <c r="I272" s="668">
        <v>2722.5</v>
      </c>
      <c r="J272" s="668">
        <v>11</v>
      </c>
      <c r="K272" s="669">
        <v>29947.5</v>
      </c>
    </row>
    <row r="273" spans="1:11" ht="14.4" customHeight="1" x14ac:dyDescent="0.3">
      <c r="A273" s="664" t="s">
        <v>534</v>
      </c>
      <c r="B273" s="665" t="s">
        <v>535</v>
      </c>
      <c r="C273" s="666" t="s">
        <v>547</v>
      </c>
      <c r="D273" s="667" t="s">
        <v>1928</v>
      </c>
      <c r="E273" s="666" t="s">
        <v>3694</v>
      </c>
      <c r="F273" s="667" t="s">
        <v>3695</v>
      </c>
      <c r="G273" s="666" t="s">
        <v>3278</v>
      </c>
      <c r="H273" s="666" t="s">
        <v>3279</v>
      </c>
      <c r="I273" s="668">
        <v>5445</v>
      </c>
      <c r="J273" s="668">
        <v>1</v>
      </c>
      <c r="K273" s="669">
        <v>5445</v>
      </c>
    </row>
    <row r="274" spans="1:11" ht="14.4" customHeight="1" x14ac:dyDescent="0.3">
      <c r="A274" s="664" t="s">
        <v>534</v>
      </c>
      <c r="B274" s="665" t="s">
        <v>535</v>
      </c>
      <c r="C274" s="666" t="s">
        <v>547</v>
      </c>
      <c r="D274" s="667" t="s">
        <v>1928</v>
      </c>
      <c r="E274" s="666" t="s">
        <v>3694</v>
      </c>
      <c r="F274" s="667" t="s">
        <v>3695</v>
      </c>
      <c r="G274" s="666" t="s">
        <v>3280</v>
      </c>
      <c r="H274" s="666" t="s">
        <v>3281</v>
      </c>
      <c r="I274" s="668">
        <v>5445</v>
      </c>
      <c r="J274" s="668">
        <v>1</v>
      </c>
      <c r="K274" s="669">
        <v>5445</v>
      </c>
    </row>
    <row r="275" spans="1:11" ht="14.4" customHeight="1" x14ac:dyDescent="0.3">
      <c r="A275" s="664" t="s">
        <v>534</v>
      </c>
      <c r="B275" s="665" t="s">
        <v>535</v>
      </c>
      <c r="C275" s="666" t="s">
        <v>547</v>
      </c>
      <c r="D275" s="667" t="s">
        <v>1928</v>
      </c>
      <c r="E275" s="666" t="s">
        <v>3694</v>
      </c>
      <c r="F275" s="667" t="s">
        <v>3695</v>
      </c>
      <c r="G275" s="666" t="s">
        <v>3282</v>
      </c>
      <c r="H275" s="666" t="s">
        <v>3283</v>
      </c>
      <c r="I275" s="668">
        <v>3130.75</v>
      </c>
      <c r="J275" s="668">
        <v>2</v>
      </c>
      <c r="K275" s="669">
        <v>6261.5</v>
      </c>
    </row>
    <row r="276" spans="1:11" ht="14.4" customHeight="1" x14ac:dyDescent="0.3">
      <c r="A276" s="664" t="s">
        <v>534</v>
      </c>
      <c r="B276" s="665" t="s">
        <v>535</v>
      </c>
      <c r="C276" s="666" t="s">
        <v>547</v>
      </c>
      <c r="D276" s="667" t="s">
        <v>1928</v>
      </c>
      <c r="E276" s="666" t="s">
        <v>3694</v>
      </c>
      <c r="F276" s="667" t="s">
        <v>3695</v>
      </c>
      <c r="G276" s="666" t="s">
        <v>3284</v>
      </c>
      <c r="H276" s="666" t="s">
        <v>3285</v>
      </c>
      <c r="I276" s="668">
        <v>3035.31</v>
      </c>
      <c r="J276" s="668">
        <v>2</v>
      </c>
      <c r="K276" s="669">
        <v>6070.62</v>
      </c>
    </row>
    <row r="277" spans="1:11" ht="14.4" customHeight="1" x14ac:dyDescent="0.3">
      <c r="A277" s="664" t="s">
        <v>534</v>
      </c>
      <c r="B277" s="665" t="s">
        <v>535</v>
      </c>
      <c r="C277" s="666" t="s">
        <v>547</v>
      </c>
      <c r="D277" s="667" t="s">
        <v>1928</v>
      </c>
      <c r="E277" s="666" t="s">
        <v>3694</v>
      </c>
      <c r="F277" s="667" t="s">
        <v>3695</v>
      </c>
      <c r="G277" s="666" t="s">
        <v>3286</v>
      </c>
      <c r="H277" s="666" t="s">
        <v>3287</v>
      </c>
      <c r="I277" s="668">
        <v>213.345</v>
      </c>
      <c r="J277" s="668">
        <v>8</v>
      </c>
      <c r="K277" s="669">
        <v>1706.77</v>
      </c>
    </row>
    <row r="278" spans="1:11" ht="14.4" customHeight="1" x14ac:dyDescent="0.3">
      <c r="A278" s="664" t="s">
        <v>534</v>
      </c>
      <c r="B278" s="665" t="s">
        <v>535</v>
      </c>
      <c r="C278" s="666" t="s">
        <v>547</v>
      </c>
      <c r="D278" s="667" t="s">
        <v>1928</v>
      </c>
      <c r="E278" s="666" t="s">
        <v>3694</v>
      </c>
      <c r="F278" s="667" t="s">
        <v>3695</v>
      </c>
      <c r="G278" s="666" t="s">
        <v>3288</v>
      </c>
      <c r="H278" s="666" t="s">
        <v>3289</v>
      </c>
      <c r="I278" s="668">
        <v>11883.31</v>
      </c>
      <c r="J278" s="668">
        <v>1</v>
      </c>
      <c r="K278" s="669">
        <v>11883.31</v>
      </c>
    </row>
    <row r="279" spans="1:11" ht="14.4" customHeight="1" x14ac:dyDescent="0.3">
      <c r="A279" s="664" t="s">
        <v>534</v>
      </c>
      <c r="B279" s="665" t="s">
        <v>535</v>
      </c>
      <c r="C279" s="666" t="s">
        <v>547</v>
      </c>
      <c r="D279" s="667" t="s">
        <v>1928</v>
      </c>
      <c r="E279" s="666" t="s">
        <v>3694</v>
      </c>
      <c r="F279" s="667" t="s">
        <v>3695</v>
      </c>
      <c r="G279" s="666" t="s">
        <v>3290</v>
      </c>
      <c r="H279" s="666" t="s">
        <v>3291</v>
      </c>
      <c r="I279" s="668">
        <v>5445</v>
      </c>
      <c r="J279" s="668">
        <v>1</v>
      </c>
      <c r="K279" s="669">
        <v>5445</v>
      </c>
    </row>
    <row r="280" spans="1:11" ht="14.4" customHeight="1" x14ac:dyDescent="0.3">
      <c r="A280" s="664" t="s">
        <v>534</v>
      </c>
      <c r="B280" s="665" t="s">
        <v>535</v>
      </c>
      <c r="C280" s="666" t="s">
        <v>547</v>
      </c>
      <c r="D280" s="667" t="s">
        <v>1928</v>
      </c>
      <c r="E280" s="666" t="s">
        <v>3694</v>
      </c>
      <c r="F280" s="667" t="s">
        <v>3695</v>
      </c>
      <c r="G280" s="666" t="s">
        <v>3292</v>
      </c>
      <c r="H280" s="666" t="s">
        <v>3293</v>
      </c>
      <c r="I280" s="668">
        <v>22994.6</v>
      </c>
      <c r="J280" s="668">
        <v>1</v>
      </c>
      <c r="K280" s="669">
        <v>22994.6</v>
      </c>
    </row>
    <row r="281" spans="1:11" ht="14.4" customHeight="1" x14ac:dyDescent="0.3">
      <c r="A281" s="664" t="s">
        <v>534</v>
      </c>
      <c r="B281" s="665" t="s">
        <v>535</v>
      </c>
      <c r="C281" s="666" t="s">
        <v>547</v>
      </c>
      <c r="D281" s="667" t="s">
        <v>1928</v>
      </c>
      <c r="E281" s="666" t="s">
        <v>3694</v>
      </c>
      <c r="F281" s="667" t="s">
        <v>3695</v>
      </c>
      <c r="G281" s="666" t="s">
        <v>3294</v>
      </c>
      <c r="H281" s="666" t="s">
        <v>3295</v>
      </c>
      <c r="I281" s="668">
        <v>22994.6</v>
      </c>
      <c r="J281" s="668">
        <v>1</v>
      </c>
      <c r="K281" s="669">
        <v>22994.6</v>
      </c>
    </row>
    <row r="282" spans="1:11" ht="14.4" customHeight="1" x14ac:dyDescent="0.3">
      <c r="A282" s="664" t="s">
        <v>534</v>
      </c>
      <c r="B282" s="665" t="s">
        <v>535</v>
      </c>
      <c r="C282" s="666" t="s">
        <v>547</v>
      </c>
      <c r="D282" s="667" t="s">
        <v>1928</v>
      </c>
      <c r="E282" s="666" t="s">
        <v>3694</v>
      </c>
      <c r="F282" s="667" t="s">
        <v>3695</v>
      </c>
      <c r="G282" s="666" t="s">
        <v>3296</v>
      </c>
      <c r="H282" s="666" t="s">
        <v>3297</v>
      </c>
      <c r="I282" s="668">
        <v>4813.68</v>
      </c>
      <c r="J282" s="668">
        <v>1</v>
      </c>
      <c r="K282" s="669">
        <v>4813.68</v>
      </c>
    </row>
    <row r="283" spans="1:11" ht="14.4" customHeight="1" x14ac:dyDescent="0.3">
      <c r="A283" s="664" t="s">
        <v>534</v>
      </c>
      <c r="B283" s="665" t="s">
        <v>535</v>
      </c>
      <c r="C283" s="666" t="s">
        <v>547</v>
      </c>
      <c r="D283" s="667" t="s">
        <v>1928</v>
      </c>
      <c r="E283" s="666" t="s">
        <v>3694</v>
      </c>
      <c r="F283" s="667" t="s">
        <v>3695</v>
      </c>
      <c r="G283" s="666" t="s">
        <v>3298</v>
      </c>
      <c r="H283" s="666" t="s">
        <v>3299</v>
      </c>
      <c r="I283" s="668">
        <v>3869</v>
      </c>
      <c r="J283" s="668">
        <v>2</v>
      </c>
      <c r="K283" s="669">
        <v>7738</v>
      </c>
    </row>
    <row r="284" spans="1:11" ht="14.4" customHeight="1" x14ac:dyDescent="0.3">
      <c r="A284" s="664" t="s">
        <v>534</v>
      </c>
      <c r="B284" s="665" t="s">
        <v>535</v>
      </c>
      <c r="C284" s="666" t="s">
        <v>547</v>
      </c>
      <c r="D284" s="667" t="s">
        <v>1928</v>
      </c>
      <c r="E284" s="666" t="s">
        <v>3694</v>
      </c>
      <c r="F284" s="667" t="s">
        <v>3695</v>
      </c>
      <c r="G284" s="666" t="s">
        <v>3300</v>
      </c>
      <c r="H284" s="666" t="s">
        <v>3301</v>
      </c>
      <c r="I284" s="668">
        <v>125.01</v>
      </c>
      <c r="J284" s="668">
        <v>1</v>
      </c>
      <c r="K284" s="669">
        <v>125.01</v>
      </c>
    </row>
    <row r="285" spans="1:11" ht="14.4" customHeight="1" x14ac:dyDescent="0.3">
      <c r="A285" s="664" t="s">
        <v>534</v>
      </c>
      <c r="B285" s="665" t="s">
        <v>535</v>
      </c>
      <c r="C285" s="666" t="s">
        <v>547</v>
      </c>
      <c r="D285" s="667" t="s">
        <v>1928</v>
      </c>
      <c r="E285" s="666" t="s">
        <v>3700</v>
      </c>
      <c r="F285" s="667" t="s">
        <v>3701</v>
      </c>
      <c r="G285" s="666" t="s">
        <v>3302</v>
      </c>
      <c r="H285" s="666" t="s">
        <v>3303</v>
      </c>
      <c r="I285" s="668">
        <v>23.48</v>
      </c>
      <c r="J285" s="668">
        <v>60</v>
      </c>
      <c r="K285" s="669">
        <v>1408.8</v>
      </c>
    </row>
    <row r="286" spans="1:11" ht="14.4" customHeight="1" x14ac:dyDescent="0.3">
      <c r="A286" s="664" t="s">
        <v>534</v>
      </c>
      <c r="B286" s="665" t="s">
        <v>535</v>
      </c>
      <c r="C286" s="666" t="s">
        <v>547</v>
      </c>
      <c r="D286" s="667" t="s">
        <v>1928</v>
      </c>
      <c r="E286" s="666" t="s">
        <v>3700</v>
      </c>
      <c r="F286" s="667" t="s">
        <v>3701</v>
      </c>
      <c r="G286" s="666" t="s">
        <v>3304</v>
      </c>
      <c r="H286" s="666" t="s">
        <v>3305</v>
      </c>
      <c r="I286" s="668">
        <v>220.22</v>
      </c>
      <c r="J286" s="668">
        <v>20</v>
      </c>
      <c r="K286" s="669">
        <v>4404.3999999999996</v>
      </c>
    </row>
    <row r="287" spans="1:11" ht="14.4" customHeight="1" x14ac:dyDescent="0.3">
      <c r="A287" s="664" t="s">
        <v>534</v>
      </c>
      <c r="B287" s="665" t="s">
        <v>535</v>
      </c>
      <c r="C287" s="666" t="s">
        <v>547</v>
      </c>
      <c r="D287" s="667" t="s">
        <v>1928</v>
      </c>
      <c r="E287" s="666" t="s">
        <v>3700</v>
      </c>
      <c r="F287" s="667" t="s">
        <v>3701</v>
      </c>
      <c r="G287" s="666" t="s">
        <v>3306</v>
      </c>
      <c r="H287" s="666" t="s">
        <v>3307</v>
      </c>
      <c r="I287" s="668">
        <v>32.67</v>
      </c>
      <c r="J287" s="668">
        <v>50</v>
      </c>
      <c r="K287" s="669">
        <v>1633.5</v>
      </c>
    </row>
    <row r="288" spans="1:11" ht="14.4" customHeight="1" x14ac:dyDescent="0.3">
      <c r="A288" s="664" t="s">
        <v>534</v>
      </c>
      <c r="B288" s="665" t="s">
        <v>535</v>
      </c>
      <c r="C288" s="666" t="s">
        <v>547</v>
      </c>
      <c r="D288" s="667" t="s">
        <v>1928</v>
      </c>
      <c r="E288" s="666" t="s">
        <v>3700</v>
      </c>
      <c r="F288" s="667" t="s">
        <v>3701</v>
      </c>
      <c r="G288" s="666" t="s">
        <v>3308</v>
      </c>
      <c r="H288" s="666" t="s">
        <v>3309</v>
      </c>
      <c r="I288" s="668">
        <v>695.75</v>
      </c>
      <c r="J288" s="668">
        <v>32</v>
      </c>
      <c r="K288" s="669">
        <v>22264</v>
      </c>
    </row>
    <row r="289" spans="1:11" ht="14.4" customHeight="1" x14ac:dyDescent="0.3">
      <c r="A289" s="664" t="s">
        <v>534</v>
      </c>
      <c r="B289" s="665" t="s">
        <v>535</v>
      </c>
      <c r="C289" s="666" t="s">
        <v>547</v>
      </c>
      <c r="D289" s="667" t="s">
        <v>1928</v>
      </c>
      <c r="E289" s="666" t="s">
        <v>3700</v>
      </c>
      <c r="F289" s="667" t="s">
        <v>3701</v>
      </c>
      <c r="G289" s="666" t="s">
        <v>3310</v>
      </c>
      <c r="H289" s="666" t="s">
        <v>3311</v>
      </c>
      <c r="I289" s="668">
        <v>15.39</v>
      </c>
      <c r="J289" s="668">
        <v>200</v>
      </c>
      <c r="K289" s="669">
        <v>3078</v>
      </c>
    </row>
    <row r="290" spans="1:11" ht="14.4" customHeight="1" x14ac:dyDescent="0.3">
      <c r="A290" s="664" t="s">
        <v>534</v>
      </c>
      <c r="B290" s="665" t="s">
        <v>535</v>
      </c>
      <c r="C290" s="666" t="s">
        <v>547</v>
      </c>
      <c r="D290" s="667" t="s">
        <v>1928</v>
      </c>
      <c r="E290" s="666" t="s">
        <v>3700</v>
      </c>
      <c r="F290" s="667" t="s">
        <v>3701</v>
      </c>
      <c r="G290" s="666" t="s">
        <v>3312</v>
      </c>
      <c r="H290" s="666" t="s">
        <v>3313</v>
      </c>
      <c r="I290" s="668">
        <v>54.28</v>
      </c>
      <c r="J290" s="668">
        <v>90</v>
      </c>
      <c r="K290" s="669">
        <v>4885.25</v>
      </c>
    </row>
    <row r="291" spans="1:11" ht="14.4" customHeight="1" x14ac:dyDescent="0.3">
      <c r="A291" s="664" t="s">
        <v>534</v>
      </c>
      <c r="B291" s="665" t="s">
        <v>535</v>
      </c>
      <c r="C291" s="666" t="s">
        <v>550</v>
      </c>
      <c r="D291" s="667" t="s">
        <v>1929</v>
      </c>
      <c r="E291" s="666" t="s">
        <v>3684</v>
      </c>
      <c r="F291" s="667" t="s">
        <v>3685</v>
      </c>
      <c r="G291" s="666" t="s">
        <v>3120</v>
      </c>
      <c r="H291" s="666" t="s">
        <v>3121</v>
      </c>
      <c r="I291" s="668">
        <v>4.3049999999999997</v>
      </c>
      <c r="J291" s="668">
        <v>32</v>
      </c>
      <c r="K291" s="669">
        <v>137.68</v>
      </c>
    </row>
    <row r="292" spans="1:11" ht="14.4" customHeight="1" x14ac:dyDescent="0.3">
      <c r="A292" s="664" t="s">
        <v>534</v>
      </c>
      <c r="B292" s="665" t="s">
        <v>535</v>
      </c>
      <c r="C292" s="666" t="s">
        <v>550</v>
      </c>
      <c r="D292" s="667" t="s">
        <v>1929</v>
      </c>
      <c r="E292" s="666" t="s">
        <v>3684</v>
      </c>
      <c r="F292" s="667" t="s">
        <v>3685</v>
      </c>
      <c r="G292" s="666" t="s">
        <v>3314</v>
      </c>
      <c r="H292" s="666" t="s">
        <v>3315</v>
      </c>
      <c r="I292" s="668">
        <v>34.700000000000003</v>
      </c>
      <c r="J292" s="668">
        <v>12</v>
      </c>
      <c r="K292" s="669">
        <v>416.35</v>
      </c>
    </row>
    <row r="293" spans="1:11" ht="14.4" customHeight="1" x14ac:dyDescent="0.3">
      <c r="A293" s="664" t="s">
        <v>534</v>
      </c>
      <c r="B293" s="665" t="s">
        <v>535</v>
      </c>
      <c r="C293" s="666" t="s">
        <v>550</v>
      </c>
      <c r="D293" s="667" t="s">
        <v>1929</v>
      </c>
      <c r="E293" s="666" t="s">
        <v>3684</v>
      </c>
      <c r="F293" s="667" t="s">
        <v>3685</v>
      </c>
      <c r="G293" s="666" t="s">
        <v>3316</v>
      </c>
      <c r="H293" s="666" t="s">
        <v>3317</v>
      </c>
      <c r="I293" s="668">
        <v>0.42</v>
      </c>
      <c r="J293" s="668">
        <v>1800</v>
      </c>
      <c r="K293" s="669">
        <v>756</v>
      </c>
    </row>
    <row r="294" spans="1:11" ht="14.4" customHeight="1" x14ac:dyDescent="0.3">
      <c r="A294" s="664" t="s">
        <v>534</v>
      </c>
      <c r="B294" s="665" t="s">
        <v>535</v>
      </c>
      <c r="C294" s="666" t="s">
        <v>550</v>
      </c>
      <c r="D294" s="667" t="s">
        <v>1929</v>
      </c>
      <c r="E294" s="666" t="s">
        <v>3684</v>
      </c>
      <c r="F294" s="667" t="s">
        <v>3685</v>
      </c>
      <c r="G294" s="666" t="s">
        <v>3318</v>
      </c>
      <c r="H294" s="666" t="s">
        <v>3319</v>
      </c>
      <c r="I294" s="668">
        <v>65.2</v>
      </c>
      <c r="J294" s="668">
        <v>20</v>
      </c>
      <c r="K294" s="669">
        <v>1304</v>
      </c>
    </row>
    <row r="295" spans="1:11" ht="14.4" customHeight="1" x14ac:dyDescent="0.3">
      <c r="A295" s="664" t="s">
        <v>534</v>
      </c>
      <c r="B295" s="665" t="s">
        <v>535</v>
      </c>
      <c r="C295" s="666" t="s">
        <v>550</v>
      </c>
      <c r="D295" s="667" t="s">
        <v>1929</v>
      </c>
      <c r="E295" s="666" t="s">
        <v>3684</v>
      </c>
      <c r="F295" s="667" t="s">
        <v>3685</v>
      </c>
      <c r="G295" s="666" t="s">
        <v>3320</v>
      </c>
      <c r="H295" s="666" t="s">
        <v>3321</v>
      </c>
      <c r="I295" s="668">
        <v>2.39</v>
      </c>
      <c r="J295" s="668">
        <v>400</v>
      </c>
      <c r="K295" s="669">
        <v>956</v>
      </c>
    </row>
    <row r="296" spans="1:11" ht="14.4" customHeight="1" x14ac:dyDescent="0.3">
      <c r="A296" s="664" t="s">
        <v>534</v>
      </c>
      <c r="B296" s="665" t="s">
        <v>535</v>
      </c>
      <c r="C296" s="666" t="s">
        <v>550</v>
      </c>
      <c r="D296" s="667" t="s">
        <v>1929</v>
      </c>
      <c r="E296" s="666" t="s">
        <v>3684</v>
      </c>
      <c r="F296" s="667" t="s">
        <v>3685</v>
      </c>
      <c r="G296" s="666" t="s">
        <v>3322</v>
      </c>
      <c r="H296" s="666" t="s">
        <v>3323</v>
      </c>
      <c r="I296" s="668">
        <v>0.44</v>
      </c>
      <c r="J296" s="668">
        <v>2000</v>
      </c>
      <c r="K296" s="669">
        <v>880</v>
      </c>
    </row>
    <row r="297" spans="1:11" ht="14.4" customHeight="1" x14ac:dyDescent="0.3">
      <c r="A297" s="664" t="s">
        <v>534</v>
      </c>
      <c r="B297" s="665" t="s">
        <v>535</v>
      </c>
      <c r="C297" s="666" t="s">
        <v>550</v>
      </c>
      <c r="D297" s="667" t="s">
        <v>1929</v>
      </c>
      <c r="E297" s="666" t="s">
        <v>3684</v>
      </c>
      <c r="F297" s="667" t="s">
        <v>3685</v>
      </c>
      <c r="G297" s="666" t="s">
        <v>2926</v>
      </c>
      <c r="H297" s="666" t="s">
        <v>2927</v>
      </c>
      <c r="I297" s="668">
        <v>1.38</v>
      </c>
      <c r="J297" s="668">
        <v>150</v>
      </c>
      <c r="K297" s="669">
        <v>207</v>
      </c>
    </row>
    <row r="298" spans="1:11" ht="14.4" customHeight="1" x14ac:dyDescent="0.3">
      <c r="A298" s="664" t="s">
        <v>534</v>
      </c>
      <c r="B298" s="665" t="s">
        <v>535</v>
      </c>
      <c r="C298" s="666" t="s">
        <v>550</v>
      </c>
      <c r="D298" s="667" t="s">
        <v>1929</v>
      </c>
      <c r="E298" s="666" t="s">
        <v>3684</v>
      </c>
      <c r="F298" s="667" t="s">
        <v>3685</v>
      </c>
      <c r="G298" s="666" t="s">
        <v>3134</v>
      </c>
      <c r="H298" s="666" t="s">
        <v>3135</v>
      </c>
      <c r="I298" s="668">
        <v>3.44</v>
      </c>
      <c r="J298" s="668">
        <v>100</v>
      </c>
      <c r="K298" s="669">
        <v>344</v>
      </c>
    </row>
    <row r="299" spans="1:11" ht="14.4" customHeight="1" x14ac:dyDescent="0.3">
      <c r="A299" s="664" t="s">
        <v>534</v>
      </c>
      <c r="B299" s="665" t="s">
        <v>535</v>
      </c>
      <c r="C299" s="666" t="s">
        <v>550</v>
      </c>
      <c r="D299" s="667" t="s">
        <v>1929</v>
      </c>
      <c r="E299" s="666" t="s">
        <v>3684</v>
      </c>
      <c r="F299" s="667" t="s">
        <v>3685</v>
      </c>
      <c r="G299" s="666" t="s">
        <v>3144</v>
      </c>
      <c r="H299" s="666" t="s">
        <v>3145</v>
      </c>
      <c r="I299" s="668">
        <v>46</v>
      </c>
      <c r="J299" s="668">
        <v>1</v>
      </c>
      <c r="K299" s="669">
        <v>46</v>
      </c>
    </row>
    <row r="300" spans="1:11" ht="14.4" customHeight="1" x14ac:dyDescent="0.3">
      <c r="A300" s="664" t="s">
        <v>534</v>
      </c>
      <c r="B300" s="665" t="s">
        <v>535</v>
      </c>
      <c r="C300" s="666" t="s">
        <v>550</v>
      </c>
      <c r="D300" s="667" t="s">
        <v>1929</v>
      </c>
      <c r="E300" s="666" t="s">
        <v>3684</v>
      </c>
      <c r="F300" s="667" t="s">
        <v>3685</v>
      </c>
      <c r="G300" s="666" t="s">
        <v>2938</v>
      </c>
      <c r="H300" s="666" t="s">
        <v>2939</v>
      </c>
      <c r="I300" s="668">
        <v>98.37</v>
      </c>
      <c r="J300" s="668">
        <v>2</v>
      </c>
      <c r="K300" s="669">
        <v>196.74</v>
      </c>
    </row>
    <row r="301" spans="1:11" ht="14.4" customHeight="1" x14ac:dyDescent="0.3">
      <c r="A301" s="664" t="s">
        <v>534</v>
      </c>
      <c r="B301" s="665" t="s">
        <v>535</v>
      </c>
      <c r="C301" s="666" t="s">
        <v>550</v>
      </c>
      <c r="D301" s="667" t="s">
        <v>1929</v>
      </c>
      <c r="E301" s="666" t="s">
        <v>3684</v>
      </c>
      <c r="F301" s="667" t="s">
        <v>3685</v>
      </c>
      <c r="G301" s="666" t="s">
        <v>3324</v>
      </c>
      <c r="H301" s="666" t="s">
        <v>3325</v>
      </c>
      <c r="I301" s="668">
        <v>10.87</v>
      </c>
      <c r="J301" s="668">
        <v>4150</v>
      </c>
      <c r="K301" s="669">
        <v>45100.130000000005</v>
      </c>
    </row>
    <row r="302" spans="1:11" ht="14.4" customHeight="1" x14ac:dyDescent="0.3">
      <c r="A302" s="664" t="s">
        <v>534</v>
      </c>
      <c r="B302" s="665" t="s">
        <v>535</v>
      </c>
      <c r="C302" s="666" t="s">
        <v>550</v>
      </c>
      <c r="D302" s="667" t="s">
        <v>1929</v>
      </c>
      <c r="E302" s="666" t="s">
        <v>3684</v>
      </c>
      <c r="F302" s="667" t="s">
        <v>3685</v>
      </c>
      <c r="G302" s="666" t="s">
        <v>2946</v>
      </c>
      <c r="H302" s="666" t="s">
        <v>2947</v>
      </c>
      <c r="I302" s="668">
        <v>2.06</v>
      </c>
      <c r="J302" s="668">
        <v>200</v>
      </c>
      <c r="K302" s="669">
        <v>412</v>
      </c>
    </row>
    <row r="303" spans="1:11" ht="14.4" customHeight="1" x14ac:dyDescent="0.3">
      <c r="A303" s="664" t="s">
        <v>534</v>
      </c>
      <c r="B303" s="665" t="s">
        <v>535</v>
      </c>
      <c r="C303" s="666" t="s">
        <v>550</v>
      </c>
      <c r="D303" s="667" t="s">
        <v>1929</v>
      </c>
      <c r="E303" s="666" t="s">
        <v>3684</v>
      </c>
      <c r="F303" s="667" t="s">
        <v>3685</v>
      </c>
      <c r="G303" s="666" t="s">
        <v>3326</v>
      </c>
      <c r="H303" s="666" t="s">
        <v>3327</v>
      </c>
      <c r="I303" s="668">
        <v>167.83</v>
      </c>
      <c r="J303" s="668">
        <v>15</v>
      </c>
      <c r="K303" s="669">
        <v>2517.4499999999998</v>
      </c>
    </row>
    <row r="304" spans="1:11" ht="14.4" customHeight="1" x14ac:dyDescent="0.3">
      <c r="A304" s="664" t="s">
        <v>534</v>
      </c>
      <c r="B304" s="665" t="s">
        <v>535</v>
      </c>
      <c r="C304" s="666" t="s">
        <v>550</v>
      </c>
      <c r="D304" s="667" t="s">
        <v>1929</v>
      </c>
      <c r="E304" s="666" t="s">
        <v>3684</v>
      </c>
      <c r="F304" s="667" t="s">
        <v>3685</v>
      </c>
      <c r="G304" s="666" t="s">
        <v>3328</v>
      </c>
      <c r="H304" s="666" t="s">
        <v>3329</v>
      </c>
      <c r="I304" s="668">
        <v>41.17</v>
      </c>
      <c r="J304" s="668">
        <v>20</v>
      </c>
      <c r="K304" s="669">
        <v>823.4</v>
      </c>
    </row>
    <row r="305" spans="1:11" ht="14.4" customHeight="1" x14ac:dyDescent="0.3">
      <c r="A305" s="664" t="s">
        <v>534</v>
      </c>
      <c r="B305" s="665" t="s">
        <v>535</v>
      </c>
      <c r="C305" s="666" t="s">
        <v>550</v>
      </c>
      <c r="D305" s="667" t="s">
        <v>1929</v>
      </c>
      <c r="E305" s="666" t="s">
        <v>3684</v>
      </c>
      <c r="F305" s="667" t="s">
        <v>3685</v>
      </c>
      <c r="G305" s="666" t="s">
        <v>3330</v>
      </c>
      <c r="H305" s="666" t="s">
        <v>3331</v>
      </c>
      <c r="I305" s="668">
        <v>138</v>
      </c>
      <c r="J305" s="668">
        <v>30</v>
      </c>
      <c r="K305" s="669">
        <v>4140</v>
      </c>
    </row>
    <row r="306" spans="1:11" ht="14.4" customHeight="1" x14ac:dyDescent="0.3">
      <c r="A306" s="664" t="s">
        <v>534</v>
      </c>
      <c r="B306" s="665" t="s">
        <v>535</v>
      </c>
      <c r="C306" s="666" t="s">
        <v>550</v>
      </c>
      <c r="D306" s="667" t="s">
        <v>1929</v>
      </c>
      <c r="E306" s="666" t="s">
        <v>3684</v>
      </c>
      <c r="F306" s="667" t="s">
        <v>3685</v>
      </c>
      <c r="G306" s="666" t="s">
        <v>3332</v>
      </c>
      <c r="H306" s="666" t="s">
        <v>3333</v>
      </c>
      <c r="I306" s="668">
        <v>5478.6</v>
      </c>
      <c r="J306" s="668">
        <v>3</v>
      </c>
      <c r="K306" s="669">
        <v>16435.8</v>
      </c>
    </row>
    <row r="307" spans="1:11" ht="14.4" customHeight="1" x14ac:dyDescent="0.3">
      <c r="A307" s="664" t="s">
        <v>534</v>
      </c>
      <c r="B307" s="665" t="s">
        <v>535</v>
      </c>
      <c r="C307" s="666" t="s">
        <v>550</v>
      </c>
      <c r="D307" s="667" t="s">
        <v>1929</v>
      </c>
      <c r="E307" s="666" t="s">
        <v>3684</v>
      </c>
      <c r="F307" s="667" t="s">
        <v>3685</v>
      </c>
      <c r="G307" s="666" t="s">
        <v>3334</v>
      </c>
      <c r="H307" s="666" t="s">
        <v>3335</v>
      </c>
      <c r="I307" s="668">
        <v>517.5</v>
      </c>
      <c r="J307" s="668">
        <v>20</v>
      </c>
      <c r="K307" s="669">
        <v>10350</v>
      </c>
    </row>
    <row r="308" spans="1:11" ht="14.4" customHeight="1" x14ac:dyDescent="0.3">
      <c r="A308" s="664" t="s">
        <v>534</v>
      </c>
      <c r="B308" s="665" t="s">
        <v>535</v>
      </c>
      <c r="C308" s="666" t="s">
        <v>550</v>
      </c>
      <c r="D308" s="667" t="s">
        <v>1929</v>
      </c>
      <c r="E308" s="666" t="s">
        <v>3684</v>
      </c>
      <c r="F308" s="667" t="s">
        <v>3685</v>
      </c>
      <c r="G308" s="666" t="s">
        <v>2980</v>
      </c>
      <c r="H308" s="666" t="s">
        <v>2981</v>
      </c>
      <c r="I308" s="668">
        <v>1.17</v>
      </c>
      <c r="J308" s="668">
        <v>100</v>
      </c>
      <c r="K308" s="669">
        <v>117</v>
      </c>
    </row>
    <row r="309" spans="1:11" ht="14.4" customHeight="1" x14ac:dyDescent="0.3">
      <c r="A309" s="664" t="s">
        <v>534</v>
      </c>
      <c r="B309" s="665" t="s">
        <v>535</v>
      </c>
      <c r="C309" s="666" t="s">
        <v>550</v>
      </c>
      <c r="D309" s="667" t="s">
        <v>1929</v>
      </c>
      <c r="E309" s="666" t="s">
        <v>3684</v>
      </c>
      <c r="F309" s="667" t="s">
        <v>3685</v>
      </c>
      <c r="G309" s="666" t="s">
        <v>3160</v>
      </c>
      <c r="H309" s="666" t="s">
        <v>3161</v>
      </c>
      <c r="I309" s="668">
        <v>10.52</v>
      </c>
      <c r="J309" s="668">
        <v>60</v>
      </c>
      <c r="K309" s="669">
        <v>631.20000000000005</v>
      </c>
    </row>
    <row r="310" spans="1:11" ht="14.4" customHeight="1" x14ac:dyDescent="0.3">
      <c r="A310" s="664" t="s">
        <v>534</v>
      </c>
      <c r="B310" s="665" t="s">
        <v>535</v>
      </c>
      <c r="C310" s="666" t="s">
        <v>550</v>
      </c>
      <c r="D310" s="667" t="s">
        <v>1929</v>
      </c>
      <c r="E310" s="666" t="s">
        <v>3684</v>
      </c>
      <c r="F310" s="667" t="s">
        <v>3685</v>
      </c>
      <c r="G310" s="666" t="s">
        <v>3336</v>
      </c>
      <c r="H310" s="666" t="s">
        <v>3337</v>
      </c>
      <c r="I310" s="668">
        <v>372.6</v>
      </c>
      <c r="J310" s="668">
        <v>1</v>
      </c>
      <c r="K310" s="669">
        <v>372.6</v>
      </c>
    </row>
    <row r="311" spans="1:11" ht="14.4" customHeight="1" x14ac:dyDescent="0.3">
      <c r="A311" s="664" t="s">
        <v>534</v>
      </c>
      <c r="B311" s="665" t="s">
        <v>535</v>
      </c>
      <c r="C311" s="666" t="s">
        <v>550</v>
      </c>
      <c r="D311" s="667" t="s">
        <v>1929</v>
      </c>
      <c r="E311" s="666" t="s">
        <v>3686</v>
      </c>
      <c r="F311" s="667" t="s">
        <v>3687</v>
      </c>
      <c r="G311" s="666" t="s">
        <v>3338</v>
      </c>
      <c r="H311" s="666" t="s">
        <v>3339</v>
      </c>
      <c r="I311" s="668">
        <v>6945.64</v>
      </c>
      <c r="J311" s="668">
        <v>38</v>
      </c>
      <c r="K311" s="669">
        <v>263934.39</v>
      </c>
    </row>
    <row r="312" spans="1:11" ht="14.4" customHeight="1" x14ac:dyDescent="0.3">
      <c r="A312" s="664" t="s">
        <v>534</v>
      </c>
      <c r="B312" s="665" t="s">
        <v>535</v>
      </c>
      <c r="C312" s="666" t="s">
        <v>550</v>
      </c>
      <c r="D312" s="667" t="s">
        <v>1929</v>
      </c>
      <c r="E312" s="666" t="s">
        <v>3686</v>
      </c>
      <c r="F312" s="667" t="s">
        <v>3687</v>
      </c>
      <c r="G312" s="666" t="s">
        <v>3340</v>
      </c>
      <c r="H312" s="666" t="s">
        <v>3341</v>
      </c>
      <c r="I312" s="668">
        <v>3112.18</v>
      </c>
      <c r="J312" s="668">
        <v>38</v>
      </c>
      <c r="K312" s="669">
        <v>118262.86</v>
      </c>
    </row>
    <row r="313" spans="1:11" ht="14.4" customHeight="1" x14ac:dyDescent="0.3">
      <c r="A313" s="664" t="s">
        <v>534</v>
      </c>
      <c r="B313" s="665" t="s">
        <v>535</v>
      </c>
      <c r="C313" s="666" t="s">
        <v>550</v>
      </c>
      <c r="D313" s="667" t="s">
        <v>1929</v>
      </c>
      <c r="E313" s="666" t="s">
        <v>3686</v>
      </c>
      <c r="F313" s="667" t="s">
        <v>3687</v>
      </c>
      <c r="G313" s="666" t="s">
        <v>3342</v>
      </c>
      <c r="H313" s="666" t="s">
        <v>3343</v>
      </c>
      <c r="I313" s="668">
        <v>1980.04</v>
      </c>
      <c r="J313" s="668">
        <v>44</v>
      </c>
      <c r="K313" s="669">
        <v>87121.94</v>
      </c>
    </row>
    <row r="314" spans="1:11" ht="14.4" customHeight="1" x14ac:dyDescent="0.3">
      <c r="A314" s="664" t="s">
        <v>534</v>
      </c>
      <c r="B314" s="665" t="s">
        <v>535</v>
      </c>
      <c r="C314" s="666" t="s">
        <v>550</v>
      </c>
      <c r="D314" s="667" t="s">
        <v>1929</v>
      </c>
      <c r="E314" s="666" t="s">
        <v>3686</v>
      </c>
      <c r="F314" s="667" t="s">
        <v>3687</v>
      </c>
      <c r="G314" s="666" t="s">
        <v>3344</v>
      </c>
      <c r="H314" s="666" t="s">
        <v>3345</v>
      </c>
      <c r="I314" s="668">
        <v>3112.18</v>
      </c>
      <c r="J314" s="668">
        <v>38</v>
      </c>
      <c r="K314" s="669">
        <v>118262.86</v>
      </c>
    </row>
    <row r="315" spans="1:11" ht="14.4" customHeight="1" x14ac:dyDescent="0.3">
      <c r="A315" s="664" t="s">
        <v>534</v>
      </c>
      <c r="B315" s="665" t="s">
        <v>535</v>
      </c>
      <c r="C315" s="666" t="s">
        <v>550</v>
      </c>
      <c r="D315" s="667" t="s">
        <v>1929</v>
      </c>
      <c r="E315" s="666" t="s">
        <v>3686</v>
      </c>
      <c r="F315" s="667" t="s">
        <v>3687</v>
      </c>
      <c r="G315" s="666" t="s">
        <v>3346</v>
      </c>
      <c r="H315" s="666" t="s">
        <v>3347</v>
      </c>
      <c r="I315" s="668">
        <v>2280</v>
      </c>
      <c r="J315" s="668">
        <v>38</v>
      </c>
      <c r="K315" s="669">
        <v>86640.12</v>
      </c>
    </row>
    <row r="316" spans="1:11" ht="14.4" customHeight="1" x14ac:dyDescent="0.3">
      <c r="A316" s="664" t="s">
        <v>534</v>
      </c>
      <c r="B316" s="665" t="s">
        <v>535</v>
      </c>
      <c r="C316" s="666" t="s">
        <v>550</v>
      </c>
      <c r="D316" s="667" t="s">
        <v>1929</v>
      </c>
      <c r="E316" s="666" t="s">
        <v>3686</v>
      </c>
      <c r="F316" s="667" t="s">
        <v>3687</v>
      </c>
      <c r="G316" s="666" t="s">
        <v>3348</v>
      </c>
      <c r="H316" s="666" t="s">
        <v>3349</v>
      </c>
      <c r="I316" s="668">
        <v>37490</v>
      </c>
      <c r="J316" s="668">
        <v>1</v>
      </c>
      <c r="K316" s="669">
        <v>37490</v>
      </c>
    </row>
    <row r="317" spans="1:11" ht="14.4" customHeight="1" x14ac:dyDescent="0.3">
      <c r="A317" s="664" t="s">
        <v>534</v>
      </c>
      <c r="B317" s="665" t="s">
        <v>535</v>
      </c>
      <c r="C317" s="666" t="s">
        <v>550</v>
      </c>
      <c r="D317" s="667" t="s">
        <v>1929</v>
      </c>
      <c r="E317" s="666" t="s">
        <v>3686</v>
      </c>
      <c r="F317" s="667" t="s">
        <v>3687</v>
      </c>
      <c r="G317" s="666" t="s">
        <v>3350</v>
      </c>
      <c r="H317" s="666" t="s">
        <v>3351</v>
      </c>
      <c r="I317" s="668">
        <v>8701.11</v>
      </c>
      <c r="J317" s="668">
        <v>25</v>
      </c>
      <c r="K317" s="669">
        <v>217527.75</v>
      </c>
    </row>
    <row r="318" spans="1:11" ht="14.4" customHeight="1" x14ac:dyDescent="0.3">
      <c r="A318" s="664" t="s">
        <v>534</v>
      </c>
      <c r="B318" s="665" t="s">
        <v>535</v>
      </c>
      <c r="C318" s="666" t="s">
        <v>550</v>
      </c>
      <c r="D318" s="667" t="s">
        <v>1929</v>
      </c>
      <c r="E318" s="666" t="s">
        <v>3686</v>
      </c>
      <c r="F318" s="667" t="s">
        <v>3687</v>
      </c>
      <c r="G318" s="666" t="s">
        <v>3352</v>
      </c>
      <c r="H318" s="666" t="s">
        <v>3353</v>
      </c>
      <c r="I318" s="668">
        <v>16701.63</v>
      </c>
      <c r="J318" s="668">
        <v>2</v>
      </c>
      <c r="K318" s="669">
        <v>33403.26</v>
      </c>
    </row>
    <row r="319" spans="1:11" ht="14.4" customHeight="1" x14ac:dyDescent="0.3">
      <c r="A319" s="664" t="s">
        <v>534</v>
      </c>
      <c r="B319" s="665" t="s">
        <v>535</v>
      </c>
      <c r="C319" s="666" t="s">
        <v>550</v>
      </c>
      <c r="D319" s="667" t="s">
        <v>1929</v>
      </c>
      <c r="E319" s="666" t="s">
        <v>3686</v>
      </c>
      <c r="F319" s="667" t="s">
        <v>3687</v>
      </c>
      <c r="G319" s="666" t="s">
        <v>3354</v>
      </c>
      <c r="H319" s="666" t="s">
        <v>3355</v>
      </c>
      <c r="I319" s="668">
        <v>1212.42</v>
      </c>
      <c r="J319" s="668">
        <v>25</v>
      </c>
      <c r="K319" s="669">
        <v>30310.5</v>
      </c>
    </row>
    <row r="320" spans="1:11" ht="14.4" customHeight="1" x14ac:dyDescent="0.3">
      <c r="A320" s="664" t="s">
        <v>534</v>
      </c>
      <c r="B320" s="665" t="s">
        <v>535</v>
      </c>
      <c r="C320" s="666" t="s">
        <v>550</v>
      </c>
      <c r="D320" s="667" t="s">
        <v>1929</v>
      </c>
      <c r="E320" s="666" t="s">
        <v>3686</v>
      </c>
      <c r="F320" s="667" t="s">
        <v>3687</v>
      </c>
      <c r="G320" s="666" t="s">
        <v>3356</v>
      </c>
      <c r="H320" s="666" t="s">
        <v>3357</v>
      </c>
      <c r="I320" s="668">
        <v>652.91999999999996</v>
      </c>
      <c r="J320" s="668">
        <v>30</v>
      </c>
      <c r="K320" s="669">
        <v>19587.48</v>
      </c>
    </row>
    <row r="321" spans="1:11" ht="14.4" customHeight="1" x14ac:dyDescent="0.3">
      <c r="A321" s="664" t="s">
        <v>534</v>
      </c>
      <c r="B321" s="665" t="s">
        <v>535</v>
      </c>
      <c r="C321" s="666" t="s">
        <v>550</v>
      </c>
      <c r="D321" s="667" t="s">
        <v>1929</v>
      </c>
      <c r="E321" s="666" t="s">
        <v>3686</v>
      </c>
      <c r="F321" s="667" t="s">
        <v>3687</v>
      </c>
      <c r="G321" s="666" t="s">
        <v>3358</v>
      </c>
      <c r="H321" s="666" t="s">
        <v>3359</v>
      </c>
      <c r="I321" s="668">
        <v>26.01</v>
      </c>
      <c r="J321" s="668">
        <v>160</v>
      </c>
      <c r="K321" s="669">
        <v>4162.3999999999996</v>
      </c>
    </row>
    <row r="322" spans="1:11" ht="14.4" customHeight="1" x14ac:dyDescent="0.3">
      <c r="A322" s="664" t="s">
        <v>534</v>
      </c>
      <c r="B322" s="665" t="s">
        <v>535</v>
      </c>
      <c r="C322" s="666" t="s">
        <v>550</v>
      </c>
      <c r="D322" s="667" t="s">
        <v>1929</v>
      </c>
      <c r="E322" s="666" t="s">
        <v>3686</v>
      </c>
      <c r="F322" s="667" t="s">
        <v>3687</v>
      </c>
      <c r="G322" s="666" t="s">
        <v>3168</v>
      </c>
      <c r="H322" s="666" t="s">
        <v>3169</v>
      </c>
      <c r="I322" s="668">
        <v>2.75</v>
      </c>
      <c r="J322" s="668">
        <v>40</v>
      </c>
      <c r="K322" s="669">
        <v>110</v>
      </c>
    </row>
    <row r="323" spans="1:11" ht="14.4" customHeight="1" x14ac:dyDescent="0.3">
      <c r="A323" s="664" t="s">
        <v>534</v>
      </c>
      <c r="B323" s="665" t="s">
        <v>535</v>
      </c>
      <c r="C323" s="666" t="s">
        <v>550</v>
      </c>
      <c r="D323" s="667" t="s">
        <v>1929</v>
      </c>
      <c r="E323" s="666" t="s">
        <v>3686</v>
      </c>
      <c r="F323" s="667" t="s">
        <v>3687</v>
      </c>
      <c r="G323" s="666" t="s">
        <v>2984</v>
      </c>
      <c r="H323" s="666" t="s">
        <v>2985</v>
      </c>
      <c r="I323" s="668">
        <v>11.145</v>
      </c>
      <c r="J323" s="668">
        <v>200</v>
      </c>
      <c r="K323" s="669">
        <v>2229</v>
      </c>
    </row>
    <row r="324" spans="1:11" ht="14.4" customHeight="1" x14ac:dyDescent="0.3">
      <c r="A324" s="664" t="s">
        <v>534</v>
      </c>
      <c r="B324" s="665" t="s">
        <v>535</v>
      </c>
      <c r="C324" s="666" t="s">
        <v>550</v>
      </c>
      <c r="D324" s="667" t="s">
        <v>1929</v>
      </c>
      <c r="E324" s="666" t="s">
        <v>3686</v>
      </c>
      <c r="F324" s="667" t="s">
        <v>3687</v>
      </c>
      <c r="G324" s="666" t="s">
        <v>3360</v>
      </c>
      <c r="H324" s="666" t="s">
        <v>3361</v>
      </c>
      <c r="I324" s="668">
        <v>8.4700000000000006</v>
      </c>
      <c r="J324" s="668">
        <v>200</v>
      </c>
      <c r="K324" s="669">
        <v>1694</v>
      </c>
    </row>
    <row r="325" spans="1:11" ht="14.4" customHeight="1" x14ac:dyDescent="0.3">
      <c r="A325" s="664" t="s">
        <v>534</v>
      </c>
      <c r="B325" s="665" t="s">
        <v>535</v>
      </c>
      <c r="C325" s="666" t="s">
        <v>550</v>
      </c>
      <c r="D325" s="667" t="s">
        <v>1929</v>
      </c>
      <c r="E325" s="666" t="s">
        <v>3686</v>
      </c>
      <c r="F325" s="667" t="s">
        <v>3687</v>
      </c>
      <c r="G325" s="666" t="s">
        <v>2986</v>
      </c>
      <c r="H325" s="666" t="s">
        <v>2987</v>
      </c>
      <c r="I325" s="668">
        <v>1.0900000000000001</v>
      </c>
      <c r="J325" s="668">
        <v>1000</v>
      </c>
      <c r="K325" s="669">
        <v>1090</v>
      </c>
    </row>
    <row r="326" spans="1:11" ht="14.4" customHeight="1" x14ac:dyDescent="0.3">
      <c r="A326" s="664" t="s">
        <v>534</v>
      </c>
      <c r="B326" s="665" t="s">
        <v>535</v>
      </c>
      <c r="C326" s="666" t="s">
        <v>550</v>
      </c>
      <c r="D326" s="667" t="s">
        <v>1929</v>
      </c>
      <c r="E326" s="666" t="s">
        <v>3686</v>
      </c>
      <c r="F326" s="667" t="s">
        <v>3687</v>
      </c>
      <c r="G326" s="666" t="s">
        <v>2988</v>
      </c>
      <c r="H326" s="666" t="s">
        <v>2989</v>
      </c>
      <c r="I326" s="668">
        <v>1.67</v>
      </c>
      <c r="J326" s="668">
        <v>800</v>
      </c>
      <c r="K326" s="669">
        <v>1336</v>
      </c>
    </row>
    <row r="327" spans="1:11" ht="14.4" customHeight="1" x14ac:dyDescent="0.3">
      <c r="A327" s="664" t="s">
        <v>534</v>
      </c>
      <c r="B327" s="665" t="s">
        <v>535</v>
      </c>
      <c r="C327" s="666" t="s">
        <v>550</v>
      </c>
      <c r="D327" s="667" t="s">
        <v>1929</v>
      </c>
      <c r="E327" s="666" t="s">
        <v>3686</v>
      </c>
      <c r="F327" s="667" t="s">
        <v>3687</v>
      </c>
      <c r="G327" s="666" t="s">
        <v>2990</v>
      </c>
      <c r="H327" s="666" t="s">
        <v>2991</v>
      </c>
      <c r="I327" s="668">
        <v>0.47499999999999998</v>
      </c>
      <c r="J327" s="668">
        <v>800</v>
      </c>
      <c r="K327" s="669">
        <v>380</v>
      </c>
    </row>
    <row r="328" spans="1:11" ht="14.4" customHeight="1" x14ac:dyDescent="0.3">
      <c r="A328" s="664" t="s">
        <v>534</v>
      </c>
      <c r="B328" s="665" t="s">
        <v>535</v>
      </c>
      <c r="C328" s="666" t="s">
        <v>550</v>
      </c>
      <c r="D328" s="667" t="s">
        <v>1929</v>
      </c>
      <c r="E328" s="666" t="s">
        <v>3686</v>
      </c>
      <c r="F328" s="667" t="s">
        <v>3687</v>
      </c>
      <c r="G328" s="666" t="s">
        <v>2992</v>
      </c>
      <c r="H328" s="666" t="s">
        <v>2993</v>
      </c>
      <c r="I328" s="668">
        <v>0.67</v>
      </c>
      <c r="J328" s="668">
        <v>600</v>
      </c>
      <c r="K328" s="669">
        <v>402</v>
      </c>
    </row>
    <row r="329" spans="1:11" ht="14.4" customHeight="1" x14ac:dyDescent="0.3">
      <c r="A329" s="664" t="s">
        <v>534</v>
      </c>
      <c r="B329" s="665" t="s">
        <v>535</v>
      </c>
      <c r="C329" s="666" t="s">
        <v>550</v>
      </c>
      <c r="D329" s="667" t="s">
        <v>1929</v>
      </c>
      <c r="E329" s="666" t="s">
        <v>3686</v>
      </c>
      <c r="F329" s="667" t="s">
        <v>3687</v>
      </c>
      <c r="G329" s="666" t="s">
        <v>3362</v>
      </c>
      <c r="H329" s="666" t="s">
        <v>3363</v>
      </c>
      <c r="I329" s="668">
        <v>62.56</v>
      </c>
      <c r="J329" s="668">
        <v>100</v>
      </c>
      <c r="K329" s="669">
        <v>6255.85</v>
      </c>
    </row>
    <row r="330" spans="1:11" ht="14.4" customHeight="1" x14ac:dyDescent="0.3">
      <c r="A330" s="664" t="s">
        <v>534</v>
      </c>
      <c r="B330" s="665" t="s">
        <v>535</v>
      </c>
      <c r="C330" s="666" t="s">
        <v>550</v>
      </c>
      <c r="D330" s="667" t="s">
        <v>1929</v>
      </c>
      <c r="E330" s="666" t="s">
        <v>3686</v>
      </c>
      <c r="F330" s="667" t="s">
        <v>3687</v>
      </c>
      <c r="G330" s="666" t="s">
        <v>3364</v>
      </c>
      <c r="H330" s="666" t="s">
        <v>3365</v>
      </c>
      <c r="I330" s="668">
        <v>1304.3800000000001</v>
      </c>
      <c r="J330" s="668">
        <v>60</v>
      </c>
      <c r="K330" s="669">
        <v>78262.799999999988</v>
      </c>
    </row>
    <row r="331" spans="1:11" ht="14.4" customHeight="1" x14ac:dyDescent="0.3">
      <c r="A331" s="664" t="s">
        <v>534</v>
      </c>
      <c r="B331" s="665" t="s">
        <v>535</v>
      </c>
      <c r="C331" s="666" t="s">
        <v>550</v>
      </c>
      <c r="D331" s="667" t="s">
        <v>1929</v>
      </c>
      <c r="E331" s="666" t="s">
        <v>3686</v>
      </c>
      <c r="F331" s="667" t="s">
        <v>3687</v>
      </c>
      <c r="G331" s="666" t="s">
        <v>3366</v>
      </c>
      <c r="H331" s="666" t="s">
        <v>3367</v>
      </c>
      <c r="I331" s="668">
        <v>61.71</v>
      </c>
      <c r="J331" s="668">
        <v>60</v>
      </c>
      <c r="K331" s="669">
        <v>3702.6</v>
      </c>
    </row>
    <row r="332" spans="1:11" ht="14.4" customHeight="1" x14ac:dyDescent="0.3">
      <c r="A332" s="664" t="s">
        <v>534</v>
      </c>
      <c r="B332" s="665" t="s">
        <v>535</v>
      </c>
      <c r="C332" s="666" t="s">
        <v>550</v>
      </c>
      <c r="D332" s="667" t="s">
        <v>1929</v>
      </c>
      <c r="E332" s="666" t="s">
        <v>3686</v>
      </c>
      <c r="F332" s="667" t="s">
        <v>3687</v>
      </c>
      <c r="G332" s="666" t="s">
        <v>3368</v>
      </c>
      <c r="H332" s="666" t="s">
        <v>3369</v>
      </c>
      <c r="I332" s="668">
        <v>80.569999999999993</v>
      </c>
      <c r="J332" s="668">
        <v>160</v>
      </c>
      <c r="K332" s="669">
        <v>12891.2</v>
      </c>
    </row>
    <row r="333" spans="1:11" ht="14.4" customHeight="1" x14ac:dyDescent="0.3">
      <c r="A333" s="664" t="s">
        <v>534</v>
      </c>
      <c r="B333" s="665" t="s">
        <v>535</v>
      </c>
      <c r="C333" s="666" t="s">
        <v>550</v>
      </c>
      <c r="D333" s="667" t="s">
        <v>1929</v>
      </c>
      <c r="E333" s="666" t="s">
        <v>3686</v>
      </c>
      <c r="F333" s="667" t="s">
        <v>3687</v>
      </c>
      <c r="G333" s="666" t="s">
        <v>3370</v>
      </c>
      <c r="H333" s="666" t="s">
        <v>3371</v>
      </c>
      <c r="I333" s="668">
        <v>152.86000000000001</v>
      </c>
      <c r="J333" s="668">
        <v>405</v>
      </c>
      <c r="K333" s="669">
        <v>61909.65</v>
      </c>
    </row>
    <row r="334" spans="1:11" ht="14.4" customHeight="1" x14ac:dyDescent="0.3">
      <c r="A334" s="664" t="s">
        <v>534</v>
      </c>
      <c r="B334" s="665" t="s">
        <v>535</v>
      </c>
      <c r="C334" s="666" t="s">
        <v>550</v>
      </c>
      <c r="D334" s="667" t="s">
        <v>1929</v>
      </c>
      <c r="E334" s="666" t="s">
        <v>3686</v>
      </c>
      <c r="F334" s="667" t="s">
        <v>3687</v>
      </c>
      <c r="G334" s="666" t="s">
        <v>3182</v>
      </c>
      <c r="H334" s="666" t="s">
        <v>3183</v>
      </c>
      <c r="I334" s="668">
        <v>61.106666666666662</v>
      </c>
      <c r="J334" s="668">
        <v>120</v>
      </c>
      <c r="K334" s="669">
        <v>7332.7999999999993</v>
      </c>
    </row>
    <row r="335" spans="1:11" ht="14.4" customHeight="1" x14ac:dyDescent="0.3">
      <c r="A335" s="664" t="s">
        <v>534</v>
      </c>
      <c r="B335" s="665" t="s">
        <v>535</v>
      </c>
      <c r="C335" s="666" t="s">
        <v>550</v>
      </c>
      <c r="D335" s="667" t="s">
        <v>1929</v>
      </c>
      <c r="E335" s="666" t="s">
        <v>3686</v>
      </c>
      <c r="F335" s="667" t="s">
        <v>3687</v>
      </c>
      <c r="G335" s="666" t="s">
        <v>3372</v>
      </c>
      <c r="H335" s="666" t="s">
        <v>3373</v>
      </c>
      <c r="I335" s="668">
        <v>45.98</v>
      </c>
      <c r="J335" s="668">
        <v>120</v>
      </c>
      <c r="K335" s="669">
        <v>5517.6</v>
      </c>
    </row>
    <row r="336" spans="1:11" ht="14.4" customHeight="1" x14ac:dyDescent="0.3">
      <c r="A336" s="664" t="s">
        <v>534</v>
      </c>
      <c r="B336" s="665" t="s">
        <v>535</v>
      </c>
      <c r="C336" s="666" t="s">
        <v>550</v>
      </c>
      <c r="D336" s="667" t="s">
        <v>1929</v>
      </c>
      <c r="E336" s="666" t="s">
        <v>3686</v>
      </c>
      <c r="F336" s="667" t="s">
        <v>3687</v>
      </c>
      <c r="G336" s="666" t="s">
        <v>3374</v>
      </c>
      <c r="H336" s="666" t="s">
        <v>3375</v>
      </c>
      <c r="I336" s="668">
        <v>99.22</v>
      </c>
      <c r="J336" s="668">
        <v>20</v>
      </c>
      <c r="K336" s="669">
        <v>1984.4</v>
      </c>
    </row>
    <row r="337" spans="1:11" ht="14.4" customHeight="1" x14ac:dyDescent="0.3">
      <c r="A337" s="664" t="s">
        <v>534</v>
      </c>
      <c r="B337" s="665" t="s">
        <v>535</v>
      </c>
      <c r="C337" s="666" t="s">
        <v>550</v>
      </c>
      <c r="D337" s="667" t="s">
        <v>1929</v>
      </c>
      <c r="E337" s="666" t="s">
        <v>3686</v>
      </c>
      <c r="F337" s="667" t="s">
        <v>3687</v>
      </c>
      <c r="G337" s="666" t="s">
        <v>3004</v>
      </c>
      <c r="H337" s="666" t="s">
        <v>3005</v>
      </c>
      <c r="I337" s="668">
        <v>2.78</v>
      </c>
      <c r="J337" s="668">
        <v>600</v>
      </c>
      <c r="K337" s="669">
        <v>1668</v>
      </c>
    </row>
    <row r="338" spans="1:11" ht="14.4" customHeight="1" x14ac:dyDescent="0.3">
      <c r="A338" s="664" t="s">
        <v>534</v>
      </c>
      <c r="B338" s="665" t="s">
        <v>535</v>
      </c>
      <c r="C338" s="666" t="s">
        <v>550</v>
      </c>
      <c r="D338" s="667" t="s">
        <v>1929</v>
      </c>
      <c r="E338" s="666" t="s">
        <v>3686</v>
      </c>
      <c r="F338" s="667" t="s">
        <v>3687</v>
      </c>
      <c r="G338" s="666" t="s">
        <v>3376</v>
      </c>
      <c r="H338" s="666" t="s">
        <v>3377</v>
      </c>
      <c r="I338" s="668">
        <v>140.12</v>
      </c>
      <c r="J338" s="668">
        <v>40</v>
      </c>
      <c r="K338" s="669">
        <v>5604.72</v>
      </c>
    </row>
    <row r="339" spans="1:11" ht="14.4" customHeight="1" x14ac:dyDescent="0.3">
      <c r="A339" s="664" t="s">
        <v>534</v>
      </c>
      <c r="B339" s="665" t="s">
        <v>535</v>
      </c>
      <c r="C339" s="666" t="s">
        <v>550</v>
      </c>
      <c r="D339" s="667" t="s">
        <v>1929</v>
      </c>
      <c r="E339" s="666" t="s">
        <v>3686</v>
      </c>
      <c r="F339" s="667" t="s">
        <v>3687</v>
      </c>
      <c r="G339" s="666" t="s">
        <v>3378</v>
      </c>
      <c r="H339" s="666" t="s">
        <v>3379</v>
      </c>
      <c r="I339" s="668">
        <v>1076.9000000000001</v>
      </c>
      <c r="J339" s="668">
        <v>60</v>
      </c>
      <c r="K339" s="669">
        <v>64614</v>
      </c>
    </row>
    <row r="340" spans="1:11" ht="14.4" customHeight="1" x14ac:dyDescent="0.3">
      <c r="A340" s="664" t="s">
        <v>534</v>
      </c>
      <c r="B340" s="665" t="s">
        <v>535</v>
      </c>
      <c r="C340" s="666" t="s">
        <v>550</v>
      </c>
      <c r="D340" s="667" t="s">
        <v>1929</v>
      </c>
      <c r="E340" s="666" t="s">
        <v>3686</v>
      </c>
      <c r="F340" s="667" t="s">
        <v>3687</v>
      </c>
      <c r="G340" s="666" t="s">
        <v>3380</v>
      </c>
      <c r="H340" s="666" t="s">
        <v>3381</v>
      </c>
      <c r="I340" s="668">
        <v>1197.9000000000001</v>
      </c>
      <c r="J340" s="668">
        <v>10</v>
      </c>
      <c r="K340" s="669">
        <v>11979</v>
      </c>
    </row>
    <row r="341" spans="1:11" ht="14.4" customHeight="1" x14ac:dyDescent="0.3">
      <c r="A341" s="664" t="s">
        <v>534</v>
      </c>
      <c r="B341" s="665" t="s">
        <v>535</v>
      </c>
      <c r="C341" s="666" t="s">
        <v>550</v>
      </c>
      <c r="D341" s="667" t="s">
        <v>1929</v>
      </c>
      <c r="E341" s="666" t="s">
        <v>3686</v>
      </c>
      <c r="F341" s="667" t="s">
        <v>3687</v>
      </c>
      <c r="G341" s="666" t="s">
        <v>3382</v>
      </c>
      <c r="H341" s="666" t="s">
        <v>3383</v>
      </c>
      <c r="I341" s="668">
        <v>156.19999999999999</v>
      </c>
      <c r="J341" s="668">
        <v>100</v>
      </c>
      <c r="K341" s="669">
        <v>15619.79</v>
      </c>
    </row>
    <row r="342" spans="1:11" ht="14.4" customHeight="1" x14ac:dyDescent="0.3">
      <c r="A342" s="664" t="s">
        <v>534</v>
      </c>
      <c r="B342" s="665" t="s">
        <v>535</v>
      </c>
      <c r="C342" s="666" t="s">
        <v>550</v>
      </c>
      <c r="D342" s="667" t="s">
        <v>1929</v>
      </c>
      <c r="E342" s="666" t="s">
        <v>3686</v>
      </c>
      <c r="F342" s="667" t="s">
        <v>3687</v>
      </c>
      <c r="G342" s="666" t="s">
        <v>3384</v>
      </c>
      <c r="H342" s="666" t="s">
        <v>3385</v>
      </c>
      <c r="I342" s="668">
        <v>105.27</v>
      </c>
      <c r="J342" s="668">
        <v>125</v>
      </c>
      <c r="K342" s="669">
        <v>13158.75</v>
      </c>
    </row>
    <row r="343" spans="1:11" ht="14.4" customHeight="1" x14ac:dyDescent="0.3">
      <c r="A343" s="664" t="s">
        <v>534</v>
      </c>
      <c r="B343" s="665" t="s">
        <v>535</v>
      </c>
      <c r="C343" s="666" t="s">
        <v>550</v>
      </c>
      <c r="D343" s="667" t="s">
        <v>1929</v>
      </c>
      <c r="E343" s="666" t="s">
        <v>3686</v>
      </c>
      <c r="F343" s="667" t="s">
        <v>3687</v>
      </c>
      <c r="G343" s="666" t="s">
        <v>3386</v>
      </c>
      <c r="H343" s="666" t="s">
        <v>3387</v>
      </c>
      <c r="I343" s="668">
        <v>34</v>
      </c>
      <c r="J343" s="668">
        <v>100</v>
      </c>
      <c r="K343" s="669">
        <v>3400</v>
      </c>
    </row>
    <row r="344" spans="1:11" ht="14.4" customHeight="1" x14ac:dyDescent="0.3">
      <c r="A344" s="664" t="s">
        <v>534</v>
      </c>
      <c r="B344" s="665" t="s">
        <v>535</v>
      </c>
      <c r="C344" s="666" t="s">
        <v>550</v>
      </c>
      <c r="D344" s="667" t="s">
        <v>1929</v>
      </c>
      <c r="E344" s="666" t="s">
        <v>3686</v>
      </c>
      <c r="F344" s="667" t="s">
        <v>3687</v>
      </c>
      <c r="G344" s="666" t="s">
        <v>3006</v>
      </c>
      <c r="H344" s="666" t="s">
        <v>3007</v>
      </c>
      <c r="I344" s="668">
        <v>26.015000000000001</v>
      </c>
      <c r="J344" s="668">
        <v>80</v>
      </c>
      <c r="K344" s="669">
        <v>2081.3999999999996</v>
      </c>
    </row>
    <row r="345" spans="1:11" ht="14.4" customHeight="1" x14ac:dyDescent="0.3">
      <c r="A345" s="664" t="s">
        <v>534</v>
      </c>
      <c r="B345" s="665" t="s">
        <v>535</v>
      </c>
      <c r="C345" s="666" t="s">
        <v>550</v>
      </c>
      <c r="D345" s="667" t="s">
        <v>1929</v>
      </c>
      <c r="E345" s="666" t="s">
        <v>3686</v>
      </c>
      <c r="F345" s="667" t="s">
        <v>3687</v>
      </c>
      <c r="G345" s="666" t="s">
        <v>3388</v>
      </c>
      <c r="H345" s="666" t="s">
        <v>3389</v>
      </c>
      <c r="I345" s="668">
        <v>26.02</v>
      </c>
      <c r="J345" s="668">
        <v>100</v>
      </c>
      <c r="K345" s="669">
        <v>2601.6</v>
      </c>
    </row>
    <row r="346" spans="1:11" ht="14.4" customHeight="1" x14ac:dyDescent="0.3">
      <c r="A346" s="664" t="s">
        <v>534</v>
      </c>
      <c r="B346" s="665" t="s">
        <v>535</v>
      </c>
      <c r="C346" s="666" t="s">
        <v>550</v>
      </c>
      <c r="D346" s="667" t="s">
        <v>1929</v>
      </c>
      <c r="E346" s="666" t="s">
        <v>3686</v>
      </c>
      <c r="F346" s="667" t="s">
        <v>3687</v>
      </c>
      <c r="G346" s="666" t="s">
        <v>3390</v>
      </c>
      <c r="H346" s="666" t="s">
        <v>3391</v>
      </c>
      <c r="I346" s="668">
        <v>3.99</v>
      </c>
      <c r="J346" s="668">
        <v>50</v>
      </c>
      <c r="K346" s="669">
        <v>199.5</v>
      </c>
    </row>
    <row r="347" spans="1:11" ht="14.4" customHeight="1" x14ac:dyDescent="0.3">
      <c r="A347" s="664" t="s">
        <v>534</v>
      </c>
      <c r="B347" s="665" t="s">
        <v>535</v>
      </c>
      <c r="C347" s="666" t="s">
        <v>550</v>
      </c>
      <c r="D347" s="667" t="s">
        <v>1929</v>
      </c>
      <c r="E347" s="666" t="s">
        <v>3686</v>
      </c>
      <c r="F347" s="667" t="s">
        <v>3687</v>
      </c>
      <c r="G347" s="666" t="s">
        <v>3020</v>
      </c>
      <c r="H347" s="666" t="s">
        <v>3021</v>
      </c>
      <c r="I347" s="668">
        <v>7.16</v>
      </c>
      <c r="J347" s="668">
        <v>200</v>
      </c>
      <c r="K347" s="669">
        <v>1431.7</v>
      </c>
    </row>
    <row r="348" spans="1:11" ht="14.4" customHeight="1" x14ac:dyDescent="0.3">
      <c r="A348" s="664" t="s">
        <v>534</v>
      </c>
      <c r="B348" s="665" t="s">
        <v>535</v>
      </c>
      <c r="C348" s="666" t="s">
        <v>550</v>
      </c>
      <c r="D348" s="667" t="s">
        <v>1929</v>
      </c>
      <c r="E348" s="666" t="s">
        <v>3686</v>
      </c>
      <c r="F348" s="667" t="s">
        <v>3687</v>
      </c>
      <c r="G348" s="666" t="s">
        <v>3392</v>
      </c>
      <c r="H348" s="666" t="s">
        <v>3393</v>
      </c>
      <c r="I348" s="668">
        <v>878.46</v>
      </c>
      <c r="J348" s="668">
        <v>20</v>
      </c>
      <c r="K348" s="669">
        <v>17569.2</v>
      </c>
    </row>
    <row r="349" spans="1:11" ht="14.4" customHeight="1" x14ac:dyDescent="0.3">
      <c r="A349" s="664" t="s">
        <v>534</v>
      </c>
      <c r="B349" s="665" t="s">
        <v>535</v>
      </c>
      <c r="C349" s="666" t="s">
        <v>550</v>
      </c>
      <c r="D349" s="667" t="s">
        <v>1929</v>
      </c>
      <c r="E349" s="666" t="s">
        <v>3686</v>
      </c>
      <c r="F349" s="667" t="s">
        <v>3687</v>
      </c>
      <c r="G349" s="666" t="s">
        <v>3394</v>
      </c>
      <c r="H349" s="666" t="s">
        <v>3395</v>
      </c>
      <c r="I349" s="668">
        <v>587.72</v>
      </c>
      <c r="J349" s="668">
        <v>48</v>
      </c>
      <c r="K349" s="669">
        <v>28210.65</v>
      </c>
    </row>
    <row r="350" spans="1:11" ht="14.4" customHeight="1" x14ac:dyDescent="0.3">
      <c r="A350" s="664" t="s">
        <v>534</v>
      </c>
      <c r="B350" s="665" t="s">
        <v>535</v>
      </c>
      <c r="C350" s="666" t="s">
        <v>550</v>
      </c>
      <c r="D350" s="667" t="s">
        <v>1929</v>
      </c>
      <c r="E350" s="666" t="s">
        <v>3686</v>
      </c>
      <c r="F350" s="667" t="s">
        <v>3687</v>
      </c>
      <c r="G350" s="666" t="s">
        <v>3396</v>
      </c>
      <c r="H350" s="666" t="s">
        <v>3397</v>
      </c>
      <c r="I350" s="668">
        <v>653.4</v>
      </c>
      <c r="J350" s="668">
        <v>10</v>
      </c>
      <c r="K350" s="669">
        <v>6534</v>
      </c>
    </row>
    <row r="351" spans="1:11" ht="14.4" customHeight="1" x14ac:dyDescent="0.3">
      <c r="A351" s="664" t="s">
        <v>534</v>
      </c>
      <c r="B351" s="665" t="s">
        <v>535</v>
      </c>
      <c r="C351" s="666" t="s">
        <v>550</v>
      </c>
      <c r="D351" s="667" t="s">
        <v>1929</v>
      </c>
      <c r="E351" s="666" t="s">
        <v>3686</v>
      </c>
      <c r="F351" s="667" t="s">
        <v>3687</v>
      </c>
      <c r="G351" s="666" t="s">
        <v>3198</v>
      </c>
      <c r="H351" s="666" t="s">
        <v>3199</v>
      </c>
      <c r="I351" s="668">
        <v>21.22</v>
      </c>
      <c r="J351" s="668">
        <v>150</v>
      </c>
      <c r="K351" s="669">
        <v>3183.34</v>
      </c>
    </row>
    <row r="352" spans="1:11" ht="14.4" customHeight="1" x14ac:dyDescent="0.3">
      <c r="A352" s="664" t="s">
        <v>534</v>
      </c>
      <c r="B352" s="665" t="s">
        <v>535</v>
      </c>
      <c r="C352" s="666" t="s">
        <v>550</v>
      </c>
      <c r="D352" s="667" t="s">
        <v>1929</v>
      </c>
      <c r="E352" s="666" t="s">
        <v>3686</v>
      </c>
      <c r="F352" s="667" t="s">
        <v>3687</v>
      </c>
      <c r="G352" s="666" t="s">
        <v>3398</v>
      </c>
      <c r="H352" s="666" t="s">
        <v>3399</v>
      </c>
      <c r="I352" s="668">
        <v>1197.9000000000001</v>
      </c>
      <c r="J352" s="668">
        <v>10</v>
      </c>
      <c r="K352" s="669">
        <v>11979</v>
      </c>
    </row>
    <row r="353" spans="1:11" ht="14.4" customHeight="1" x14ac:dyDescent="0.3">
      <c r="A353" s="664" t="s">
        <v>534</v>
      </c>
      <c r="B353" s="665" t="s">
        <v>535</v>
      </c>
      <c r="C353" s="666" t="s">
        <v>550</v>
      </c>
      <c r="D353" s="667" t="s">
        <v>1929</v>
      </c>
      <c r="E353" s="666" t="s">
        <v>3686</v>
      </c>
      <c r="F353" s="667" t="s">
        <v>3687</v>
      </c>
      <c r="G353" s="666" t="s">
        <v>3400</v>
      </c>
      <c r="H353" s="666" t="s">
        <v>3401</v>
      </c>
      <c r="I353" s="668">
        <v>822.79999999999984</v>
      </c>
      <c r="J353" s="668">
        <v>55</v>
      </c>
      <c r="K353" s="669">
        <v>45254</v>
      </c>
    </row>
    <row r="354" spans="1:11" ht="14.4" customHeight="1" x14ac:dyDescent="0.3">
      <c r="A354" s="664" t="s">
        <v>534</v>
      </c>
      <c r="B354" s="665" t="s">
        <v>535</v>
      </c>
      <c r="C354" s="666" t="s">
        <v>550</v>
      </c>
      <c r="D354" s="667" t="s">
        <v>1929</v>
      </c>
      <c r="E354" s="666" t="s">
        <v>3686</v>
      </c>
      <c r="F354" s="667" t="s">
        <v>3687</v>
      </c>
      <c r="G354" s="666" t="s">
        <v>3402</v>
      </c>
      <c r="H354" s="666" t="s">
        <v>3403</v>
      </c>
      <c r="I354" s="668">
        <v>11.495000000000001</v>
      </c>
      <c r="J354" s="668">
        <v>20</v>
      </c>
      <c r="K354" s="669">
        <v>229.9</v>
      </c>
    </row>
    <row r="355" spans="1:11" ht="14.4" customHeight="1" x14ac:dyDescent="0.3">
      <c r="A355" s="664" t="s">
        <v>534</v>
      </c>
      <c r="B355" s="665" t="s">
        <v>535</v>
      </c>
      <c r="C355" s="666" t="s">
        <v>550</v>
      </c>
      <c r="D355" s="667" t="s">
        <v>1929</v>
      </c>
      <c r="E355" s="666" t="s">
        <v>3686</v>
      </c>
      <c r="F355" s="667" t="s">
        <v>3687</v>
      </c>
      <c r="G355" s="666" t="s">
        <v>3404</v>
      </c>
      <c r="H355" s="666" t="s">
        <v>3405</v>
      </c>
      <c r="I355" s="668">
        <v>17.98</v>
      </c>
      <c r="J355" s="668">
        <v>50</v>
      </c>
      <c r="K355" s="669">
        <v>899.03</v>
      </c>
    </row>
    <row r="356" spans="1:11" ht="14.4" customHeight="1" x14ac:dyDescent="0.3">
      <c r="A356" s="664" t="s">
        <v>534</v>
      </c>
      <c r="B356" s="665" t="s">
        <v>535</v>
      </c>
      <c r="C356" s="666" t="s">
        <v>550</v>
      </c>
      <c r="D356" s="667" t="s">
        <v>1929</v>
      </c>
      <c r="E356" s="666" t="s">
        <v>3686</v>
      </c>
      <c r="F356" s="667" t="s">
        <v>3687</v>
      </c>
      <c r="G356" s="666" t="s">
        <v>3406</v>
      </c>
      <c r="H356" s="666" t="s">
        <v>3407</v>
      </c>
      <c r="I356" s="668">
        <v>115</v>
      </c>
      <c r="J356" s="668">
        <v>144</v>
      </c>
      <c r="K356" s="669">
        <v>16560</v>
      </c>
    </row>
    <row r="357" spans="1:11" ht="14.4" customHeight="1" x14ac:dyDescent="0.3">
      <c r="A357" s="664" t="s">
        <v>534</v>
      </c>
      <c r="B357" s="665" t="s">
        <v>535</v>
      </c>
      <c r="C357" s="666" t="s">
        <v>550</v>
      </c>
      <c r="D357" s="667" t="s">
        <v>1929</v>
      </c>
      <c r="E357" s="666" t="s">
        <v>3686</v>
      </c>
      <c r="F357" s="667" t="s">
        <v>3687</v>
      </c>
      <c r="G357" s="666" t="s">
        <v>3036</v>
      </c>
      <c r="H357" s="666" t="s">
        <v>3037</v>
      </c>
      <c r="I357" s="668">
        <v>15.01</v>
      </c>
      <c r="J357" s="668">
        <v>30</v>
      </c>
      <c r="K357" s="669">
        <v>450.3</v>
      </c>
    </row>
    <row r="358" spans="1:11" ht="14.4" customHeight="1" x14ac:dyDescent="0.3">
      <c r="A358" s="664" t="s">
        <v>534</v>
      </c>
      <c r="B358" s="665" t="s">
        <v>535</v>
      </c>
      <c r="C358" s="666" t="s">
        <v>550</v>
      </c>
      <c r="D358" s="667" t="s">
        <v>1929</v>
      </c>
      <c r="E358" s="666" t="s">
        <v>3686</v>
      </c>
      <c r="F358" s="667" t="s">
        <v>3687</v>
      </c>
      <c r="G358" s="666" t="s">
        <v>3408</v>
      </c>
      <c r="H358" s="666" t="s">
        <v>3409</v>
      </c>
      <c r="I358" s="668">
        <v>17.98</v>
      </c>
      <c r="J358" s="668">
        <v>50</v>
      </c>
      <c r="K358" s="669">
        <v>899.03</v>
      </c>
    </row>
    <row r="359" spans="1:11" ht="14.4" customHeight="1" x14ac:dyDescent="0.3">
      <c r="A359" s="664" t="s">
        <v>534</v>
      </c>
      <c r="B359" s="665" t="s">
        <v>535</v>
      </c>
      <c r="C359" s="666" t="s">
        <v>550</v>
      </c>
      <c r="D359" s="667" t="s">
        <v>1929</v>
      </c>
      <c r="E359" s="666" t="s">
        <v>3686</v>
      </c>
      <c r="F359" s="667" t="s">
        <v>3687</v>
      </c>
      <c r="G359" s="666" t="s">
        <v>3410</v>
      </c>
      <c r="H359" s="666" t="s">
        <v>3411</v>
      </c>
      <c r="I359" s="668">
        <v>132.5</v>
      </c>
      <c r="J359" s="668">
        <v>60</v>
      </c>
      <c r="K359" s="669">
        <v>7949.7</v>
      </c>
    </row>
    <row r="360" spans="1:11" ht="14.4" customHeight="1" x14ac:dyDescent="0.3">
      <c r="A360" s="664" t="s">
        <v>534</v>
      </c>
      <c r="B360" s="665" t="s">
        <v>535</v>
      </c>
      <c r="C360" s="666" t="s">
        <v>550</v>
      </c>
      <c r="D360" s="667" t="s">
        <v>1929</v>
      </c>
      <c r="E360" s="666" t="s">
        <v>3686</v>
      </c>
      <c r="F360" s="667" t="s">
        <v>3687</v>
      </c>
      <c r="G360" s="666" t="s">
        <v>3038</v>
      </c>
      <c r="H360" s="666" t="s">
        <v>3039</v>
      </c>
      <c r="I360" s="668">
        <v>12.105</v>
      </c>
      <c r="J360" s="668">
        <v>100</v>
      </c>
      <c r="K360" s="669">
        <v>1210.5</v>
      </c>
    </row>
    <row r="361" spans="1:11" ht="14.4" customHeight="1" x14ac:dyDescent="0.3">
      <c r="A361" s="664" t="s">
        <v>534</v>
      </c>
      <c r="B361" s="665" t="s">
        <v>535</v>
      </c>
      <c r="C361" s="666" t="s">
        <v>550</v>
      </c>
      <c r="D361" s="667" t="s">
        <v>1929</v>
      </c>
      <c r="E361" s="666" t="s">
        <v>3686</v>
      </c>
      <c r="F361" s="667" t="s">
        <v>3687</v>
      </c>
      <c r="G361" s="666" t="s">
        <v>3216</v>
      </c>
      <c r="H361" s="666" t="s">
        <v>3217</v>
      </c>
      <c r="I361" s="668">
        <v>32.9</v>
      </c>
      <c r="J361" s="668">
        <v>120</v>
      </c>
      <c r="K361" s="669">
        <v>3947.99</v>
      </c>
    </row>
    <row r="362" spans="1:11" ht="14.4" customHeight="1" x14ac:dyDescent="0.3">
      <c r="A362" s="664" t="s">
        <v>534</v>
      </c>
      <c r="B362" s="665" t="s">
        <v>535</v>
      </c>
      <c r="C362" s="666" t="s">
        <v>550</v>
      </c>
      <c r="D362" s="667" t="s">
        <v>1929</v>
      </c>
      <c r="E362" s="666" t="s">
        <v>3686</v>
      </c>
      <c r="F362" s="667" t="s">
        <v>3687</v>
      </c>
      <c r="G362" s="666" t="s">
        <v>3412</v>
      </c>
      <c r="H362" s="666" t="s">
        <v>3413</v>
      </c>
      <c r="I362" s="668">
        <v>467.01</v>
      </c>
      <c r="J362" s="668">
        <v>5</v>
      </c>
      <c r="K362" s="669">
        <v>2335.0500000000002</v>
      </c>
    </row>
    <row r="363" spans="1:11" ht="14.4" customHeight="1" x14ac:dyDescent="0.3">
      <c r="A363" s="664" t="s">
        <v>534</v>
      </c>
      <c r="B363" s="665" t="s">
        <v>535</v>
      </c>
      <c r="C363" s="666" t="s">
        <v>550</v>
      </c>
      <c r="D363" s="667" t="s">
        <v>1929</v>
      </c>
      <c r="E363" s="666" t="s">
        <v>3686</v>
      </c>
      <c r="F363" s="667" t="s">
        <v>3687</v>
      </c>
      <c r="G363" s="666" t="s">
        <v>3042</v>
      </c>
      <c r="H363" s="666" t="s">
        <v>3043</v>
      </c>
      <c r="I363" s="668">
        <v>5.2050000000000001</v>
      </c>
      <c r="J363" s="668">
        <v>185</v>
      </c>
      <c r="K363" s="669">
        <v>962.85</v>
      </c>
    </row>
    <row r="364" spans="1:11" ht="14.4" customHeight="1" x14ac:dyDescent="0.3">
      <c r="A364" s="664" t="s">
        <v>534</v>
      </c>
      <c r="B364" s="665" t="s">
        <v>535</v>
      </c>
      <c r="C364" s="666" t="s">
        <v>550</v>
      </c>
      <c r="D364" s="667" t="s">
        <v>1929</v>
      </c>
      <c r="E364" s="666" t="s">
        <v>3686</v>
      </c>
      <c r="F364" s="667" t="s">
        <v>3687</v>
      </c>
      <c r="G364" s="666" t="s">
        <v>3414</v>
      </c>
      <c r="H364" s="666" t="s">
        <v>3415</v>
      </c>
      <c r="I364" s="668">
        <v>13.2</v>
      </c>
      <c r="J364" s="668">
        <v>100</v>
      </c>
      <c r="K364" s="669">
        <v>1320</v>
      </c>
    </row>
    <row r="365" spans="1:11" ht="14.4" customHeight="1" x14ac:dyDescent="0.3">
      <c r="A365" s="664" t="s">
        <v>534</v>
      </c>
      <c r="B365" s="665" t="s">
        <v>535</v>
      </c>
      <c r="C365" s="666" t="s">
        <v>550</v>
      </c>
      <c r="D365" s="667" t="s">
        <v>1929</v>
      </c>
      <c r="E365" s="666" t="s">
        <v>3686</v>
      </c>
      <c r="F365" s="667" t="s">
        <v>3687</v>
      </c>
      <c r="G365" s="666" t="s">
        <v>3416</v>
      </c>
      <c r="H365" s="666" t="s">
        <v>3417</v>
      </c>
      <c r="I365" s="668">
        <v>21.234999999999999</v>
      </c>
      <c r="J365" s="668">
        <v>40</v>
      </c>
      <c r="K365" s="669">
        <v>849.40000000000009</v>
      </c>
    </row>
    <row r="366" spans="1:11" ht="14.4" customHeight="1" x14ac:dyDescent="0.3">
      <c r="A366" s="664" t="s">
        <v>534</v>
      </c>
      <c r="B366" s="665" t="s">
        <v>535</v>
      </c>
      <c r="C366" s="666" t="s">
        <v>550</v>
      </c>
      <c r="D366" s="667" t="s">
        <v>1929</v>
      </c>
      <c r="E366" s="666" t="s">
        <v>3686</v>
      </c>
      <c r="F366" s="667" t="s">
        <v>3687</v>
      </c>
      <c r="G366" s="666" t="s">
        <v>3418</v>
      </c>
      <c r="H366" s="666" t="s">
        <v>3419</v>
      </c>
      <c r="I366" s="668">
        <v>1221</v>
      </c>
      <c r="J366" s="668">
        <v>40</v>
      </c>
      <c r="K366" s="669">
        <v>48840</v>
      </c>
    </row>
    <row r="367" spans="1:11" ht="14.4" customHeight="1" x14ac:dyDescent="0.3">
      <c r="A367" s="664" t="s">
        <v>534</v>
      </c>
      <c r="B367" s="665" t="s">
        <v>535</v>
      </c>
      <c r="C367" s="666" t="s">
        <v>550</v>
      </c>
      <c r="D367" s="667" t="s">
        <v>1929</v>
      </c>
      <c r="E367" s="666" t="s">
        <v>3686</v>
      </c>
      <c r="F367" s="667" t="s">
        <v>3687</v>
      </c>
      <c r="G367" s="666" t="s">
        <v>3044</v>
      </c>
      <c r="H367" s="666" t="s">
        <v>3045</v>
      </c>
      <c r="I367" s="668">
        <v>0.47499999999999998</v>
      </c>
      <c r="J367" s="668">
        <v>500</v>
      </c>
      <c r="K367" s="669">
        <v>237</v>
      </c>
    </row>
    <row r="368" spans="1:11" ht="14.4" customHeight="1" x14ac:dyDescent="0.3">
      <c r="A368" s="664" t="s">
        <v>534</v>
      </c>
      <c r="B368" s="665" t="s">
        <v>535</v>
      </c>
      <c r="C368" s="666" t="s">
        <v>550</v>
      </c>
      <c r="D368" s="667" t="s">
        <v>1929</v>
      </c>
      <c r="E368" s="666" t="s">
        <v>3686</v>
      </c>
      <c r="F368" s="667" t="s">
        <v>3687</v>
      </c>
      <c r="G368" s="666" t="s">
        <v>3228</v>
      </c>
      <c r="H368" s="666" t="s">
        <v>3229</v>
      </c>
      <c r="I368" s="668">
        <v>4.03</v>
      </c>
      <c r="J368" s="668">
        <v>160</v>
      </c>
      <c r="K368" s="669">
        <v>644.79999999999995</v>
      </c>
    </row>
    <row r="369" spans="1:11" ht="14.4" customHeight="1" x14ac:dyDescent="0.3">
      <c r="A369" s="664" t="s">
        <v>534</v>
      </c>
      <c r="B369" s="665" t="s">
        <v>535</v>
      </c>
      <c r="C369" s="666" t="s">
        <v>550</v>
      </c>
      <c r="D369" s="667" t="s">
        <v>1929</v>
      </c>
      <c r="E369" s="666" t="s">
        <v>3686</v>
      </c>
      <c r="F369" s="667" t="s">
        <v>3687</v>
      </c>
      <c r="G369" s="666" t="s">
        <v>3420</v>
      </c>
      <c r="H369" s="666" t="s">
        <v>3421</v>
      </c>
      <c r="I369" s="668">
        <v>251.43</v>
      </c>
      <c r="J369" s="668">
        <v>40</v>
      </c>
      <c r="K369" s="669">
        <v>10057.040000000001</v>
      </c>
    </row>
    <row r="370" spans="1:11" ht="14.4" customHeight="1" x14ac:dyDescent="0.3">
      <c r="A370" s="664" t="s">
        <v>534</v>
      </c>
      <c r="B370" s="665" t="s">
        <v>535</v>
      </c>
      <c r="C370" s="666" t="s">
        <v>550</v>
      </c>
      <c r="D370" s="667" t="s">
        <v>1929</v>
      </c>
      <c r="E370" s="666" t="s">
        <v>3686</v>
      </c>
      <c r="F370" s="667" t="s">
        <v>3687</v>
      </c>
      <c r="G370" s="666" t="s">
        <v>3422</v>
      </c>
      <c r="H370" s="666" t="s">
        <v>3423</v>
      </c>
      <c r="I370" s="668">
        <v>264.99</v>
      </c>
      <c r="J370" s="668">
        <v>40</v>
      </c>
      <c r="K370" s="669">
        <v>10599.6</v>
      </c>
    </row>
    <row r="371" spans="1:11" ht="14.4" customHeight="1" x14ac:dyDescent="0.3">
      <c r="A371" s="664" t="s">
        <v>534</v>
      </c>
      <c r="B371" s="665" t="s">
        <v>535</v>
      </c>
      <c r="C371" s="666" t="s">
        <v>550</v>
      </c>
      <c r="D371" s="667" t="s">
        <v>1929</v>
      </c>
      <c r="E371" s="666" t="s">
        <v>3686</v>
      </c>
      <c r="F371" s="667" t="s">
        <v>3687</v>
      </c>
      <c r="G371" s="666" t="s">
        <v>3424</v>
      </c>
      <c r="H371" s="666" t="s">
        <v>3425</v>
      </c>
      <c r="I371" s="668">
        <v>49.91</v>
      </c>
      <c r="J371" s="668">
        <v>50</v>
      </c>
      <c r="K371" s="669">
        <v>2495.63</v>
      </c>
    </row>
    <row r="372" spans="1:11" ht="14.4" customHeight="1" x14ac:dyDescent="0.3">
      <c r="A372" s="664" t="s">
        <v>534</v>
      </c>
      <c r="B372" s="665" t="s">
        <v>535</v>
      </c>
      <c r="C372" s="666" t="s">
        <v>550</v>
      </c>
      <c r="D372" s="667" t="s">
        <v>1929</v>
      </c>
      <c r="E372" s="666" t="s">
        <v>3686</v>
      </c>
      <c r="F372" s="667" t="s">
        <v>3687</v>
      </c>
      <c r="G372" s="666" t="s">
        <v>3426</v>
      </c>
      <c r="H372" s="666" t="s">
        <v>3427</v>
      </c>
      <c r="I372" s="668">
        <v>284.16000000000003</v>
      </c>
      <c r="J372" s="668">
        <v>40</v>
      </c>
      <c r="K372" s="669">
        <v>11366.24</v>
      </c>
    </row>
    <row r="373" spans="1:11" ht="14.4" customHeight="1" x14ac:dyDescent="0.3">
      <c r="A373" s="664" t="s">
        <v>534</v>
      </c>
      <c r="B373" s="665" t="s">
        <v>535</v>
      </c>
      <c r="C373" s="666" t="s">
        <v>550</v>
      </c>
      <c r="D373" s="667" t="s">
        <v>1929</v>
      </c>
      <c r="E373" s="666" t="s">
        <v>3686</v>
      </c>
      <c r="F373" s="667" t="s">
        <v>3687</v>
      </c>
      <c r="G373" s="666" t="s">
        <v>3428</v>
      </c>
      <c r="H373" s="666" t="s">
        <v>3429</v>
      </c>
      <c r="I373" s="668">
        <v>5395.5300000000007</v>
      </c>
      <c r="J373" s="668">
        <v>8</v>
      </c>
      <c r="K373" s="669">
        <v>43164.369999999995</v>
      </c>
    </row>
    <row r="374" spans="1:11" ht="14.4" customHeight="1" x14ac:dyDescent="0.3">
      <c r="A374" s="664" t="s">
        <v>534</v>
      </c>
      <c r="B374" s="665" t="s">
        <v>535</v>
      </c>
      <c r="C374" s="666" t="s">
        <v>550</v>
      </c>
      <c r="D374" s="667" t="s">
        <v>1929</v>
      </c>
      <c r="E374" s="666" t="s">
        <v>3686</v>
      </c>
      <c r="F374" s="667" t="s">
        <v>3687</v>
      </c>
      <c r="G374" s="666" t="s">
        <v>3430</v>
      </c>
      <c r="H374" s="666" t="s">
        <v>3431</v>
      </c>
      <c r="I374" s="668">
        <v>139.26</v>
      </c>
      <c r="J374" s="668">
        <v>720</v>
      </c>
      <c r="K374" s="669">
        <v>100266.4</v>
      </c>
    </row>
    <row r="375" spans="1:11" ht="14.4" customHeight="1" x14ac:dyDescent="0.3">
      <c r="A375" s="664" t="s">
        <v>534</v>
      </c>
      <c r="B375" s="665" t="s">
        <v>535</v>
      </c>
      <c r="C375" s="666" t="s">
        <v>550</v>
      </c>
      <c r="D375" s="667" t="s">
        <v>1929</v>
      </c>
      <c r="E375" s="666" t="s">
        <v>3686</v>
      </c>
      <c r="F375" s="667" t="s">
        <v>3687</v>
      </c>
      <c r="G375" s="666" t="s">
        <v>3432</v>
      </c>
      <c r="H375" s="666" t="s">
        <v>3433</v>
      </c>
      <c r="I375" s="668">
        <v>90.75</v>
      </c>
      <c r="J375" s="668">
        <v>6</v>
      </c>
      <c r="K375" s="669">
        <v>544.5</v>
      </c>
    </row>
    <row r="376" spans="1:11" ht="14.4" customHeight="1" x14ac:dyDescent="0.3">
      <c r="A376" s="664" t="s">
        <v>534</v>
      </c>
      <c r="B376" s="665" t="s">
        <v>535</v>
      </c>
      <c r="C376" s="666" t="s">
        <v>550</v>
      </c>
      <c r="D376" s="667" t="s">
        <v>1929</v>
      </c>
      <c r="E376" s="666" t="s">
        <v>3686</v>
      </c>
      <c r="F376" s="667" t="s">
        <v>3687</v>
      </c>
      <c r="G376" s="666" t="s">
        <v>3434</v>
      </c>
      <c r="H376" s="666" t="s">
        <v>3435</v>
      </c>
      <c r="I376" s="668">
        <v>30.86</v>
      </c>
      <c r="J376" s="668">
        <v>25</v>
      </c>
      <c r="K376" s="669">
        <v>771.38</v>
      </c>
    </row>
    <row r="377" spans="1:11" ht="14.4" customHeight="1" x14ac:dyDescent="0.3">
      <c r="A377" s="664" t="s">
        <v>534</v>
      </c>
      <c r="B377" s="665" t="s">
        <v>535</v>
      </c>
      <c r="C377" s="666" t="s">
        <v>550</v>
      </c>
      <c r="D377" s="667" t="s">
        <v>1929</v>
      </c>
      <c r="E377" s="666" t="s">
        <v>3686</v>
      </c>
      <c r="F377" s="667" t="s">
        <v>3687</v>
      </c>
      <c r="G377" s="666" t="s">
        <v>3436</v>
      </c>
      <c r="H377" s="666" t="s">
        <v>3437</v>
      </c>
      <c r="I377" s="668">
        <v>548.13</v>
      </c>
      <c r="J377" s="668">
        <v>40</v>
      </c>
      <c r="K377" s="669">
        <v>21925.200000000001</v>
      </c>
    </row>
    <row r="378" spans="1:11" ht="14.4" customHeight="1" x14ac:dyDescent="0.3">
      <c r="A378" s="664" t="s">
        <v>534</v>
      </c>
      <c r="B378" s="665" t="s">
        <v>535</v>
      </c>
      <c r="C378" s="666" t="s">
        <v>550</v>
      </c>
      <c r="D378" s="667" t="s">
        <v>1929</v>
      </c>
      <c r="E378" s="666" t="s">
        <v>3686</v>
      </c>
      <c r="F378" s="667" t="s">
        <v>3687</v>
      </c>
      <c r="G378" s="666" t="s">
        <v>3438</v>
      </c>
      <c r="H378" s="666" t="s">
        <v>3439</v>
      </c>
      <c r="I378" s="668">
        <v>1324.95</v>
      </c>
      <c r="J378" s="668">
        <v>5</v>
      </c>
      <c r="K378" s="669">
        <v>6624.75</v>
      </c>
    </row>
    <row r="379" spans="1:11" ht="14.4" customHeight="1" x14ac:dyDescent="0.3">
      <c r="A379" s="664" t="s">
        <v>534</v>
      </c>
      <c r="B379" s="665" t="s">
        <v>535</v>
      </c>
      <c r="C379" s="666" t="s">
        <v>550</v>
      </c>
      <c r="D379" s="667" t="s">
        <v>1929</v>
      </c>
      <c r="E379" s="666" t="s">
        <v>3686</v>
      </c>
      <c r="F379" s="667" t="s">
        <v>3687</v>
      </c>
      <c r="G379" s="666" t="s">
        <v>3440</v>
      </c>
      <c r="H379" s="666" t="s">
        <v>3441</v>
      </c>
      <c r="I379" s="668">
        <v>18.399999999999999</v>
      </c>
      <c r="J379" s="668">
        <v>12</v>
      </c>
      <c r="K379" s="669">
        <v>220.75</v>
      </c>
    </row>
    <row r="380" spans="1:11" ht="14.4" customHeight="1" x14ac:dyDescent="0.3">
      <c r="A380" s="664" t="s">
        <v>534</v>
      </c>
      <c r="B380" s="665" t="s">
        <v>535</v>
      </c>
      <c r="C380" s="666" t="s">
        <v>550</v>
      </c>
      <c r="D380" s="667" t="s">
        <v>1929</v>
      </c>
      <c r="E380" s="666" t="s">
        <v>3686</v>
      </c>
      <c r="F380" s="667" t="s">
        <v>3687</v>
      </c>
      <c r="G380" s="666" t="s">
        <v>3442</v>
      </c>
      <c r="H380" s="666" t="s">
        <v>3443</v>
      </c>
      <c r="I380" s="668">
        <v>1649.96</v>
      </c>
      <c r="J380" s="668">
        <v>38</v>
      </c>
      <c r="K380" s="669">
        <v>62698.33</v>
      </c>
    </row>
    <row r="381" spans="1:11" ht="14.4" customHeight="1" x14ac:dyDescent="0.3">
      <c r="A381" s="664" t="s">
        <v>534</v>
      </c>
      <c r="B381" s="665" t="s">
        <v>535</v>
      </c>
      <c r="C381" s="666" t="s">
        <v>550</v>
      </c>
      <c r="D381" s="667" t="s">
        <v>1929</v>
      </c>
      <c r="E381" s="666" t="s">
        <v>3686</v>
      </c>
      <c r="F381" s="667" t="s">
        <v>3687</v>
      </c>
      <c r="G381" s="666" t="s">
        <v>3444</v>
      </c>
      <c r="H381" s="666" t="s">
        <v>3445</v>
      </c>
      <c r="I381" s="668">
        <v>1076.9000000000001</v>
      </c>
      <c r="J381" s="668">
        <v>10</v>
      </c>
      <c r="K381" s="669">
        <v>10769</v>
      </c>
    </row>
    <row r="382" spans="1:11" ht="14.4" customHeight="1" x14ac:dyDescent="0.3">
      <c r="A382" s="664" t="s">
        <v>534</v>
      </c>
      <c r="B382" s="665" t="s">
        <v>535</v>
      </c>
      <c r="C382" s="666" t="s">
        <v>550</v>
      </c>
      <c r="D382" s="667" t="s">
        <v>1929</v>
      </c>
      <c r="E382" s="666" t="s">
        <v>3686</v>
      </c>
      <c r="F382" s="667" t="s">
        <v>3687</v>
      </c>
      <c r="G382" s="666" t="s">
        <v>3446</v>
      </c>
      <c r="H382" s="666" t="s">
        <v>3447</v>
      </c>
      <c r="I382" s="668">
        <v>45.98</v>
      </c>
      <c r="J382" s="668">
        <v>40</v>
      </c>
      <c r="K382" s="669">
        <v>1839.2</v>
      </c>
    </row>
    <row r="383" spans="1:11" ht="14.4" customHeight="1" x14ac:dyDescent="0.3">
      <c r="A383" s="664" t="s">
        <v>534</v>
      </c>
      <c r="B383" s="665" t="s">
        <v>535</v>
      </c>
      <c r="C383" s="666" t="s">
        <v>550</v>
      </c>
      <c r="D383" s="667" t="s">
        <v>1929</v>
      </c>
      <c r="E383" s="666" t="s">
        <v>3686</v>
      </c>
      <c r="F383" s="667" t="s">
        <v>3687</v>
      </c>
      <c r="G383" s="666" t="s">
        <v>3448</v>
      </c>
      <c r="H383" s="666" t="s">
        <v>3449</v>
      </c>
      <c r="I383" s="668">
        <v>12500</v>
      </c>
      <c r="J383" s="668">
        <v>2</v>
      </c>
      <c r="K383" s="669">
        <v>25000</v>
      </c>
    </row>
    <row r="384" spans="1:11" ht="14.4" customHeight="1" x14ac:dyDescent="0.3">
      <c r="A384" s="664" t="s">
        <v>534</v>
      </c>
      <c r="B384" s="665" t="s">
        <v>535</v>
      </c>
      <c r="C384" s="666" t="s">
        <v>550</v>
      </c>
      <c r="D384" s="667" t="s">
        <v>1929</v>
      </c>
      <c r="E384" s="666" t="s">
        <v>3686</v>
      </c>
      <c r="F384" s="667" t="s">
        <v>3687</v>
      </c>
      <c r="G384" s="666" t="s">
        <v>3450</v>
      </c>
      <c r="H384" s="666" t="s">
        <v>3451</v>
      </c>
      <c r="I384" s="668">
        <v>900.97</v>
      </c>
      <c r="J384" s="668">
        <v>6</v>
      </c>
      <c r="K384" s="669">
        <v>5405.79</v>
      </c>
    </row>
    <row r="385" spans="1:11" ht="14.4" customHeight="1" x14ac:dyDescent="0.3">
      <c r="A385" s="664" t="s">
        <v>534</v>
      </c>
      <c r="B385" s="665" t="s">
        <v>535</v>
      </c>
      <c r="C385" s="666" t="s">
        <v>550</v>
      </c>
      <c r="D385" s="667" t="s">
        <v>1929</v>
      </c>
      <c r="E385" s="666" t="s">
        <v>3686</v>
      </c>
      <c r="F385" s="667" t="s">
        <v>3687</v>
      </c>
      <c r="G385" s="666" t="s">
        <v>3452</v>
      </c>
      <c r="H385" s="666" t="s">
        <v>3453</v>
      </c>
      <c r="I385" s="668">
        <v>78.650000000000006</v>
      </c>
      <c r="J385" s="668">
        <v>25</v>
      </c>
      <c r="K385" s="669">
        <v>1966.25</v>
      </c>
    </row>
    <row r="386" spans="1:11" ht="14.4" customHeight="1" x14ac:dyDescent="0.3">
      <c r="A386" s="664" t="s">
        <v>534</v>
      </c>
      <c r="B386" s="665" t="s">
        <v>535</v>
      </c>
      <c r="C386" s="666" t="s">
        <v>550</v>
      </c>
      <c r="D386" s="667" t="s">
        <v>1929</v>
      </c>
      <c r="E386" s="666" t="s">
        <v>3686</v>
      </c>
      <c r="F386" s="667" t="s">
        <v>3687</v>
      </c>
      <c r="G386" s="666" t="s">
        <v>3454</v>
      </c>
      <c r="H386" s="666" t="s">
        <v>3455</v>
      </c>
      <c r="I386" s="668">
        <v>16700.419999999998</v>
      </c>
      <c r="J386" s="668">
        <v>13</v>
      </c>
      <c r="K386" s="669">
        <v>217105.46</v>
      </c>
    </row>
    <row r="387" spans="1:11" ht="14.4" customHeight="1" x14ac:dyDescent="0.3">
      <c r="A387" s="664" t="s">
        <v>534</v>
      </c>
      <c r="B387" s="665" t="s">
        <v>535</v>
      </c>
      <c r="C387" s="666" t="s">
        <v>550</v>
      </c>
      <c r="D387" s="667" t="s">
        <v>1929</v>
      </c>
      <c r="E387" s="666" t="s">
        <v>3686</v>
      </c>
      <c r="F387" s="667" t="s">
        <v>3687</v>
      </c>
      <c r="G387" s="666" t="s">
        <v>3456</v>
      </c>
      <c r="H387" s="666" t="s">
        <v>3457</v>
      </c>
      <c r="I387" s="668">
        <v>3539.25</v>
      </c>
      <c r="J387" s="668">
        <v>1</v>
      </c>
      <c r="K387" s="669">
        <v>3539.25</v>
      </c>
    </row>
    <row r="388" spans="1:11" ht="14.4" customHeight="1" x14ac:dyDescent="0.3">
      <c r="A388" s="664" t="s">
        <v>534</v>
      </c>
      <c r="B388" s="665" t="s">
        <v>535</v>
      </c>
      <c r="C388" s="666" t="s">
        <v>550</v>
      </c>
      <c r="D388" s="667" t="s">
        <v>1929</v>
      </c>
      <c r="E388" s="666" t="s">
        <v>3686</v>
      </c>
      <c r="F388" s="667" t="s">
        <v>3687</v>
      </c>
      <c r="G388" s="666" t="s">
        <v>3458</v>
      </c>
      <c r="H388" s="666" t="s">
        <v>3459</v>
      </c>
      <c r="I388" s="668">
        <v>14290.1</v>
      </c>
      <c r="J388" s="668">
        <v>3</v>
      </c>
      <c r="K388" s="669">
        <v>42870.3</v>
      </c>
    </row>
    <row r="389" spans="1:11" ht="14.4" customHeight="1" x14ac:dyDescent="0.3">
      <c r="A389" s="664" t="s">
        <v>534</v>
      </c>
      <c r="B389" s="665" t="s">
        <v>535</v>
      </c>
      <c r="C389" s="666" t="s">
        <v>550</v>
      </c>
      <c r="D389" s="667" t="s">
        <v>1929</v>
      </c>
      <c r="E389" s="666" t="s">
        <v>3686</v>
      </c>
      <c r="F389" s="667" t="s">
        <v>3687</v>
      </c>
      <c r="G389" s="666" t="s">
        <v>3460</v>
      </c>
      <c r="H389" s="666" t="s">
        <v>3461</v>
      </c>
      <c r="I389" s="668">
        <v>11794.474999999999</v>
      </c>
      <c r="J389" s="668">
        <v>2</v>
      </c>
      <c r="K389" s="669">
        <v>23588.949999999997</v>
      </c>
    </row>
    <row r="390" spans="1:11" ht="14.4" customHeight="1" x14ac:dyDescent="0.3">
      <c r="A390" s="664" t="s">
        <v>534</v>
      </c>
      <c r="B390" s="665" t="s">
        <v>535</v>
      </c>
      <c r="C390" s="666" t="s">
        <v>550</v>
      </c>
      <c r="D390" s="667" t="s">
        <v>1929</v>
      </c>
      <c r="E390" s="666" t="s">
        <v>3686</v>
      </c>
      <c r="F390" s="667" t="s">
        <v>3687</v>
      </c>
      <c r="G390" s="666" t="s">
        <v>3462</v>
      </c>
      <c r="H390" s="666" t="s">
        <v>3463</v>
      </c>
      <c r="I390" s="668">
        <v>653.4</v>
      </c>
      <c r="J390" s="668">
        <v>10</v>
      </c>
      <c r="K390" s="669">
        <v>6534</v>
      </c>
    </row>
    <row r="391" spans="1:11" ht="14.4" customHeight="1" x14ac:dyDescent="0.3">
      <c r="A391" s="664" t="s">
        <v>534</v>
      </c>
      <c r="B391" s="665" t="s">
        <v>535</v>
      </c>
      <c r="C391" s="666" t="s">
        <v>550</v>
      </c>
      <c r="D391" s="667" t="s">
        <v>1929</v>
      </c>
      <c r="E391" s="666" t="s">
        <v>3686</v>
      </c>
      <c r="F391" s="667" t="s">
        <v>3687</v>
      </c>
      <c r="G391" s="666" t="s">
        <v>3464</v>
      </c>
      <c r="H391" s="666" t="s">
        <v>3465</v>
      </c>
      <c r="I391" s="668">
        <v>66799.899999999994</v>
      </c>
      <c r="J391" s="668">
        <v>2</v>
      </c>
      <c r="K391" s="669">
        <v>133599.79999999999</v>
      </c>
    </row>
    <row r="392" spans="1:11" ht="14.4" customHeight="1" x14ac:dyDescent="0.3">
      <c r="A392" s="664" t="s">
        <v>534</v>
      </c>
      <c r="B392" s="665" t="s">
        <v>535</v>
      </c>
      <c r="C392" s="666" t="s">
        <v>550</v>
      </c>
      <c r="D392" s="667" t="s">
        <v>1929</v>
      </c>
      <c r="E392" s="666" t="s">
        <v>3686</v>
      </c>
      <c r="F392" s="667" t="s">
        <v>3687</v>
      </c>
      <c r="G392" s="666" t="s">
        <v>3466</v>
      </c>
      <c r="H392" s="666" t="s">
        <v>3467</v>
      </c>
      <c r="I392" s="668">
        <v>5166.72</v>
      </c>
      <c r="J392" s="668">
        <v>5</v>
      </c>
      <c r="K392" s="669">
        <v>25833.599999999999</v>
      </c>
    </row>
    <row r="393" spans="1:11" ht="14.4" customHeight="1" x14ac:dyDescent="0.3">
      <c r="A393" s="664" t="s">
        <v>534</v>
      </c>
      <c r="B393" s="665" t="s">
        <v>535</v>
      </c>
      <c r="C393" s="666" t="s">
        <v>550</v>
      </c>
      <c r="D393" s="667" t="s">
        <v>1929</v>
      </c>
      <c r="E393" s="666" t="s">
        <v>3686</v>
      </c>
      <c r="F393" s="667" t="s">
        <v>3687</v>
      </c>
      <c r="G393" s="666" t="s">
        <v>3468</v>
      </c>
      <c r="H393" s="666" t="s">
        <v>3469</v>
      </c>
      <c r="I393" s="668">
        <v>3162.94</v>
      </c>
      <c r="J393" s="668">
        <v>1</v>
      </c>
      <c r="K393" s="669">
        <v>3162.94</v>
      </c>
    </row>
    <row r="394" spans="1:11" ht="14.4" customHeight="1" x14ac:dyDescent="0.3">
      <c r="A394" s="664" t="s">
        <v>534</v>
      </c>
      <c r="B394" s="665" t="s">
        <v>535</v>
      </c>
      <c r="C394" s="666" t="s">
        <v>550</v>
      </c>
      <c r="D394" s="667" t="s">
        <v>1929</v>
      </c>
      <c r="E394" s="666" t="s">
        <v>3686</v>
      </c>
      <c r="F394" s="667" t="s">
        <v>3687</v>
      </c>
      <c r="G394" s="666" t="s">
        <v>3470</v>
      </c>
      <c r="H394" s="666" t="s">
        <v>3471</v>
      </c>
      <c r="I394" s="668">
        <v>1500.4</v>
      </c>
      <c r="J394" s="668">
        <v>10</v>
      </c>
      <c r="K394" s="669">
        <v>15004</v>
      </c>
    </row>
    <row r="395" spans="1:11" ht="14.4" customHeight="1" x14ac:dyDescent="0.3">
      <c r="A395" s="664" t="s">
        <v>534</v>
      </c>
      <c r="B395" s="665" t="s">
        <v>535</v>
      </c>
      <c r="C395" s="666" t="s">
        <v>550</v>
      </c>
      <c r="D395" s="667" t="s">
        <v>1929</v>
      </c>
      <c r="E395" s="666" t="s">
        <v>3686</v>
      </c>
      <c r="F395" s="667" t="s">
        <v>3687</v>
      </c>
      <c r="G395" s="666" t="s">
        <v>3472</v>
      </c>
      <c r="H395" s="666" t="s">
        <v>3473</v>
      </c>
      <c r="I395" s="668">
        <v>0.01</v>
      </c>
      <c r="J395" s="668">
        <v>50</v>
      </c>
      <c r="K395" s="669">
        <v>0.61</v>
      </c>
    </row>
    <row r="396" spans="1:11" ht="14.4" customHeight="1" x14ac:dyDescent="0.3">
      <c r="A396" s="664" t="s">
        <v>534</v>
      </c>
      <c r="B396" s="665" t="s">
        <v>535</v>
      </c>
      <c r="C396" s="666" t="s">
        <v>550</v>
      </c>
      <c r="D396" s="667" t="s">
        <v>1929</v>
      </c>
      <c r="E396" s="666" t="s">
        <v>3686</v>
      </c>
      <c r="F396" s="667" t="s">
        <v>3687</v>
      </c>
      <c r="G396" s="666" t="s">
        <v>3474</v>
      </c>
      <c r="H396" s="666" t="s">
        <v>3475</v>
      </c>
      <c r="I396" s="668">
        <v>11794.48</v>
      </c>
      <c r="J396" s="668">
        <v>2</v>
      </c>
      <c r="K396" s="669">
        <v>23588.959999999999</v>
      </c>
    </row>
    <row r="397" spans="1:11" ht="14.4" customHeight="1" x14ac:dyDescent="0.3">
      <c r="A397" s="664" t="s">
        <v>534</v>
      </c>
      <c r="B397" s="665" t="s">
        <v>535</v>
      </c>
      <c r="C397" s="666" t="s">
        <v>550</v>
      </c>
      <c r="D397" s="667" t="s">
        <v>1929</v>
      </c>
      <c r="E397" s="666" t="s">
        <v>3686</v>
      </c>
      <c r="F397" s="667" t="s">
        <v>3687</v>
      </c>
      <c r="G397" s="666" t="s">
        <v>3476</v>
      </c>
      <c r="H397" s="666" t="s">
        <v>3477</v>
      </c>
      <c r="I397" s="668">
        <v>2311.1</v>
      </c>
      <c r="J397" s="668">
        <v>10</v>
      </c>
      <c r="K397" s="669">
        <v>23111</v>
      </c>
    </row>
    <row r="398" spans="1:11" ht="14.4" customHeight="1" x14ac:dyDescent="0.3">
      <c r="A398" s="664" t="s">
        <v>534</v>
      </c>
      <c r="B398" s="665" t="s">
        <v>535</v>
      </c>
      <c r="C398" s="666" t="s">
        <v>550</v>
      </c>
      <c r="D398" s="667" t="s">
        <v>1929</v>
      </c>
      <c r="E398" s="666" t="s">
        <v>3686</v>
      </c>
      <c r="F398" s="667" t="s">
        <v>3687</v>
      </c>
      <c r="G398" s="666" t="s">
        <v>3478</v>
      </c>
      <c r="H398" s="666" t="s">
        <v>3479</v>
      </c>
      <c r="I398" s="668">
        <v>4751.67</v>
      </c>
      <c r="J398" s="668">
        <v>1</v>
      </c>
      <c r="K398" s="669">
        <v>4751.67</v>
      </c>
    </row>
    <row r="399" spans="1:11" ht="14.4" customHeight="1" x14ac:dyDescent="0.3">
      <c r="A399" s="664" t="s">
        <v>534</v>
      </c>
      <c r="B399" s="665" t="s">
        <v>535</v>
      </c>
      <c r="C399" s="666" t="s">
        <v>550</v>
      </c>
      <c r="D399" s="667" t="s">
        <v>1929</v>
      </c>
      <c r="E399" s="666" t="s">
        <v>3686</v>
      </c>
      <c r="F399" s="667" t="s">
        <v>3687</v>
      </c>
      <c r="G399" s="666" t="s">
        <v>3480</v>
      </c>
      <c r="H399" s="666" t="s">
        <v>3481</v>
      </c>
      <c r="I399" s="668">
        <v>295.24</v>
      </c>
      <c r="J399" s="668">
        <v>80</v>
      </c>
      <c r="K399" s="669">
        <v>23619.200000000001</v>
      </c>
    </row>
    <row r="400" spans="1:11" ht="14.4" customHeight="1" x14ac:dyDescent="0.3">
      <c r="A400" s="664" t="s">
        <v>534</v>
      </c>
      <c r="B400" s="665" t="s">
        <v>535</v>
      </c>
      <c r="C400" s="666" t="s">
        <v>550</v>
      </c>
      <c r="D400" s="667" t="s">
        <v>1929</v>
      </c>
      <c r="E400" s="666" t="s">
        <v>3686</v>
      </c>
      <c r="F400" s="667" t="s">
        <v>3687</v>
      </c>
      <c r="G400" s="666" t="s">
        <v>3482</v>
      </c>
      <c r="H400" s="666" t="s">
        <v>3483</v>
      </c>
      <c r="I400" s="668">
        <v>415.03</v>
      </c>
      <c r="J400" s="668">
        <v>40</v>
      </c>
      <c r="K400" s="669">
        <v>16601.2</v>
      </c>
    </row>
    <row r="401" spans="1:11" ht="14.4" customHeight="1" x14ac:dyDescent="0.3">
      <c r="A401" s="664" t="s">
        <v>534</v>
      </c>
      <c r="B401" s="665" t="s">
        <v>535</v>
      </c>
      <c r="C401" s="666" t="s">
        <v>550</v>
      </c>
      <c r="D401" s="667" t="s">
        <v>1929</v>
      </c>
      <c r="E401" s="666" t="s">
        <v>3686</v>
      </c>
      <c r="F401" s="667" t="s">
        <v>3687</v>
      </c>
      <c r="G401" s="666" t="s">
        <v>3484</v>
      </c>
      <c r="H401" s="666" t="s">
        <v>3485</v>
      </c>
      <c r="I401" s="668">
        <v>8700.01</v>
      </c>
      <c r="J401" s="668">
        <v>2</v>
      </c>
      <c r="K401" s="669">
        <v>17400.02</v>
      </c>
    </row>
    <row r="402" spans="1:11" ht="14.4" customHeight="1" x14ac:dyDescent="0.3">
      <c r="A402" s="664" t="s">
        <v>534</v>
      </c>
      <c r="B402" s="665" t="s">
        <v>535</v>
      </c>
      <c r="C402" s="666" t="s">
        <v>550</v>
      </c>
      <c r="D402" s="667" t="s">
        <v>1929</v>
      </c>
      <c r="E402" s="666" t="s">
        <v>3686</v>
      </c>
      <c r="F402" s="667" t="s">
        <v>3687</v>
      </c>
      <c r="G402" s="666" t="s">
        <v>3486</v>
      </c>
      <c r="H402" s="666" t="s">
        <v>3487</v>
      </c>
      <c r="I402" s="668">
        <v>56.87</v>
      </c>
      <c r="J402" s="668">
        <v>80</v>
      </c>
      <c r="K402" s="669">
        <v>4549.6000000000004</v>
      </c>
    </row>
    <row r="403" spans="1:11" ht="14.4" customHeight="1" x14ac:dyDescent="0.3">
      <c r="A403" s="664" t="s">
        <v>534</v>
      </c>
      <c r="B403" s="665" t="s">
        <v>535</v>
      </c>
      <c r="C403" s="666" t="s">
        <v>550</v>
      </c>
      <c r="D403" s="667" t="s">
        <v>1929</v>
      </c>
      <c r="E403" s="666" t="s">
        <v>3686</v>
      </c>
      <c r="F403" s="667" t="s">
        <v>3687</v>
      </c>
      <c r="G403" s="666" t="s">
        <v>3488</v>
      </c>
      <c r="H403" s="666" t="s">
        <v>3489</v>
      </c>
      <c r="I403" s="668">
        <v>1324.95</v>
      </c>
      <c r="J403" s="668">
        <v>5</v>
      </c>
      <c r="K403" s="669">
        <v>6624.75</v>
      </c>
    </row>
    <row r="404" spans="1:11" ht="14.4" customHeight="1" x14ac:dyDescent="0.3">
      <c r="A404" s="664" t="s">
        <v>534</v>
      </c>
      <c r="B404" s="665" t="s">
        <v>535</v>
      </c>
      <c r="C404" s="666" t="s">
        <v>550</v>
      </c>
      <c r="D404" s="667" t="s">
        <v>1929</v>
      </c>
      <c r="E404" s="666" t="s">
        <v>3686</v>
      </c>
      <c r="F404" s="667" t="s">
        <v>3687</v>
      </c>
      <c r="G404" s="666" t="s">
        <v>3490</v>
      </c>
      <c r="H404" s="666" t="s">
        <v>3491</v>
      </c>
      <c r="I404" s="668">
        <v>467.01</v>
      </c>
      <c r="J404" s="668">
        <v>5</v>
      </c>
      <c r="K404" s="669">
        <v>2335.06</v>
      </c>
    </row>
    <row r="405" spans="1:11" ht="14.4" customHeight="1" x14ac:dyDescent="0.3">
      <c r="A405" s="664" t="s">
        <v>534</v>
      </c>
      <c r="B405" s="665" t="s">
        <v>535</v>
      </c>
      <c r="C405" s="666" t="s">
        <v>550</v>
      </c>
      <c r="D405" s="667" t="s">
        <v>1929</v>
      </c>
      <c r="E405" s="666" t="s">
        <v>3686</v>
      </c>
      <c r="F405" s="667" t="s">
        <v>3687</v>
      </c>
      <c r="G405" s="666" t="s">
        <v>3246</v>
      </c>
      <c r="H405" s="666" t="s">
        <v>3247</v>
      </c>
      <c r="I405" s="668">
        <v>600.005</v>
      </c>
      <c r="J405" s="668">
        <v>20</v>
      </c>
      <c r="K405" s="669">
        <v>12000.119999999999</v>
      </c>
    </row>
    <row r="406" spans="1:11" ht="14.4" customHeight="1" x14ac:dyDescent="0.3">
      <c r="A406" s="664" t="s">
        <v>534</v>
      </c>
      <c r="B406" s="665" t="s">
        <v>535</v>
      </c>
      <c r="C406" s="666" t="s">
        <v>550</v>
      </c>
      <c r="D406" s="667" t="s">
        <v>1929</v>
      </c>
      <c r="E406" s="666" t="s">
        <v>3686</v>
      </c>
      <c r="F406" s="667" t="s">
        <v>3687</v>
      </c>
      <c r="G406" s="666" t="s">
        <v>3492</v>
      </c>
      <c r="H406" s="666" t="s">
        <v>3493</v>
      </c>
      <c r="I406" s="668">
        <v>2516.8000000000002</v>
      </c>
      <c r="J406" s="668">
        <v>6</v>
      </c>
      <c r="K406" s="669">
        <v>15100.800000000001</v>
      </c>
    </row>
    <row r="407" spans="1:11" ht="14.4" customHeight="1" x14ac:dyDescent="0.3">
      <c r="A407" s="664" t="s">
        <v>534</v>
      </c>
      <c r="B407" s="665" t="s">
        <v>535</v>
      </c>
      <c r="C407" s="666" t="s">
        <v>550</v>
      </c>
      <c r="D407" s="667" t="s">
        <v>1929</v>
      </c>
      <c r="E407" s="666" t="s">
        <v>3686</v>
      </c>
      <c r="F407" s="667" t="s">
        <v>3687</v>
      </c>
      <c r="G407" s="666" t="s">
        <v>3494</v>
      </c>
      <c r="H407" s="666" t="s">
        <v>3495</v>
      </c>
      <c r="I407" s="668">
        <v>17480</v>
      </c>
      <c r="J407" s="668">
        <v>20</v>
      </c>
      <c r="K407" s="669">
        <v>349600</v>
      </c>
    </row>
    <row r="408" spans="1:11" ht="14.4" customHeight="1" x14ac:dyDescent="0.3">
      <c r="A408" s="664" t="s">
        <v>534</v>
      </c>
      <c r="B408" s="665" t="s">
        <v>535</v>
      </c>
      <c r="C408" s="666" t="s">
        <v>550</v>
      </c>
      <c r="D408" s="667" t="s">
        <v>1929</v>
      </c>
      <c r="E408" s="666" t="s">
        <v>3686</v>
      </c>
      <c r="F408" s="667" t="s">
        <v>3687</v>
      </c>
      <c r="G408" s="666" t="s">
        <v>3496</v>
      </c>
      <c r="H408" s="666" t="s">
        <v>3497</v>
      </c>
      <c r="I408" s="668">
        <v>467.01</v>
      </c>
      <c r="J408" s="668">
        <v>15</v>
      </c>
      <c r="K408" s="669">
        <v>7005.17</v>
      </c>
    </row>
    <row r="409" spans="1:11" ht="14.4" customHeight="1" x14ac:dyDescent="0.3">
      <c r="A409" s="664" t="s">
        <v>534</v>
      </c>
      <c r="B409" s="665" t="s">
        <v>535</v>
      </c>
      <c r="C409" s="666" t="s">
        <v>550</v>
      </c>
      <c r="D409" s="667" t="s">
        <v>1929</v>
      </c>
      <c r="E409" s="666" t="s">
        <v>3686</v>
      </c>
      <c r="F409" s="667" t="s">
        <v>3687</v>
      </c>
      <c r="G409" s="666" t="s">
        <v>3498</v>
      </c>
      <c r="H409" s="666" t="s">
        <v>3499</v>
      </c>
      <c r="I409" s="668">
        <v>9.5</v>
      </c>
      <c r="J409" s="668">
        <v>100</v>
      </c>
      <c r="K409" s="669">
        <v>950</v>
      </c>
    </row>
    <row r="410" spans="1:11" ht="14.4" customHeight="1" x14ac:dyDescent="0.3">
      <c r="A410" s="664" t="s">
        <v>534</v>
      </c>
      <c r="B410" s="665" t="s">
        <v>535</v>
      </c>
      <c r="C410" s="666" t="s">
        <v>550</v>
      </c>
      <c r="D410" s="667" t="s">
        <v>1929</v>
      </c>
      <c r="E410" s="666" t="s">
        <v>3686</v>
      </c>
      <c r="F410" s="667" t="s">
        <v>3687</v>
      </c>
      <c r="G410" s="666" t="s">
        <v>3500</v>
      </c>
      <c r="H410" s="666" t="s">
        <v>3501</v>
      </c>
      <c r="I410" s="668">
        <v>200.05</v>
      </c>
      <c r="J410" s="668">
        <v>84</v>
      </c>
      <c r="K410" s="669">
        <v>16804.48</v>
      </c>
    </row>
    <row r="411" spans="1:11" ht="14.4" customHeight="1" x14ac:dyDescent="0.3">
      <c r="A411" s="664" t="s">
        <v>534</v>
      </c>
      <c r="B411" s="665" t="s">
        <v>535</v>
      </c>
      <c r="C411" s="666" t="s">
        <v>550</v>
      </c>
      <c r="D411" s="667" t="s">
        <v>1929</v>
      </c>
      <c r="E411" s="666" t="s">
        <v>3686</v>
      </c>
      <c r="F411" s="667" t="s">
        <v>3687</v>
      </c>
      <c r="G411" s="666" t="s">
        <v>3502</v>
      </c>
      <c r="H411" s="666" t="s">
        <v>3503</v>
      </c>
      <c r="I411" s="668">
        <v>2320.7800000000002</v>
      </c>
      <c r="J411" s="668">
        <v>10</v>
      </c>
      <c r="K411" s="669">
        <v>23207.8</v>
      </c>
    </row>
    <row r="412" spans="1:11" ht="14.4" customHeight="1" x14ac:dyDescent="0.3">
      <c r="A412" s="664" t="s">
        <v>534</v>
      </c>
      <c r="B412" s="665" t="s">
        <v>535</v>
      </c>
      <c r="C412" s="666" t="s">
        <v>550</v>
      </c>
      <c r="D412" s="667" t="s">
        <v>1929</v>
      </c>
      <c r="E412" s="666" t="s">
        <v>3686</v>
      </c>
      <c r="F412" s="667" t="s">
        <v>3687</v>
      </c>
      <c r="G412" s="666" t="s">
        <v>3504</v>
      </c>
      <c r="H412" s="666" t="s">
        <v>3505</v>
      </c>
      <c r="I412" s="668">
        <v>19400</v>
      </c>
      <c r="J412" s="668">
        <v>2</v>
      </c>
      <c r="K412" s="669">
        <v>38800</v>
      </c>
    </row>
    <row r="413" spans="1:11" ht="14.4" customHeight="1" x14ac:dyDescent="0.3">
      <c r="A413" s="664" t="s">
        <v>534</v>
      </c>
      <c r="B413" s="665" t="s">
        <v>535</v>
      </c>
      <c r="C413" s="666" t="s">
        <v>550</v>
      </c>
      <c r="D413" s="667" t="s">
        <v>1929</v>
      </c>
      <c r="E413" s="666" t="s">
        <v>3686</v>
      </c>
      <c r="F413" s="667" t="s">
        <v>3687</v>
      </c>
      <c r="G413" s="666" t="s">
        <v>3506</v>
      </c>
      <c r="H413" s="666" t="s">
        <v>3507</v>
      </c>
      <c r="I413" s="668">
        <v>1305.82</v>
      </c>
      <c r="J413" s="668">
        <v>25</v>
      </c>
      <c r="K413" s="669">
        <v>32645.5</v>
      </c>
    </row>
    <row r="414" spans="1:11" ht="14.4" customHeight="1" x14ac:dyDescent="0.3">
      <c r="A414" s="664" t="s">
        <v>534</v>
      </c>
      <c r="B414" s="665" t="s">
        <v>535</v>
      </c>
      <c r="C414" s="666" t="s">
        <v>550</v>
      </c>
      <c r="D414" s="667" t="s">
        <v>1929</v>
      </c>
      <c r="E414" s="666" t="s">
        <v>3686</v>
      </c>
      <c r="F414" s="667" t="s">
        <v>3687</v>
      </c>
      <c r="G414" s="666" t="s">
        <v>3508</v>
      </c>
      <c r="H414" s="666" t="s">
        <v>3509</v>
      </c>
      <c r="I414" s="668">
        <v>34.844999999999999</v>
      </c>
      <c r="J414" s="668">
        <v>72</v>
      </c>
      <c r="K414" s="669">
        <v>2508.84</v>
      </c>
    </row>
    <row r="415" spans="1:11" ht="14.4" customHeight="1" x14ac:dyDescent="0.3">
      <c r="A415" s="664" t="s">
        <v>534</v>
      </c>
      <c r="B415" s="665" t="s">
        <v>535</v>
      </c>
      <c r="C415" s="666" t="s">
        <v>550</v>
      </c>
      <c r="D415" s="667" t="s">
        <v>1929</v>
      </c>
      <c r="E415" s="666" t="s">
        <v>3686</v>
      </c>
      <c r="F415" s="667" t="s">
        <v>3687</v>
      </c>
      <c r="G415" s="666" t="s">
        <v>3510</v>
      </c>
      <c r="H415" s="666" t="s">
        <v>3511</v>
      </c>
      <c r="I415" s="668">
        <v>26.44</v>
      </c>
      <c r="J415" s="668">
        <v>40</v>
      </c>
      <c r="K415" s="669">
        <v>1057.54</v>
      </c>
    </row>
    <row r="416" spans="1:11" ht="14.4" customHeight="1" x14ac:dyDescent="0.3">
      <c r="A416" s="664" t="s">
        <v>534</v>
      </c>
      <c r="B416" s="665" t="s">
        <v>535</v>
      </c>
      <c r="C416" s="666" t="s">
        <v>550</v>
      </c>
      <c r="D416" s="667" t="s">
        <v>1929</v>
      </c>
      <c r="E416" s="666" t="s">
        <v>3686</v>
      </c>
      <c r="F416" s="667" t="s">
        <v>3687</v>
      </c>
      <c r="G416" s="666" t="s">
        <v>3512</v>
      </c>
      <c r="H416" s="666" t="s">
        <v>3513</v>
      </c>
      <c r="I416" s="668">
        <v>564.66999999999996</v>
      </c>
      <c r="J416" s="668">
        <v>6</v>
      </c>
      <c r="K416" s="669">
        <v>3388.02</v>
      </c>
    </row>
    <row r="417" spans="1:11" ht="14.4" customHeight="1" x14ac:dyDescent="0.3">
      <c r="A417" s="664" t="s">
        <v>534</v>
      </c>
      <c r="B417" s="665" t="s">
        <v>535</v>
      </c>
      <c r="C417" s="666" t="s">
        <v>550</v>
      </c>
      <c r="D417" s="667" t="s">
        <v>1929</v>
      </c>
      <c r="E417" s="666" t="s">
        <v>3686</v>
      </c>
      <c r="F417" s="667" t="s">
        <v>3687</v>
      </c>
      <c r="G417" s="666" t="s">
        <v>3514</v>
      </c>
      <c r="H417" s="666" t="s">
        <v>3515</v>
      </c>
      <c r="I417" s="668">
        <v>786.5</v>
      </c>
      <c r="J417" s="668">
        <v>1</v>
      </c>
      <c r="K417" s="669">
        <v>786.5</v>
      </c>
    </row>
    <row r="418" spans="1:11" ht="14.4" customHeight="1" x14ac:dyDescent="0.3">
      <c r="A418" s="664" t="s">
        <v>534</v>
      </c>
      <c r="B418" s="665" t="s">
        <v>535</v>
      </c>
      <c r="C418" s="666" t="s">
        <v>550</v>
      </c>
      <c r="D418" s="667" t="s">
        <v>1929</v>
      </c>
      <c r="E418" s="666" t="s">
        <v>3686</v>
      </c>
      <c r="F418" s="667" t="s">
        <v>3687</v>
      </c>
      <c r="G418" s="666" t="s">
        <v>3516</v>
      </c>
      <c r="H418" s="666" t="s">
        <v>3517</v>
      </c>
      <c r="I418" s="668">
        <v>32.19</v>
      </c>
      <c r="J418" s="668">
        <v>50</v>
      </c>
      <c r="K418" s="669">
        <v>1609.3</v>
      </c>
    </row>
    <row r="419" spans="1:11" ht="14.4" customHeight="1" x14ac:dyDescent="0.3">
      <c r="A419" s="664" t="s">
        <v>534</v>
      </c>
      <c r="B419" s="665" t="s">
        <v>535</v>
      </c>
      <c r="C419" s="666" t="s">
        <v>550</v>
      </c>
      <c r="D419" s="667" t="s">
        <v>1929</v>
      </c>
      <c r="E419" s="666" t="s">
        <v>3686</v>
      </c>
      <c r="F419" s="667" t="s">
        <v>3687</v>
      </c>
      <c r="G419" s="666" t="s">
        <v>3518</v>
      </c>
      <c r="H419" s="666" t="s">
        <v>3519</v>
      </c>
      <c r="I419" s="668">
        <v>1197.9000000000001</v>
      </c>
      <c r="J419" s="668">
        <v>10</v>
      </c>
      <c r="K419" s="669">
        <v>11979</v>
      </c>
    </row>
    <row r="420" spans="1:11" ht="14.4" customHeight="1" x14ac:dyDescent="0.3">
      <c r="A420" s="664" t="s">
        <v>534</v>
      </c>
      <c r="B420" s="665" t="s">
        <v>535</v>
      </c>
      <c r="C420" s="666" t="s">
        <v>550</v>
      </c>
      <c r="D420" s="667" t="s">
        <v>1929</v>
      </c>
      <c r="E420" s="666" t="s">
        <v>3686</v>
      </c>
      <c r="F420" s="667" t="s">
        <v>3687</v>
      </c>
      <c r="G420" s="666" t="s">
        <v>3520</v>
      </c>
      <c r="H420" s="666" t="s">
        <v>3521</v>
      </c>
      <c r="I420" s="668">
        <v>1028.5</v>
      </c>
      <c r="J420" s="668">
        <v>10</v>
      </c>
      <c r="K420" s="669">
        <v>10285</v>
      </c>
    </row>
    <row r="421" spans="1:11" ht="14.4" customHeight="1" x14ac:dyDescent="0.3">
      <c r="A421" s="664" t="s">
        <v>534</v>
      </c>
      <c r="B421" s="665" t="s">
        <v>535</v>
      </c>
      <c r="C421" s="666" t="s">
        <v>550</v>
      </c>
      <c r="D421" s="667" t="s">
        <v>1929</v>
      </c>
      <c r="E421" s="666" t="s">
        <v>3686</v>
      </c>
      <c r="F421" s="667" t="s">
        <v>3687</v>
      </c>
      <c r="G421" s="666" t="s">
        <v>3522</v>
      </c>
      <c r="H421" s="666" t="s">
        <v>3523</v>
      </c>
      <c r="I421" s="668">
        <v>490</v>
      </c>
      <c r="J421" s="668">
        <v>10</v>
      </c>
      <c r="K421" s="669">
        <v>4900</v>
      </c>
    </row>
    <row r="422" spans="1:11" ht="14.4" customHeight="1" x14ac:dyDescent="0.3">
      <c r="A422" s="664" t="s">
        <v>534</v>
      </c>
      <c r="B422" s="665" t="s">
        <v>535</v>
      </c>
      <c r="C422" s="666" t="s">
        <v>550</v>
      </c>
      <c r="D422" s="667" t="s">
        <v>1929</v>
      </c>
      <c r="E422" s="666" t="s">
        <v>3686</v>
      </c>
      <c r="F422" s="667" t="s">
        <v>3687</v>
      </c>
      <c r="G422" s="666" t="s">
        <v>3524</v>
      </c>
      <c r="H422" s="666" t="s">
        <v>3525</v>
      </c>
      <c r="I422" s="668">
        <v>3162.94</v>
      </c>
      <c r="J422" s="668">
        <v>2</v>
      </c>
      <c r="K422" s="669">
        <v>6325.88</v>
      </c>
    </row>
    <row r="423" spans="1:11" ht="14.4" customHeight="1" x14ac:dyDescent="0.3">
      <c r="A423" s="664" t="s">
        <v>534</v>
      </c>
      <c r="B423" s="665" t="s">
        <v>535</v>
      </c>
      <c r="C423" s="666" t="s">
        <v>550</v>
      </c>
      <c r="D423" s="667" t="s">
        <v>1929</v>
      </c>
      <c r="E423" s="666" t="s">
        <v>3686</v>
      </c>
      <c r="F423" s="667" t="s">
        <v>3687</v>
      </c>
      <c r="G423" s="666" t="s">
        <v>3526</v>
      </c>
      <c r="H423" s="666" t="s">
        <v>3527</v>
      </c>
      <c r="I423" s="668">
        <v>1076.9000000000001</v>
      </c>
      <c r="J423" s="668">
        <v>10</v>
      </c>
      <c r="K423" s="669">
        <v>10769</v>
      </c>
    </row>
    <row r="424" spans="1:11" ht="14.4" customHeight="1" x14ac:dyDescent="0.3">
      <c r="A424" s="664" t="s">
        <v>534</v>
      </c>
      <c r="B424" s="665" t="s">
        <v>535</v>
      </c>
      <c r="C424" s="666" t="s">
        <v>550</v>
      </c>
      <c r="D424" s="667" t="s">
        <v>1929</v>
      </c>
      <c r="E424" s="666" t="s">
        <v>3686</v>
      </c>
      <c r="F424" s="667" t="s">
        <v>3687</v>
      </c>
      <c r="G424" s="666" t="s">
        <v>3528</v>
      </c>
      <c r="H424" s="666" t="s">
        <v>3529</v>
      </c>
      <c r="I424" s="668">
        <v>1.21</v>
      </c>
      <c r="J424" s="668">
        <v>1</v>
      </c>
      <c r="K424" s="669">
        <v>1.21</v>
      </c>
    </row>
    <row r="425" spans="1:11" ht="14.4" customHeight="1" x14ac:dyDescent="0.3">
      <c r="A425" s="664" t="s">
        <v>534</v>
      </c>
      <c r="B425" s="665" t="s">
        <v>535</v>
      </c>
      <c r="C425" s="666" t="s">
        <v>550</v>
      </c>
      <c r="D425" s="667" t="s">
        <v>1929</v>
      </c>
      <c r="E425" s="666" t="s">
        <v>3686</v>
      </c>
      <c r="F425" s="667" t="s">
        <v>3687</v>
      </c>
      <c r="G425" s="666" t="s">
        <v>3530</v>
      </c>
      <c r="H425" s="666" t="s">
        <v>3531</v>
      </c>
      <c r="I425" s="668">
        <v>118.3</v>
      </c>
      <c r="J425" s="668">
        <v>25</v>
      </c>
      <c r="K425" s="669">
        <v>2957.5</v>
      </c>
    </row>
    <row r="426" spans="1:11" ht="14.4" customHeight="1" x14ac:dyDescent="0.3">
      <c r="A426" s="664" t="s">
        <v>534</v>
      </c>
      <c r="B426" s="665" t="s">
        <v>535</v>
      </c>
      <c r="C426" s="666" t="s">
        <v>550</v>
      </c>
      <c r="D426" s="667" t="s">
        <v>1929</v>
      </c>
      <c r="E426" s="666" t="s">
        <v>3686</v>
      </c>
      <c r="F426" s="667" t="s">
        <v>3687</v>
      </c>
      <c r="G426" s="666" t="s">
        <v>3532</v>
      </c>
      <c r="H426" s="666" t="s">
        <v>3533</v>
      </c>
      <c r="I426" s="668">
        <v>141.9</v>
      </c>
      <c r="J426" s="668">
        <v>25</v>
      </c>
      <c r="K426" s="669">
        <v>3547.5</v>
      </c>
    </row>
    <row r="427" spans="1:11" ht="14.4" customHeight="1" x14ac:dyDescent="0.3">
      <c r="A427" s="664" t="s">
        <v>534</v>
      </c>
      <c r="B427" s="665" t="s">
        <v>535</v>
      </c>
      <c r="C427" s="666" t="s">
        <v>550</v>
      </c>
      <c r="D427" s="667" t="s">
        <v>1929</v>
      </c>
      <c r="E427" s="666" t="s">
        <v>3686</v>
      </c>
      <c r="F427" s="667" t="s">
        <v>3687</v>
      </c>
      <c r="G427" s="666" t="s">
        <v>3534</v>
      </c>
      <c r="H427" s="666" t="s">
        <v>3535</v>
      </c>
      <c r="I427" s="668">
        <v>739.19</v>
      </c>
      <c r="J427" s="668">
        <v>10</v>
      </c>
      <c r="K427" s="669">
        <v>7391.89</v>
      </c>
    </row>
    <row r="428" spans="1:11" ht="14.4" customHeight="1" x14ac:dyDescent="0.3">
      <c r="A428" s="664" t="s">
        <v>534</v>
      </c>
      <c r="B428" s="665" t="s">
        <v>535</v>
      </c>
      <c r="C428" s="666" t="s">
        <v>550</v>
      </c>
      <c r="D428" s="667" t="s">
        <v>1929</v>
      </c>
      <c r="E428" s="666" t="s">
        <v>3686</v>
      </c>
      <c r="F428" s="667" t="s">
        <v>3687</v>
      </c>
      <c r="G428" s="666" t="s">
        <v>3536</v>
      </c>
      <c r="H428" s="666" t="s">
        <v>3537</v>
      </c>
      <c r="I428" s="668">
        <v>520.29999999999995</v>
      </c>
      <c r="J428" s="668">
        <v>75</v>
      </c>
      <c r="K428" s="669">
        <v>39022.5</v>
      </c>
    </row>
    <row r="429" spans="1:11" ht="14.4" customHeight="1" x14ac:dyDescent="0.3">
      <c r="A429" s="664" t="s">
        <v>534</v>
      </c>
      <c r="B429" s="665" t="s">
        <v>535</v>
      </c>
      <c r="C429" s="666" t="s">
        <v>550</v>
      </c>
      <c r="D429" s="667" t="s">
        <v>1929</v>
      </c>
      <c r="E429" s="666" t="s">
        <v>3686</v>
      </c>
      <c r="F429" s="667" t="s">
        <v>3687</v>
      </c>
      <c r="G429" s="666" t="s">
        <v>3538</v>
      </c>
      <c r="H429" s="666" t="s">
        <v>3539</v>
      </c>
      <c r="I429" s="668">
        <v>54.05</v>
      </c>
      <c r="J429" s="668">
        <v>40</v>
      </c>
      <c r="K429" s="669">
        <v>2162</v>
      </c>
    </row>
    <row r="430" spans="1:11" ht="14.4" customHeight="1" x14ac:dyDescent="0.3">
      <c r="A430" s="664" t="s">
        <v>534</v>
      </c>
      <c r="B430" s="665" t="s">
        <v>535</v>
      </c>
      <c r="C430" s="666" t="s">
        <v>550</v>
      </c>
      <c r="D430" s="667" t="s">
        <v>1929</v>
      </c>
      <c r="E430" s="666" t="s">
        <v>3696</v>
      </c>
      <c r="F430" s="667" t="s">
        <v>3697</v>
      </c>
      <c r="G430" s="666" t="s">
        <v>3540</v>
      </c>
      <c r="H430" s="666" t="s">
        <v>3541</v>
      </c>
      <c r="I430" s="668">
        <v>30.25</v>
      </c>
      <c r="J430" s="668">
        <v>4</v>
      </c>
      <c r="K430" s="669">
        <v>121</v>
      </c>
    </row>
    <row r="431" spans="1:11" ht="14.4" customHeight="1" x14ac:dyDescent="0.3">
      <c r="A431" s="664" t="s">
        <v>534</v>
      </c>
      <c r="B431" s="665" t="s">
        <v>535</v>
      </c>
      <c r="C431" s="666" t="s">
        <v>550</v>
      </c>
      <c r="D431" s="667" t="s">
        <v>1929</v>
      </c>
      <c r="E431" s="666" t="s">
        <v>3702</v>
      </c>
      <c r="F431" s="667" t="s">
        <v>3703</v>
      </c>
      <c r="G431" s="666" t="s">
        <v>3542</v>
      </c>
      <c r="H431" s="666" t="s">
        <v>3543</v>
      </c>
      <c r="I431" s="668">
        <v>150.55000000000001</v>
      </c>
      <c r="J431" s="668">
        <v>4</v>
      </c>
      <c r="K431" s="669">
        <v>602.20000000000005</v>
      </c>
    </row>
    <row r="432" spans="1:11" ht="14.4" customHeight="1" x14ac:dyDescent="0.3">
      <c r="A432" s="664" t="s">
        <v>534</v>
      </c>
      <c r="B432" s="665" t="s">
        <v>535</v>
      </c>
      <c r="C432" s="666" t="s">
        <v>550</v>
      </c>
      <c r="D432" s="667" t="s">
        <v>1929</v>
      </c>
      <c r="E432" s="666" t="s">
        <v>3698</v>
      </c>
      <c r="F432" s="667" t="s">
        <v>3699</v>
      </c>
      <c r="G432" s="666" t="s">
        <v>3544</v>
      </c>
      <c r="H432" s="666" t="s">
        <v>3545</v>
      </c>
      <c r="I432" s="668">
        <v>1169.3</v>
      </c>
      <c r="J432" s="668">
        <v>20</v>
      </c>
      <c r="K432" s="669">
        <v>23385.919999999998</v>
      </c>
    </row>
    <row r="433" spans="1:11" ht="14.4" customHeight="1" x14ac:dyDescent="0.3">
      <c r="A433" s="664" t="s">
        <v>534</v>
      </c>
      <c r="B433" s="665" t="s">
        <v>535</v>
      </c>
      <c r="C433" s="666" t="s">
        <v>550</v>
      </c>
      <c r="D433" s="667" t="s">
        <v>1929</v>
      </c>
      <c r="E433" s="666" t="s">
        <v>3698</v>
      </c>
      <c r="F433" s="667" t="s">
        <v>3699</v>
      </c>
      <c r="G433" s="666" t="s">
        <v>3546</v>
      </c>
      <c r="H433" s="666" t="s">
        <v>3547</v>
      </c>
      <c r="I433" s="668">
        <v>1186.6500000000001</v>
      </c>
      <c r="J433" s="668">
        <v>10</v>
      </c>
      <c r="K433" s="669">
        <v>11866.47</v>
      </c>
    </row>
    <row r="434" spans="1:11" ht="14.4" customHeight="1" x14ac:dyDescent="0.3">
      <c r="A434" s="664" t="s">
        <v>534</v>
      </c>
      <c r="B434" s="665" t="s">
        <v>535</v>
      </c>
      <c r="C434" s="666" t="s">
        <v>550</v>
      </c>
      <c r="D434" s="667" t="s">
        <v>1929</v>
      </c>
      <c r="E434" s="666" t="s">
        <v>3698</v>
      </c>
      <c r="F434" s="667" t="s">
        <v>3699</v>
      </c>
      <c r="G434" s="666" t="s">
        <v>3548</v>
      </c>
      <c r="H434" s="666" t="s">
        <v>3549</v>
      </c>
      <c r="I434" s="668">
        <v>25300</v>
      </c>
      <c r="J434" s="668">
        <v>1</v>
      </c>
      <c r="K434" s="669">
        <v>25300</v>
      </c>
    </row>
    <row r="435" spans="1:11" ht="14.4" customHeight="1" x14ac:dyDescent="0.3">
      <c r="A435" s="664" t="s">
        <v>534</v>
      </c>
      <c r="B435" s="665" t="s">
        <v>535</v>
      </c>
      <c r="C435" s="666" t="s">
        <v>550</v>
      </c>
      <c r="D435" s="667" t="s">
        <v>1929</v>
      </c>
      <c r="E435" s="666" t="s">
        <v>3698</v>
      </c>
      <c r="F435" s="667" t="s">
        <v>3699</v>
      </c>
      <c r="G435" s="666" t="s">
        <v>3550</v>
      </c>
      <c r="H435" s="666" t="s">
        <v>3551</v>
      </c>
      <c r="I435" s="668">
        <v>1188</v>
      </c>
      <c r="J435" s="668">
        <v>65</v>
      </c>
      <c r="K435" s="669">
        <v>77220.149999999994</v>
      </c>
    </row>
    <row r="436" spans="1:11" ht="14.4" customHeight="1" x14ac:dyDescent="0.3">
      <c r="A436" s="664" t="s">
        <v>534</v>
      </c>
      <c r="B436" s="665" t="s">
        <v>535</v>
      </c>
      <c r="C436" s="666" t="s">
        <v>550</v>
      </c>
      <c r="D436" s="667" t="s">
        <v>1929</v>
      </c>
      <c r="E436" s="666" t="s">
        <v>3698</v>
      </c>
      <c r="F436" s="667" t="s">
        <v>3699</v>
      </c>
      <c r="G436" s="666" t="s">
        <v>3552</v>
      </c>
      <c r="H436" s="666" t="s">
        <v>3553</v>
      </c>
      <c r="I436" s="668">
        <v>319.91000000000003</v>
      </c>
      <c r="J436" s="668">
        <v>20</v>
      </c>
      <c r="K436" s="669">
        <v>6398.2</v>
      </c>
    </row>
    <row r="437" spans="1:11" ht="14.4" customHeight="1" x14ac:dyDescent="0.3">
      <c r="A437" s="664" t="s">
        <v>534</v>
      </c>
      <c r="B437" s="665" t="s">
        <v>535</v>
      </c>
      <c r="C437" s="666" t="s">
        <v>550</v>
      </c>
      <c r="D437" s="667" t="s">
        <v>1929</v>
      </c>
      <c r="E437" s="666" t="s">
        <v>3698</v>
      </c>
      <c r="F437" s="667" t="s">
        <v>3699</v>
      </c>
      <c r="G437" s="666" t="s">
        <v>3554</v>
      </c>
      <c r="H437" s="666" t="s">
        <v>3555</v>
      </c>
      <c r="I437" s="668">
        <v>18952.96</v>
      </c>
      <c r="J437" s="668">
        <v>3</v>
      </c>
      <c r="K437" s="669">
        <v>56858.879999999997</v>
      </c>
    </row>
    <row r="438" spans="1:11" ht="14.4" customHeight="1" x14ac:dyDescent="0.3">
      <c r="A438" s="664" t="s">
        <v>534</v>
      </c>
      <c r="B438" s="665" t="s">
        <v>535</v>
      </c>
      <c r="C438" s="666" t="s">
        <v>550</v>
      </c>
      <c r="D438" s="667" t="s">
        <v>1929</v>
      </c>
      <c r="E438" s="666" t="s">
        <v>3698</v>
      </c>
      <c r="F438" s="667" t="s">
        <v>3699</v>
      </c>
      <c r="G438" s="666" t="s">
        <v>3556</v>
      </c>
      <c r="H438" s="666" t="s">
        <v>3557</v>
      </c>
      <c r="I438" s="668">
        <v>1169.3</v>
      </c>
      <c r="J438" s="668">
        <v>10</v>
      </c>
      <c r="K438" s="669">
        <v>11692.96</v>
      </c>
    </row>
    <row r="439" spans="1:11" ht="14.4" customHeight="1" x14ac:dyDescent="0.3">
      <c r="A439" s="664" t="s">
        <v>534</v>
      </c>
      <c r="B439" s="665" t="s">
        <v>535</v>
      </c>
      <c r="C439" s="666" t="s">
        <v>550</v>
      </c>
      <c r="D439" s="667" t="s">
        <v>1929</v>
      </c>
      <c r="E439" s="666" t="s">
        <v>3698</v>
      </c>
      <c r="F439" s="667" t="s">
        <v>3699</v>
      </c>
      <c r="G439" s="666" t="s">
        <v>3558</v>
      </c>
      <c r="H439" s="666" t="s">
        <v>3559</v>
      </c>
      <c r="I439" s="668">
        <v>1285.02</v>
      </c>
      <c r="J439" s="668">
        <v>45</v>
      </c>
      <c r="K439" s="669">
        <v>57825.900000000009</v>
      </c>
    </row>
    <row r="440" spans="1:11" ht="14.4" customHeight="1" x14ac:dyDescent="0.3">
      <c r="A440" s="664" t="s">
        <v>534</v>
      </c>
      <c r="B440" s="665" t="s">
        <v>535</v>
      </c>
      <c r="C440" s="666" t="s">
        <v>550</v>
      </c>
      <c r="D440" s="667" t="s">
        <v>1929</v>
      </c>
      <c r="E440" s="666" t="s">
        <v>3698</v>
      </c>
      <c r="F440" s="667" t="s">
        <v>3699</v>
      </c>
      <c r="G440" s="666" t="s">
        <v>3560</v>
      </c>
      <c r="H440" s="666" t="s">
        <v>3561</v>
      </c>
      <c r="I440" s="668">
        <v>39697.910000000003</v>
      </c>
      <c r="J440" s="668">
        <v>3</v>
      </c>
      <c r="K440" s="669">
        <v>119093.73000000001</v>
      </c>
    </row>
    <row r="441" spans="1:11" ht="14.4" customHeight="1" x14ac:dyDescent="0.3">
      <c r="A441" s="664" t="s">
        <v>534</v>
      </c>
      <c r="B441" s="665" t="s">
        <v>535</v>
      </c>
      <c r="C441" s="666" t="s">
        <v>550</v>
      </c>
      <c r="D441" s="667" t="s">
        <v>1929</v>
      </c>
      <c r="E441" s="666" t="s">
        <v>3698</v>
      </c>
      <c r="F441" s="667" t="s">
        <v>3699</v>
      </c>
      <c r="G441" s="666" t="s">
        <v>3562</v>
      </c>
      <c r="H441" s="666" t="s">
        <v>3563</v>
      </c>
      <c r="I441" s="668">
        <v>414.55</v>
      </c>
      <c r="J441" s="668">
        <v>25</v>
      </c>
      <c r="K441" s="669">
        <v>10363.65</v>
      </c>
    </row>
    <row r="442" spans="1:11" ht="14.4" customHeight="1" x14ac:dyDescent="0.3">
      <c r="A442" s="664" t="s">
        <v>534</v>
      </c>
      <c r="B442" s="665" t="s">
        <v>535</v>
      </c>
      <c r="C442" s="666" t="s">
        <v>550</v>
      </c>
      <c r="D442" s="667" t="s">
        <v>1929</v>
      </c>
      <c r="E442" s="666" t="s">
        <v>3698</v>
      </c>
      <c r="F442" s="667" t="s">
        <v>3699</v>
      </c>
      <c r="G442" s="666" t="s">
        <v>3564</v>
      </c>
      <c r="H442" s="666" t="s">
        <v>3565</v>
      </c>
      <c r="I442" s="668">
        <v>106.48</v>
      </c>
      <c r="J442" s="668">
        <v>25</v>
      </c>
      <c r="K442" s="669">
        <v>2662</v>
      </c>
    </row>
    <row r="443" spans="1:11" ht="14.4" customHeight="1" x14ac:dyDescent="0.3">
      <c r="A443" s="664" t="s">
        <v>534</v>
      </c>
      <c r="B443" s="665" t="s">
        <v>535</v>
      </c>
      <c r="C443" s="666" t="s">
        <v>550</v>
      </c>
      <c r="D443" s="667" t="s">
        <v>1929</v>
      </c>
      <c r="E443" s="666" t="s">
        <v>3688</v>
      </c>
      <c r="F443" s="667" t="s">
        <v>3689</v>
      </c>
      <c r="G443" s="666" t="s">
        <v>3076</v>
      </c>
      <c r="H443" s="666" t="s">
        <v>3077</v>
      </c>
      <c r="I443" s="668">
        <v>8.16</v>
      </c>
      <c r="J443" s="668">
        <v>200</v>
      </c>
      <c r="K443" s="669">
        <v>1632</v>
      </c>
    </row>
    <row r="444" spans="1:11" ht="14.4" customHeight="1" x14ac:dyDescent="0.3">
      <c r="A444" s="664" t="s">
        <v>534</v>
      </c>
      <c r="B444" s="665" t="s">
        <v>535</v>
      </c>
      <c r="C444" s="666" t="s">
        <v>550</v>
      </c>
      <c r="D444" s="667" t="s">
        <v>1929</v>
      </c>
      <c r="E444" s="666" t="s">
        <v>3688</v>
      </c>
      <c r="F444" s="667" t="s">
        <v>3689</v>
      </c>
      <c r="G444" s="666" t="s">
        <v>3258</v>
      </c>
      <c r="H444" s="666" t="s">
        <v>3259</v>
      </c>
      <c r="I444" s="668">
        <v>150</v>
      </c>
      <c r="J444" s="668">
        <v>110</v>
      </c>
      <c r="K444" s="669">
        <v>16500.41</v>
      </c>
    </row>
    <row r="445" spans="1:11" ht="14.4" customHeight="1" x14ac:dyDescent="0.3">
      <c r="A445" s="664" t="s">
        <v>534</v>
      </c>
      <c r="B445" s="665" t="s">
        <v>535</v>
      </c>
      <c r="C445" s="666" t="s">
        <v>550</v>
      </c>
      <c r="D445" s="667" t="s">
        <v>1929</v>
      </c>
      <c r="E445" s="666" t="s">
        <v>3688</v>
      </c>
      <c r="F445" s="667" t="s">
        <v>3689</v>
      </c>
      <c r="G445" s="666" t="s">
        <v>3566</v>
      </c>
      <c r="H445" s="666" t="s">
        <v>3567</v>
      </c>
      <c r="I445" s="668">
        <v>12.72</v>
      </c>
      <c r="J445" s="668">
        <v>25</v>
      </c>
      <c r="K445" s="669">
        <v>318.05</v>
      </c>
    </row>
    <row r="446" spans="1:11" ht="14.4" customHeight="1" x14ac:dyDescent="0.3">
      <c r="A446" s="664" t="s">
        <v>534</v>
      </c>
      <c r="B446" s="665" t="s">
        <v>535</v>
      </c>
      <c r="C446" s="666" t="s">
        <v>550</v>
      </c>
      <c r="D446" s="667" t="s">
        <v>1929</v>
      </c>
      <c r="E446" s="666" t="s">
        <v>3688</v>
      </c>
      <c r="F446" s="667" t="s">
        <v>3689</v>
      </c>
      <c r="G446" s="666" t="s">
        <v>3568</v>
      </c>
      <c r="H446" s="666" t="s">
        <v>3569</v>
      </c>
      <c r="I446" s="668">
        <v>5770.4949999999999</v>
      </c>
      <c r="J446" s="668">
        <v>4</v>
      </c>
      <c r="K446" s="669">
        <v>23081.989999999998</v>
      </c>
    </row>
    <row r="447" spans="1:11" ht="14.4" customHeight="1" x14ac:dyDescent="0.3">
      <c r="A447" s="664" t="s">
        <v>534</v>
      </c>
      <c r="B447" s="665" t="s">
        <v>535</v>
      </c>
      <c r="C447" s="666" t="s">
        <v>550</v>
      </c>
      <c r="D447" s="667" t="s">
        <v>1929</v>
      </c>
      <c r="E447" s="666" t="s">
        <v>3688</v>
      </c>
      <c r="F447" s="667" t="s">
        <v>3689</v>
      </c>
      <c r="G447" s="666" t="s">
        <v>3570</v>
      </c>
      <c r="H447" s="666" t="s">
        <v>3571</v>
      </c>
      <c r="I447" s="668">
        <v>1652.86</v>
      </c>
      <c r="J447" s="668">
        <v>3</v>
      </c>
      <c r="K447" s="669">
        <v>4958.58</v>
      </c>
    </row>
    <row r="448" spans="1:11" ht="14.4" customHeight="1" x14ac:dyDescent="0.3">
      <c r="A448" s="664" t="s">
        <v>534</v>
      </c>
      <c r="B448" s="665" t="s">
        <v>535</v>
      </c>
      <c r="C448" s="666" t="s">
        <v>550</v>
      </c>
      <c r="D448" s="667" t="s">
        <v>1929</v>
      </c>
      <c r="E448" s="666" t="s">
        <v>3688</v>
      </c>
      <c r="F448" s="667" t="s">
        <v>3689</v>
      </c>
      <c r="G448" s="666" t="s">
        <v>3572</v>
      </c>
      <c r="H448" s="666" t="s">
        <v>3573</v>
      </c>
      <c r="I448" s="668">
        <v>2407.92</v>
      </c>
      <c r="J448" s="668">
        <v>6</v>
      </c>
      <c r="K448" s="669">
        <v>14447.5</v>
      </c>
    </row>
    <row r="449" spans="1:11" ht="14.4" customHeight="1" x14ac:dyDescent="0.3">
      <c r="A449" s="664" t="s">
        <v>534</v>
      </c>
      <c r="B449" s="665" t="s">
        <v>535</v>
      </c>
      <c r="C449" s="666" t="s">
        <v>550</v>
      </c>
      <c r="D449" s="667" t="s">
        <v>1929</v>
      </c>
      <c r="E449" s="666" t="s">
        <v>3688</v>
      </c>
      <c r="F449" s="667" t="s">
        <v>3689</v>
      </c>
      <c r="G449" s="666" t="s">
        <v>3574</v>
      </c>
      <c r="H449" s="666" t="s">
        <v>3575</v>
      </c>
      <c r="I449" s="668">
        <v>4800.68</v>
      </c>
      <c r="J449" s="668">
        <v>10</v>
      </c>
      <c r="K449" s="669">
        <v>48006.75</v>
      </c>
    </row>
    <row r="450" spans="1:11" ht="14.4" customHeight="1" x14ac:dyDescent="0.3">
      <c r="A450" s="664" t="s">
        <v>534</v>
      </c>
      <c r="B450" s="665" t="s">
        <v>535</v>
      </c>
      <c r="C450" s="666" t="s">
        <v>550</v>
      </c>
      <c r="D450" s="667" t="s">
        <v>1929</v>
      </c>
      <c r="E450" s="666" t="s">
        <v>3688</v>
      </c>
      <c r="F450" s="667" t="s">
        <v>3689</v>
      </c>
      <c r="G450" s="666" t="s">
        <v>3576</v>
      </c>
      <c r="H450" s="666" t="s">
        <v>3577</v>
      </c>
      <c r="I450" s="668">
        <v>1884.85</v>
      </c>
      <c r="J450" s="668">
        <v>60</v>
      </c>
      <c r="K450" s="669">
        <v>113091</v>
      </c>
    </row>
    <row r="451" spans="1:11" ht="14.4" customHeight="1" x14ac:dyDescent="0.3">
      <c r="A451" s="664" t="s">
        <v>534</v>
      </c>
      <c r="B451" s="665" t="s">
        <v>535</v>
      </c>
      <c r="C451" s="666" t="s">
        <v>550</v>
      </c>
      <c r="D451" s="667" t="s">
        <v>1929</v>
      </c>
      <c r="E451" s="666" t="s">
        <v>3688</v>
      </c>
      <c r="F451" s="667" t="s">
        <v>3689</v>
      </c>
      <c r="G451" s="666" t="s">
        <v>3578</v>
      </c>
      <c r="H451" s="666" t="s">
        <v>3579</v>
      </c>
      <c r="I451" s="668">
        <v>1403</v>
      </c>
      <c r="J451" s="668">
        <v>30</v>
      </c>
      <c r="K451" s="669">
        <v>42090</v>
      </c>
    </row>
    <row r="452" spans="1:11" ht="14.4" customHeight="1" x14ac:dyDescent="0.3">
      <c r="A452" s="664" t="s">
        <v>534</v>
      </c>
      <c r="B452" s="665" t="s">
        <v>535</v>
      </c>
      <c r="C452" s="666" t="s">
        <v>550</v>
      </c>
      <c r="D452" s="667" t="s">
        <v>1929</v>
      </c>
      <c r="E452" s="666" t="s">
        <v>3688</v>
      </c>
      <c r="F452" s="667" t="s">
        <v>3689</v>
      </c>
      <c r="G452" s="666" t="s">
        <v>3580</v>
      </c>
      <c r="H452" s="666" t="s">
        <v>3581</v>
      </c>
      <c r="I452" s="668">
        <v>1896.07</v>
      </c>
      <c r="J452" s="668">
        <v>5</v>
      </c>
      <c r="K452" s="669">
        <v>9480.35</v>
      </c>
    </row>
    <row r="453" spans="1:11" ht="14.4" customHeight="1" x14ac:dyDescent="0.3">
      <c r="A453" s="664" t="s">
        <v>534</v>
      </c>
      <c r="B453" s="665" t="s">
        <v>535</v>
      </c>
      <c r="C453" s="666" t="s">
        <v>550</v>
      </c>
      <c r="D453" s="667" t="s">
        <v>1929</v>
      </c>
      <c r="E453" s="666" t="s">
        <v>3704</v>
      </c>
      <c r="F453" s="667" t="s">
        <v>3705</v>
      </c>
      <c r="G453" s="666" t="s">
        <v>3582</v>
      </c>
      <c r="H453" s="666" t="s">
        <v>3583</v>
      </c>
      <c r="I453" s="668">
        <v>56.03</v>
      </c>
      <c r="J453" s="668">
        <v>180</v>
      </c>
      <c r="K453" s="669">
        <v>10086.08</v>
      </c>
    </row>
    <row r="454" spans="1:11" ht="14.4" customHeight="1" x14ac:dyDescent="0.3">
      <c r="A454" s="664" t="s">
        <v>534</v>
      </c>
      <c r="B454" s="665" t="s">
        <v>535</v>
      </c>
      <c r="C454" s="666" t="s">
        <v>550</v>
      </c>
      <c r="D454" s="667" t="s">
        <v>1929</v>
      </c>
      <c r="E454" s="666" t="s">
        <v>3704</v>
      </c>
      <c r="F454" s="667" t="s">
        <v>3705</v>
      </c>
      <c r="G454" s="666" t="s">
        <v>3584</v>
      </c>
      <c r="H454" s="666" t="s">
        <v>3585</v>
      </c>
      <c r="I454" s="668">
        <v>191.51</v>
      </c>
      <c r="J454" s="668">
        <v>144</v>
      </c>
      <c r="K454" s="669">
        <v>27577</v>
      </c>
    </row>
    <row r="455" spans="1:11" ht="14.4" customHeight="1" x14ac:dyDescent="0.3">
      <c r="A455" s="664" t="s">
        <v>534</v>
      </c>
      <c r="B455" s="665" t="s">
        <v>535</v>
      </c>
      <c r="C455" s="666" t="s">
        <v>550</v>
      </c>
      <c r="D455" s="667" t="s">
        <v>1929</v>
      </c>
      <c r="E455" s="666" t="s">
        <v>3704</v>
      </c>
      <c r="F455" s="667" t="s">
        <v>3705</v>
      </c>
      <c r="G455" s="666" t="s">
        <v>3586</v>
      </c>
      <c r="H455" s="666" t="s">
        <v>3587</v>
      </c>
      <c r="I455" s="668">
        <v>153.47</v>
      </c>
      <c r="J455" s="668">
        <v>120</v>
      </c>
      <c r="K455" s="669">
        <v>18416.099999999999</v>
      </c>
    </row>
    <row r="456" spans="1:11" ht="14.4" customHeight="1" x14ac:dyDescent="0.3">
      <c r="A456" s="664" t="s">
        <v>534</v>
      </c>
      <c r="B456" s="665" t="s">
        <v>535</v>
      </c>
      <c r="C456" s="666" t="s">
        <v>550</v>
      </c>
      <c r="D456" s="667" t="s">
        <v>1929</v>
      </c>
      <c r="E456" s="666" t="s">
        <v>3704</v>
      </c>
      <c r="F456" s="667" t="s">
        <v>3705</v>
      </c>
      <c r="G456" s="666" t="s">
        <v>3588</v>
      </c>
      <c r="H456" s="666" t="s">
        <v>3589</v>
      </c>
      <c r="I456" s="668">
        <v>297.16000000000003</v>
      </c>
      <c r="J456" s="668">
        <v>216</v>
      </c>
      <c r="K456" s="669">
        <v>64186.559999999998</v>
      </c>
    </row>
    <row r="457" spans="1:11" ht="14.4" customHeight="1" x14ac:dyDescent="0.3">
      <c r="A457" s="664" t="s">
        <v>534</v>
      </c>
      <c r="B457" s="665" t="s">
        <v>535</v>
      </c>
      <c r="C457" s="666" t="s">
        <v>550</v>
      </c>
      <c r="D457" s="667" t="s">
        <v>1929</v>
      </c>
      <c r="E457" s="666" t="s">
        <v>3704</v>
      </c>
      <c r="F457" s="667" t="s">
        <v>3705</v>
      </c>
      <c r="G457" s="666" t="s">
        <v>3590</v>
      </c>
      <c r="H457" s="666" t="s">
        <v>3591</v>
      </c>
      <c r="I457" s="668">
        <v>133.91999999999999</v>
      </c>
      <c r="J457" s="668">
        <v>36</v>
      </c>
      <c r="K457" s="669">
        <v>4821.03</v>
      </c>
    </row>
    <row r="458" spans="1:11" ht="14.4" customHeight="1" x14ac:dyDescent="0.3">
      <c r="A458" s="664" t="s">
        <v>534</v>
      </c>
      <c r="B458" s="665" t="s">
        <v>535</v>
      </c>
      <c r="C458" s="666" t="s">
        <v>550</v>
      </c>
      <c r="D458" s="667" t="s">
        <v>1929</v>
      </c>
      <c r="E458" s="666" t="s">
        <v>3704</v>
      </c>
      <c r="F458" s="667" t="s">
        <v>3705</v>
      </c>
      <c r="G458" s="666" t="s">
        <v>3592</v>
      </c>
      <c r="H458" s="666" t="s">
        <v>3593</v>
      </c>
      <c r="I458" s="668">
        <v>28.86</v>
      </c>
      <c r="J458" s="668">
        <v>36</v>
      </c>
      <c r="K458" s="669">
        <v>1039.03</v>
      </c>
    </row>
    <row r="459" spans="1:11" ht="14.4" customHeight="1" x14ac:dyDescent="0.3">
      <c r="A459" s="664" t="s">
        <v>534</v>
      </c>
      <c r="B459" s="665" t="s">
        <v>535</v>
      </c>
      <c r="C459" s="666" t="s">
        <v>550</v>
      </c>
      <c r="D459" s="667" t="s">
        <v>1929</v>
      </c>
      <c r="E459" s="666" t="s">
        <v>3704</v>
      </c>
      <c r="F459" s="667" t="s">
        <v>3705</v>
      </c>
      <c r="G459" s="666" t="s">
        <v>3594</v>
      </c>
      <c r="H459" s="666" t="s">
        <v>3595</v>
      </c>
      <c r="I459" s="668">
        <v>39.74</v>
      </c>
      <c r="J459" s="668">
        <v>144</v>
      </c>
      <c r="K459" s="669">
        <v>5722.4</v>
      </c>
    </row>
    <row r="460" spans="1:11" ht="14.4" customHeight="1" x14ac:dyDescent="0.3">
      <c r="A460" s="664" t="s">
        <v>534</v>
      </c>
      <c r="B460" s="665" t="s">
        <v>535</v>
      </c>
      <c r="C460" s="666" t="s">
        <v>550</v>
      </c>
      <c r="D460" s="667" t="s">
        <v>1929</v>
      </c>
      <c r="E460" s="666" t="s">
        <v>3704</v>
      </c>
      <c r="F460" s="667" t="s">
        <v>3705</v>
      </c>
      <c r="G460" s="666" t="s">
        <v>3596</v>
      </c>
      <c r="H460" s="666" t="s">
        <v>3597</v>
      </c>
      <c r="I460" s="668">
        <v>42.51</v>
      </c>
      <c r="J460" s="668">
        <v>72</v>
      </c>
      <c r="K460" s="669">
        <v>3060.62</v>
      </c>
    </row>
    <row r="461" spans="1:11" ht="14.4" customHeight="1" x14ac:dyDescent="0.3">
      <c r="A461" s="664" t="s">
        <v>534</v>
      </c>
      <c r="B461" s="665" t="s">
        <v>535</v>
      </c>
      <c r="C461" s="666" t="s">
        <v>550</v>
      </c>
      <c r="D461" s="667" t="s">
        <v>1929</v>
      </c>
      <c r="E461" s="666" t="s">
        <v>3704</v>
      </c>
      <c r="F461" s="667" t="s">
        <v>3705</v>
      </c>
      <c r="G461" s="666" t="s">
        <v>3598</v>
      </c>
      <c r="H461" s="666" t="s">
        <v>3599</v>
      </c>
      <c r="I461" s="668">
        <v>33.35</v>
      </c>
      <c r="J461" s="668">
        <v>240</v>
      </c>
      <c r="K461" s="669">
        <v>8004</v>
      </c>
    </row>
    <row r="462" spans="1:11" ht="14.4" customHeight="1" x14ac:dyDescent="0.3">
      <c r="A462" s="664" t="s">
        <v>534</v>
      </c>
      <c r="B462" s="665" t="s">
        <v>535</v>
      </c>
      <c r="C462" s="666" t="s">
        <v>550</v>
      </c>
      <c r="D462" s="667" t="s">
        <v>1929</v>
      </c>
      <c r="E462" s="666" t="s">
        <v>3704</v>
      </c>
      <c r="F462" s="667" t="s">
        <v>3705</v>
      </c>
      <c r="G462" s="666" t="s">
        <v>3600</v>
      </c>
      <c r="H462" s="666" t="s">
        <v>3601</v>
      </c>
      <c r="I462" s="668">
        <v>67.849999999999994</v>
      </c>
      <c r="J462" s="668">
        <v>180</v>
      </c>
      <c r="K462" s="669">
        <v>12213</v>
      </c>
    </row>
    <row r="463" spans="1:11" ht="14.4" customHeight="1" x14ac:dyDescent="0.3">
      <c r="A463" s="664" t="s">
        <v>534</v>
      </c>
      <c r="B463" s="665" t="s">
        <v>535</v>
      </c>
      <c r="C463" s="666" t="s">
        <v>550</v>
      </c>
      <c r="D463" s="667" t="s">
        <v>1929</v>
      </c>
      <c r="E463" s="666" t="s">
        <v>3704</v>
      </c>
      <c r="F463" s="667" t="s">
        <v>3705</v>
      </c>
      <c r="G463" s="666" t="s">
        <v>3602</v>
      </c>
      <c r="H463" s="666" t="s">
        <v>3603</v>
      </c>
      <c r="I463" s="668">
        <v>69</v>
      </c>
      <c r="J463" s="668">
        <v>72</v>
      </c>
      <c r="K463" s="669">
        <v>4968</v>
      </c>
    </row>
    <row r="464" spans="1:11" ht="14.4" customHeight="1" x14ac:dyDescent="0.3">
      <c r="A464" s="664" t="s">
        <v>534</v>
      </c>
      <c r="B464" s="665" t="s">
        <v>535</v>
      </c>
      <c r="C464" s="666" t="s">
        <v>550</v>
      </c>
      <c r="D464" s="667" t="s">
        <v>1929</v>
      </c>
      <c r="E464" s="666" t="s">
        <v>3704</v>
      </c>
      <c r="F464" s="667" t="s">
        <v>3705</v>
      </c>
      <c r="G464" s="666" t="s">
        <v>3604</v>
      </c>
      <c r="H464" s="666" t="s">
        <v>3605</v>
      </c>
      <c r="I464" s="668">
        <v>134.9</v>
      </c>
      <c r="J464" s="668">
        <v>84</v>
      </c>
      <c r="K464" s="669">
        <v>11331.18</v>
      </c>
    </row>
    <row r="465" spans="1:11" ht="14.4" customHeight="1" x14ac:dyDescent="0.3">
      <c r="A465" s="664" t="s">
        <v>534</v>
      </c>
      <c r="B465" s="665" t="s">
        <v>535</v>
      </c>
      <c r="C465" s="666" t="s">
        <v>550</v>
      </c>
      <c r="D465" s="667" t="s">
        <v>1929</v>
      </c>
      <c r="E465" s="666" t="s">
        <v>3704</v>
      </c>
      <c r="F465" s="667" t="s">
        <v>3705</v>
      </c>
      <c r="G465" s="666" t="s">
        <v>3606</v>
      </c>
      <c r="H465" s="666" t="s">
        <v>3607</v>
      </c>
      <c r="I465" s="668">
        <v>376.48</v>
      </c>
      <c r="J465" s="668">
        <v>72</v>
      </c>
      <c r="K465" s="669">
        <v>27106.639999999999</v>
      </c>
    </row>
    <row r="466" spans="1:11" ht="14.4" customHeight="1" x14ac:dyDescent="0.3">
      <c r="A466" s="664" t="s">
        <v>534</v>
      </c>
      <c r="B466" s="665" t="s">
        <v>535</v>
      </c>
      <c r="C466" s="666" t="s">
        <v>550</v>
      </c>
      <c r="D466" s="667" t="s">
        <v>1929</v>
      </c>
      <c r="E466" s="666" t="s">
        <v>3704</v>
      </c>
      <c r="F466" s="667" t="s">
        <v>3705</v>
      </c>
      <c r="G466" s="666" t="s">
        <v>3608</v>
      </c>
      <c r="H466" s="666" t="s">
        <v>3609</v>
      </c>
      <c r="I466" s="668">
        <v>131.96</v>
      </c>
      <c r="J466" s="668">
        <v>84</v>
      </c>
      <c r="K466" s="669">
        <v>11084.849999999999</v>
      </c>
    </row>
    <row r="467" spans="1:11" ht="14.4" customHeight="1" x14ac:dyDescent="0.3">
      <c r="A467" s="664" t="s">
        <v>534</v>
      </c>
      <c r="B467" s="665" t="s">
        <v>535</v>
      </c>
      <c r="C467" s="666" t="s">
        <v>550</v>
      </c>
      <c r="D467" s="667" t="s">
        <v>1929</v>
      </c>
      <c r="E467" s="666" t="s">
        <v>3704</v>
      </c>
      <c r="F467" s="667" t="s">
        <v>3705</v>
      </c>
      <c r="G467" s="666" t="s">
        <v>3610</v>
      </c>
      <c r="H467" s="666" t="s">
        <v>3611</v>
      </c>
      <c r="I467" s="668">
        <v>108.21</v>
      </c>
      <c r="J467" s="668">
        <v>24</v>
      </c>
      <c r="K467" s="669">
        <v>2597.16</v>
      </c>
    </row>
    <row r="468" spans="1:11" ht="14.4" customHeight="1" x14ac:dyDescent="0.3">
      <c r="A468" s="664" t="s">
        <v>534</v>
      </c>
      <c r="B468" s="665" t="s">
        <v>535</v>
      </c>
      <c r="C468" s="666" t="s">
        <v>550</v>
      </c>
      <c r="D468" s="667" t="s">
        <v>1929</v>
      </c>
      <c r="E468" s="666" t="s">
        <v>3704</v>
      </c>
      <c r="F468" s="667" t="s">
        <v>3705</v>
      </c>
      <c r="G468" s="666" t="s">
        <v>3612</v>
      </c>
      <c r="H468" s="666" t="s">
        <v>3613</v>
      </c>
      <c r="I468" s="668">
        <v>52.9</v>
      </c>
      <c r="J468" s="668">
        <v>264</v>
      </c>
      <c r="K468" s="669">
        <v>13965.6</v>
      </c>
    </row>
    <row r="469" spans="1:11" ht="14.4" customHeight="1" x14ac:dyDescent="0.3">
      <c r="A469" s="664" t="s">
        <v>534</v>
      </c>
      <c r="B469" s="665" t="s">
        <v>535</v>
      </c>
      <c r="C469" s="666" t="s">
        <v>550</v>
      </c>
      <c r="D469" s="667" t="s">
        <v>1929</v>
      </c>
      <c r="E469" s="666" t="s">
        <v>3704</v>
      </c>
      <c r="F469" s="667" t="s">
        <v>3705</v>
      </c>
      <c r="G469" s="666" t="s">
        <v>3614</v>
      </c>
      <c r="H469" s="666" t="s">
        <v>3615</v>
      </c>
      <c r="I469" s="668">
        <v>65.55</v>
      </c>
      <c r="J469" s="668">
        <v>36</v>
      </c>
      <c r="K469" s="669">
        <v>2359.8000000000002</v>
      </c>
    </row>
    <row r="470" spans="1:11" ht="14.4" customHeight="1" x14ac:dyDescent="0.3">
      <c r="A470" s="664" t="s">
        <v>534</v>
      </c>
      <c r="B470" s="665" t="s">
        <v>535</v>
      </c>
      <c r="C470" s="666" t="s">
        <v>550</v>
      </c>
      <c r="D470" s="667" t="s">
        <v>1929</v>
      </c>
      <c r="E470" s="666" t="s">
        <v>3704</v>
      </c>
      <c r="F470" s="667" t="s">
        <v>3705</v>
      </c>
      <c r="G470" s="666" t="s">
        <v>3616</v>
      </c>
      <c r="H470" s="666" t="s">
        <v>3617</v>
      </c>
      <c r="I470" s="668">
        <v>47.74</v>
      </c>
      <c r="J470" s="668">
        <v>36</v>
      </c>
      <c r="K470" s="669">
        <v>1718.79</v>
      </c>
    </row>
    <row r="471" spans="1:11" ht="14.4" customHeight="1" x14ac:dyDescent="0.3">
      <c r="A471" s="664" t="s">
        <v>534</v>
      </c>
      <c r="B471" s="665" t="s">
        <v>535</v>
      </c>
      <c r="C471" s="666" t="s">
        <v>550</v>
      </c>
      <c r="D471" s="667" t="s">
        <v>1929</v>
      </c>
      <c r="E471" s="666" t="s">
        <v>3704</v>
      </c>
      <c r="F471" s="667" t="s">
        <v>3705</v>
      </c>
      <c r="G471" s="666" t="s">
        <v>3618</v>
      </c>
      <c r="H471" s="666" t="s">
        <v>3619</v>
      </c>
      <c r="I471" s="668">
        <v>52.9</v>
      </c>
      <c r="J471" s="668">
        <v>240</v>
      </c>
      <c r="K471" s="669">
        <v>12696</v>
      </c>
    </row>
    <row r="472" spans="1:11" ht="14.4" customHeight="1" x14ac:dyDescent="0.3">
      <c r="A472" s="664" t="s">
        <v>534</v>
      </c>
      <c r="B472" s="665" t="s">
        <v>535</v>
      </c>
      <c r="C472" s="666" t="s">
        <v>550</v>
      </c>
      <c r="D472" s="667" t="s">
        <v>1929</v>
      </c>
      <c r="E472" s="666" t="s">
        <v>3704</v>
      </c>
      <c r="F472" s="667" t="s">
        <v>3705</v>
      </c>
      <c r="G472" s="666" t="s">
        <v>3620</v>
      </c>
      <c r="H472" s="666" t="s">
        <v>3621</v>
      </c>
      <c r="I472" s="668">
        <v>125.12</v>
      </c>
      <c r="J472" s="668">
        <v>12</v>
      </c>
      <c r="K472" s="669">
        <v>1501.44</v>
      </c>
    </row>
    <row r="473" spans="1:11" ht="14.4" customHeight="1" x14ac:dyDescent="0.3">
      <c r="A473" s="664" t="s">
        <v>534</v>
      </c>
      <c r="B473" s="665" t="s">
        <v>535</v>
      </c>
      <c r="C473" s="666" t="s">
        <v>550</v>
      </c>
      <c r="D473" s="667" t="s">
        <v>1929</v>
      </c>
      <c r="E473" s="666" t="s">
        <v>3704</v>
      </c>
      <c r="F473" s="667" t="s">
        <v>3705</v>
      </c>
      <c r="G473" s="666" t="s">
        <v>3622</v>
      </c>
      <c r="H473" s="666" t="s">
        <v>3623</v>
      </c>
      <c r="I473" s="668">
        <v>639.28</v>
      </c>
      <c r="J473" s="668">
        <v>24</v>
      </c>
      <c r="K473" s="669">
        <v>15342.84</v>
      </c>
    </row>
    <row r="474" spans="1:11" ht="14.4" customHeight="1" x14ac:dyDescent="0.3">
      <c r="A474" s="664" t="s">
        <v>534</v>
      </c>
      <c r="B474" s="665" t="s">
        <v>535</v>
      </c>
      <c r="C474" s="666" t="s">
        <v>550</v>
      </c>
      <c r="D474" s="667" t="s">
        <v>1929</v>
      </c>
      <c r="E474" s="666" t="s">
        <v>3704</v>
      </c>
      <c r="F474" s="667" t="s">
        <v>3705</v>
      </c>
      <c r="G474" s="666" t="s">
        <v>3624</v>
      </c>
      <c r="H474" s="666" t="s">
        <v>3625</v>
      </c>
      <c r="I474" s="668">
        <v>330.47</v>
      </c>
      <c r="J474" s="668">
        <v>24</v>
      </c>
      <c r="K474" s="669">
        <v>7931.21</v>
      </c>
    </row>
    <row r="475" spans="1:11" ht="14.4" customHeight="1" x14ac:dyDescent="0.3">
      <c r="A475" s="664" t="s">
        <v>534</v>
      </c>
      <c r="B475" s="665" t="s">
        <v>535</v>
      </c>
      <c r="C475" s="666" t="s">
        <v>550</v>
      </c>
      <c r="D475" s="667" t="s">
        <v>1929</v>
      </c>
      <c r="E475" s="666" t="s">
        <v>3704</v>
      </c>
      <c r="F475" s="667" t="s">
        <v>3705</v>
      </c>
      <c r="G475" s="666" t="s">
        <v>3626</v>
      </c>
      <c r="H475" s="666" t="s">
        <v>3627</v>
      </c>
      <c r="I475" s="668">
        <v>157.38</v>
      </c>
      <c r="J475" s="668">
        <v>36</v>
      </c>
      <c r="K475" s="669">
        <v>5665.59</v>
      </c>
    </row>
    <row r="476" spans="1:11" ht="14.4" customHeight="1" x14ac:dyDescent="0.3">
      <c r="A476" s="664" t="s">
        <v>534</v>
      </c>
      <c r="B476" s="665" t="s">
        <v>535</v>
      </c>
      <c r="C476" s="666" t="s">
        <v>550</v>
      </c>
      <c r="D476" s="667" t="s">
        <v>1929</v>
      </c>
      <c r="E476" s="666" t="s">
        <v>3704</v>
      </c>
      <c r="F476" s="667" t="s">
        <v>3705</v>
      </c>
      <c r="G476" s="666" t="s">
        <v>3628</v>
      </c>
      <c r="H476" s="666" t="s">
        <v>3629</v>
      </c>
      <c r="I476" s="668">
        <v>164.22</v>
      </c>
      <c r="J476" s="668">
        <v>36</v>
      </c>
      <c r="K476" s="669">
        <v>5911.92</v>
      </c>
    </row>
    <row r="477" spans="1:11" ht="14.4" customHeight="1" x14ac:dyDescent="0.3">
      <c r="A477" s="664" t="s">
        <v>534</v>
      </c>
      <c r="B477" s="665" t="s">
        <v>535</v>
      </c>
      <c r="C477" s="666" t="s">
        <v>550</v>
      </c>
      <c r="D477" s="667" t="s">
        <v>1929</v>
      </c>
      <c r="E477" s="666" t="s">
        <v>3704</v>
      </c>
      <c r="F477" s="667" t="s">
        <v>3705</v>
      </c>
      <c r="G477" s="666" t="s">
        <v>3630</v>
      </c>
      <c r="H477" s="666" t="s">
        <v>3631</v>
      </c>
      <c r="I477" s="668">
        <v>378.29</v>
      </c>
      <c r="J477" s="668">
        <v>24</v>
      </c>
      <c r="K477" s="669">
        <v>9079.02</v>
      </c>
    </row>
    <row r="478" spans="1:11" ht="14.4" customHeight="1" x14ac:dyDescent="0.3">
      <c r="A478" s="664" t="s">
        <v>534</v>
      </c>
      <c r="B478" s="665" t="s">
        <v>535</v>
      </c>
      <c r="C478" s="666" t="s">
        <v>550</v>
      </c>
      <c r="D478" s="667" t="s">
        <v>1929</v>
      </c>
      <c r="E478" s="666" t="s">
        <v>3704</v>
      </c>
      <c r="F478" s="667" t="s">
        <v>3705</v>
      </c>
      <c r="G478" s="666" t="s">
        <v>3632</v>
      </c>
      <c r="H478" s="666" t="s">
        <v>3633</v>
      </c>
      <c r="I478" s="668">
        <v>78.48</v>
      </c>
      <c r="J478" s="668">
        <v>36</v>
      </c>
      <c r="K478" s="669">
        <v>2825.32</v>
      </c>
    </row>
    <row r="479" spans="1:11" ht="14.4" customHeight="1" x14ac:dyDescent="0.3">
      <c r="A479" s="664" t="s">
        <v>534</v>
      </c>
      <c r="B479" s="665" t="s">
        <v>535</v>
      </c>
      <c r="C479" s="666" t="s">
        <v>550</v>
      </c>
      <c r="D479" s="667" t="s">
        <v>1929</v>
      </c>
      <c r="E479" s="666" t="s">
        <v>3704</v>
      </c>
      <c r="F479" s="667" t="s">
        <v>3705</v>
      </c>
      <c r="G479" s="666" t="s">
        <v>3634</v>
      </c>
      <c r="H479" s="666" t="s">
        <v>3635</v>
      </c>
      <c r="I479" s="668">
        <v>76.44</v>
      </c>
      <c r="J479" s="668">
        <v>36</v>
      </c>
      <c r="K479" s="669">
        <v>2751.72</v>
      </c>
    </row>
    <row r="480" spans="1:11" ht="14.4" customHeight="1" x14ac:dyDescent="0.3">
      <c r="A480" s="664" t="s">
        <v>534</v>
      </c>
      <c r="B480" s="665" t="s">
        <v>535</v>
      </c>
      <c r="C480" s="666" t="s">
        <v>550</v>
      </c>
      <c r="D480" s="667" t="s">
        <v>1929</v>
      </c>
      <c r="E480" s="666" t="s">
        <v>3704</v>
      </c>
      <c r="F480" s="667" t="s">
        <v>3705</v>
      </c>
      <c r="G480" s="666" t="s">
        <v>3636</v>
      </c>
      <c r="H480" s="666" t="s">
        <v>3637</v>
      </c>
      <c r="I480" s="668">
        <v>210.16</v>
      </c>
      <c r="J480" s="668">
        <v>36</v>
      </c>
      <c r="K480" s="669">
        <v>7565.85</v>
      </c>
    </row>
    <row r="481" spans="1:11" ht="14.4" customHeight="1" x14ac:dyDescent="0.3">
      <c r="A481" s="664" t="s">
        <v>534</v>
      </c>
      <c r="B481" s="665" t="s">
        <v>535</v>
      </c>
      <c r="C481" s="666" t="s">
        <v>550</v>
      </c>
      <c r="D481" s="667" t="s">
        <v>1929</v>
      </c>
      <c r="E481" s="666" t="s">
        <v>3704</v>
      </c>
      <c r="F481" s="667" t="s">
        <v>3705</v>
      </c>
      <c r="G481" s="666" t="s">
        <v>3638</v>
      </c>
      <c r="H481" s="666" t="s">
        <v>3639</v>
      </c>
      <c r="I481" s="668">
        <v>39.729999999999997</v>
      </c>
      <c r="J481" s="668">
        <v>36</v>
      </c>
      <c r="K481" s="669">
        <v>1430.14</v>
      </c>
    </row>
    <row r="482" spans="1:11" ht="14.4" customHeight="1" x14ac:dyDescent="0.3">
      <c r="A482" s="664" t="s">
        <v>534</v>
      </c>
      <c r="B482" s="665" t="s">
        <v>535</v>
      </c>
      <c r="C482" s="666" t="s">
        <v>550</v>
      </c>
      <c r="D482" s="667" t="s">
        <v>1929</v>
      </c>
      <c r="E482" s="666" t="s">
        <v>3704</v>
      </c>
      <c r="F482" s="667" t="s">
        <v>3705</v>
      </c>
      <c r="G482" s="666" t="s">
        <v>3640</v>
      </c>
      <c r="H482" s="666" t="s">
        <v>3641</v>
      </c>
      <c r="I482" s="668">
        <v>40.130000000000003</v>
      </c>
      <c r="J482" s="668">
        <v>36</v>
      </c>
      <c r="K482" s="669">
        <v>1444.86</v>
      </c>
    </row>
    <row r="483" spans="1:11" ht="14.4" customHeight="1" x14ac:dyDescent="0.3">
      <c r="A483" s="664" t="s">
        <v>534</v>
      </c>
      <c r="B483" s="665" t="s">
        <v>535</v>
      </c>
      <c r="C483" s="666" t="s">
        <v>550</v>
      </c>
      <c r="D483" s="667" t="s">
        <v>1929</v>
      </c>
      <c r="E483" s="666" t="s">
        <v>3704</v>
      </c>
      <c r="F483" s="667" t="s">
        <v>3705</v>
      </c>
      <c r="G483" s="666" t="s">
        <v>3642</v>
      </c>
      <c r="H483" s="666" t="s">
        <v>3643</v>
      </c>
      <c r="I483" s="668">
        <v>67.849999999999994</v>
      </c>
      <c r="J483" s="668">
        <v>36</v>
      </c>
      <c r="K483" s="669">
        <v>2442.6</v>
      </c>
    </row>
    <row r="484" spans="1:11" ht="14.4" customHeight="1" x14ac:dyDescent="0.3">
      <c r="A484" s="664" t="s">
        <v>534</v>
      </c>
      <c r="B484" s="665" t="s">
        <v>535</v>
      </c>
      <c r="C484" s="666" t="s">
        <v>550</v>
      </c>
      <c r="D484" s="667" t="s">
        <v>1929</v>
      </c>
      <c r="E484" s="666" t="s">
        <v>3704</v>
      </c>
      <c r="F484" s="667" t="s">
        <v>3705</v>
      </c>
      <c r="G484" s="666" t="s">
        <v>3644</v>
      </c>
      <c r="H484" s="666" t="s">
        <v>3645</v>
      </c>
      <c r="I484" s="668">
        <v>65.55</v>
      </c>
      <c r="J484" s="668">
        <v>36</v>
      </c>
      <c r="K484" s="669">
        <v>2359.8000000000002</v>
      </c>
    </row>
    <row r="485" spans="1:11" ht="14.4" customHeight="1" x14ac:dyDescent="0.3">
      <c r="A485" s="664" t="s">
        <v>534</v>
      </c>
      <c r="B485" s="665" t="s">
        <v>535</v>
      </c>
      <c r="C485" s="666" t="s">
        <v>550</v>
      </c>
      <c r="D485" s="667" t="s">
        <v>1929</v>
      </c>
      <c r="E485" s="666" t="s">
        <v>3690</v>
      </c>
      <c r="F485" s="667" t="s">
        <v>3691</v>
      </c>
      <c r="G485" s="666" t="s">
        <v>3646</v>
      </c>
      <c r="H485" s="666" t="s">
        <v>3647</v>
      </c>
      <c r="I485" s="668">
        <v>0.3</v>
      </c>
      <c r="J485" s="668">
        <v>200</v>
      </c>
      <c r="K485" s="669">
        <v>60</v>
      </c>
    </row>
    <row r="486" spans="1:11" ht="14.4" customHeight="1" x14ac:dyDescent="0.3">
      <c r="A486" s="664" t="s">
        <v>534</v>
      </c>
      <c r="B486" s="665" t="s">
        <v>535</v>
      </c>
      <c r="C486" s="666" t="s">
        <v>550</v>
      </c>
      <c r="D486" s="667" t="s">
        <v>1929</v>
      </c>
      <c r="E486" s="666" t="s">
        <v>3690</v>
      </c>
      <c r="F486" s="667" t="s">
        <v>3691</v>
      </c>
      <c r="G486" s="666" t="s">
        <v>3086</v>
      </c>
      <c r="H486" s="666" t="s">
        <v>3087</v>
      </c>
      <c r="I486" s="668">
        <v>0.48499999999999999</v>
      </c>
      <c r="J486" s="668">
        <v>1800</v>
      </c>
      <c r="K486" s="669">
        <v>874</v>
      </c>
    </row>
    <row r="487" spans="1:11" ht="14.4" customHeight="1" x14ac:dyDescent="0.3">
      <c r="A487" s="664" t="s">
        <v>534</v>
      </c>
      <c r="B487" s="665" t="s">
        <v>535</v>
      </c>
      <c r="C487" s="666" t="s">
        <v>550</v>
      </c>
      <c r="D487" s="667" t="s">
        <v>1929</v>
      </c>
      <c r="E487" s="666" t="s">
        <v>3692</v>
      </c>
      <c r="F487" s="667" t="s">
        <v>3693</v>
      </c>
      <c r="G487" s="666" t="s">
        <v>3648</v>
      </c>
      <c r="H487" s="666" t="s">
        <v>3649</v>
      </c>
      <c r="I487" s="668">
        <v>16.21</v>
      </c>
      <c r="J487" s="668">
        <v>150</v>
      </c>
      <c r="K487" s="669">
        <v>2432.1</v>
      </c>
    </row>
    <row r="488" spans="1:11" ht="14.4" customHeight="1" x14ac:dyDescent="0.3">
      <c r="A488" s="664" t="s">
        <v>534</v>
      </c>
      <c r="B488" s="665" t="s">
        <v>535</v>
      </c>
      <c r="C488" s="666" t="s">
        <v>550</v>
      </c>
      <c r="D488" s="667" t="s">
        <v>1929</v>
      </c>
      <c r="E488" s="666" t="s">
        <v>3692</v>
      </c>
      <c r="F488" s="667" t="s">
        <v>3693</v>
      </c>
      <c r="G488" s="666" t="s">
        <v>3650</v>
      </c>
      <c r="H488" s="666" t="s">
        <v>3651</v>
      </c>
      <c r="I488" s="668">
        <v>16.22</v>
      </c>
      <c r="J488" s="668">
        <v>25</v>
      </c>
      <c r="K488" s="669">
        <v>405.45</v>
      </c>
    </row>
    <row r="489" spans="1:11" ht="14.4" customHeight="1" x14ac:dyDescent="0.3">
      <c r="A489" s="664" t="s">
        <v>534</v>
      </c>
      <c r="B489" s="665" t="s">
        <v>535</v>
      </c>
      <c r="C489" s="666" t="s">
        <v>550</v>
      </c>
      <c r="D489" s="667" t="s">
        <v>1929</v>
      </c>
      <c r="E489" s="666" t="s">
        <v>3692</v>
      </c>
      <c r="F489" s="667" t="s">
        <v>3693</v>
      </c>
      <c r="G489" s="666" t="s">
        <v>3096</v>
      </c>
      <c r="H489" s="666" t="s">
        <v>3097</v>
      </c>
      <c r="I489" s="668">
        <v>0.71</v>
      </c>
      <c r="J489" s="668">
        <v>2400</v>
      </c>
      <c r="K489" s="669">
        <v>1704</v>
      </c>
    </row>
    <row r="490" spans="1:11" ht="14.4" customHeight="1" x14ac:dyDescent="0.3">
      <c r="A490" s="664" t="s">
        <v>534</v>
      </c>
      <c r="B490" s="665" t="s">
        <v>535</v>
      </c>
      <c r="C490" s="666" t="s">
        <v>550</v>
      </c>
      <c r="D490" s="667" t="s">
        <v>1929</v>
      </c>
      <c r="E490" s="666" t="s">
        <v>3692</v>
      </c>
      <c r="F490" s="667" t="s">
        <v>3693</v>
      </c>
      <c r="G490" s="666" t="s">
        <v>3098</v>
      </c>
      <c r="H490" s="666" t="s">
        <v>3099</v>
      </c>
      <c r="I490" s="668">
        <v>0.71</v>
      </c>
      <c r="J490" s="668">
        <v>800</v>
      </c>
      <c r="K490" s="669">
        <v>568</v>
      </c>
    </row>
    <row r="491" spans="1:11" ht="14.4" customHeight="1" x14ac:dyDescent="0.3">
      <c r="A491" s="664" t="s">
        <v>534</v>
      </c>
      <c r="B491" s="665" t="s">
        <v>535</v>
      </c>
      <c r="C491" s="666" t="s">
        <v>550</v>
      </c>
      <c r="D491" s="667" t="s">
        <v>1929</v>
      </c>
      <c r="E491" s="666" t="s">
        <v>3692</v>
      </c>
      <c r="F491" s="667" t="s">
        <v>3693</v>
      </c>
      <c r="G491" s="666" t="s">
        <v>3100</v>
      </c>
      <c r="H491" s="666" t="s">
        <v>3101</v>
      </c>
      <c r="I491" s="668">
        <v>0.71</v>
      </c>
      <c r="J491" s="668">
        <v>800</v>
      </c>
      <c r="K491" s="669">
        <v>568</v>
      </c>
    </row>
    <row r="492" spans="1:11" ht="14.4" customHeight="1" x14ac:dyDescent="0.3">
      <c r="A492" s="664" t="s">
        <v>534</v>
      </c>
      <c r="B492" s="665" t="s">
        <v>535</v>
      </c>
      <c r="C492" s="666" t="s">
        <v>550</v>
      </c>
      <c r="D492" s="667" t="s">
        <v>1929</v>
      </c>
      <c r="E492" s="666" t="s">
        <v>3692</v>
      </c>
      <c r="F492" s="667" t="s">
        <v>3693</v>
      </c>
      <c r="G492" s="666" t="s">
        <v>3652</v>
      </c>
      <c r="H492" s="666" t="s">
        <v>3653</v>
      </c>
      <c r="I492" s="668">
        <v>12.58</v>
      </c>
      <c r="J492" s="668">
        <v>150</v>
      </c>
      <c r="K492" s="669">
        <v>1887</v>
      </c>
    </row>
    <row r="493" spans="1:11" ht="14.4" customHeight="1" x14ac:dyDescent="0.3">
      <c r="A493" s="664" t="s">
        <v>534</v>
      </c>
      <c r="B493" s="665" t="s">
        <v>535</v>
      </c>
      <c r="C493" s="666" t="s">
        <v>550</v>
      </c>
      <c r="D493" s="667" t="s">
        <v>1929</v>
      </c>
      <c r="E493" s="666" t="s">
        <v>3692</v>
      </c>
      <c r="F493" s="667" t="s">
        <v>3693</v>
      </c>
      <c r="G493" s="666" t="s">
        <v>3264</v>
      </c>
      <c r="H493" s="666" t="s">
        <v>3265</v>
      </c>
      <c r="I493" s="668">
        <v>12.585000000000001</v>
      </c>
      <c r="J493" s="668">
        <v>120</v>
      </c>
      <c r="K493" s="669">
        <v>1510</v>
      </c>
    </row>
    <row r="494" spans="1:11" ht="14.4" customHeight="1" x14ac:dyDescent="0.3">
      <c r="A494" s="664" t="s">
        <v>534</v>
      </c>
      <c r="B494" s="665" t="s">
        <v>535</v>
      </c>
      <c r="C494" s="666" t="s">
        <v>550</v>
      </c>
      <c r="D494" s="667" t="s">
        <v>1929</v>
      </c>
      <c r="E494" s="666" t="s">
        <v>3692</v>
      </c>
      <c r="F494" s="667" t="s">
        <v>3693</v>
      </c>
      <c r="G494" s="666" t="s">
        <v>3654</v>
      </c>
      <c r="H494" s="666" t="s">
        <v>3655</v>
      </c>
      <c r="I494" s="668">
        <v>12.565000000000001</v>
      </c>
      <c r="J494" s="668">
        <v>90</v>
      </c>
      <c r="K494" s="669">
        <v>1130.8399999999999</v>
      </c>
    </row>
    <row r="495" spans="1:11" ht="14.4" customHeight="1" x14ac:dyDescent="0.3">
      <c r="A495" s="664" t="s">
        <v>534</v>
      </c>
      <c r="B495" s="665" t="s">
        <v>535</v>
      </c>
      <c r="C495" s="666" t="s">
        <v>550</v>
      </c>
      <c r="D495" s="667" t="s">
        <v>1929</v>
      </c>
      <c r="E495" s="666" t="s">
        <v>3692</v>
      </c>
      <c r="F495" s="667" t="s">
        <v>3693</v>
      </c>
      <c r="G495" s="666" t="s">
        <v>3656</v>
      </c>
      <c r="H495" s="666" t="s">
        <v>3657</v>
      </c>
      <c r="I495" s="668">
        <v>12.58</v>
      </c>
      <c r="J495" s="668">
        <v>120</v>
      </c>
      <c r="K495" s="669">
        <v>1509.6</v>
      </c>
    </row>
    <row r="496" spans="1:11" ht="14.4" customHeight="1" x14ac:dyDescent="0.3">
      <c r="A496" s="664" t="s">
        <v>534</v>
      </c>
      <c r="B496" s="665" t="s">
        <v>535</v>
      </c>
      <c r="C496" s="666" t="s">
        <v>550</v>
      </c>
      <c r="D496" s="667" t="s">
        <v>1929</v>
      </c>
      <c r="E496" s="666" t="s">
        <v>3694</v>
      </c>
      <c r="F496" s="667" t="s">
        <v>3695</v>
      </c>
      <c r="G496" s="666" t="s">
        <v>3108</v>
      </c>
      <c r="H496" s="666" t="s">
        <v>3109</v>
      </c>
      <c r="I496" s="668">
        <v>142.78</v>
      </c>
      <c r="J496" s="668">
        <v>4</v>
      </c>
      <c r="K496" s="669">
        <v>571.12</v>
      </c>
    </row>
    <row r="497" spans="1:11" ht="14.4" customHeight="1" x14ac:dyDescent="0.3">
      <c r="A497" s="664" t="s">
        <v>534</v>
      </c>
      <c r="B497" s="665" t="s">
        <v>535</v>
      </c>
      <c r="C497" s="666" t="s">
        <v>550</v>
      </c>
      <c r="D497" s="667" t="s">
        <v>1929</v>
      </c>
      <c r="E497" s="666" t="s">
        <v>3694</v>
      </c>
      <c r="F497" s="667" t="s">
        <v>3695</v>
      </c>
      <c r="G497" s="666" t="s">
        <v>3274</v>
      </c>
      <c r="H497" s="666" t="s">
        <v>3275</v>
      </c>
      <c r="I497" s="668">
        <v>3035.31</v>
      </c>
      <c r="J497" s="668">
        <v>1</v>
      </c>
      <c r="K497" s="669">
        <v>3035.31</v>
      </c>
    </row>
    <row r="498" spans="1:11" ht="14.4" customHeight="1" x14ac:dyDescent="0.3">
      <c r="A498" s="664" t="s">
        <v>534</v>
      </c>
      <c r="B498" s="665" t="s">
        <v>535</v>
      </c>
      <c r="C498" s="666" t="s">
        <v>550</v>
      </c>
      <c r="D498" s="667" t="s">
        <v>1929</v>
      </c>
      <c r="E498" s="666" t="s">
        <v>3694</v>
      </c>
      <c r="F498" s="667" t="s">
        <v>3695</v>
      </c>
      <c r="G498" s="666" t="s">
        <v>3276</v>
      </c>
      <c r="H498" s="666" t="s">
        <v>3277</v>
      </c>
      <c r="I498" s="668">
        <v>2722.5</v>
      </c>
      <c r="J498" s="668">
        <v>3</v>
      </c>
      <c r="K498" s="669">
        <v>8167.51</v>
      </c>
    </row>
    <row r="499" spans="1:11" ht="14.4" customHeight="1" x14ac:dyDescent="0.3">
      <c r="A499" s="664" t="s">
        <v>534</v>
      </c>
      <c r="B499" s="665" t="s">
        <v>535</v>
      </c>
      <c r="C499" s="666" t="s">
        <v>550</v>
      </c>
      <c r="D499" s="667" t="s">
        <v>1929</v>
      </c>
      <c r="E499" s="666" t="s">
        <v>3694</v>
      </c>
      <c r="F499" s="667" t="s">
        <v>3695</v>
      </c>
      <c r="G499" s="666" t="s">
        <v>3282</v>
      </c>
      <c r="H499" s="666" t="s">
        <v>3283</v>
      </c>
      <c r="I499" s="668">
        <v>3130.75</v>
      </c>
      <c r="J499" s="668">
        <v>1</v>
      </c>
      <c r="K499" s="669">
        <v>3130.75</v>
      </c>
    </row>
    <row r="500" spans="1:11" ht="14.4" customHeight="1" x14ac:dyDescent="0.3">
      <c r="A500" s="664" t="s">
        <v>534</v>
      </c>
      <c r="B500" s="665" t="s">
        <v>535</v>
      </c>
      <c r="C500" s="666" t="s">
        <v>550</v>
      </c>
      <c r="D500" s="667" t="s">
        <v>1929</v>
      </c>
      <c r="E500" s="666" t="s">
        <v>3694</v>
      </c>
      <c r="F500" s="667" t="s">
        <v>3695</v>
      </c>
      <c r="G500" s="666" t="s">
        <v>3284</v>
      </c>
      <c r="H500" s="666" t="s">
        <v>3285</v>
      </c>
      <c r="I500" s="668">
        <v>3035.31</v>
      </c>
      <c r="J500" s="668">
        <v>1</v>
      </c>
      <c r="K500" s="669">
        <v>3035.31</v>
      </c>
    </row>
    <row r="501" spans="1:11" ht="14.4" customHeight="1" x14ac:dyDescent="0.3">
      <c r="A501" s="664" t="s">
        <v>534</v>
      </c>
      <c r="B501" s="665" t="s">
        <v>535</v>
      </c>
      <c r="C501" s="666" t="s">
        <v>550</v>
      </c>
      <c r="D501" s="667" t="s">
        <v>1929</v>
      </c>
      <c r="E501" s="666" t="s">
        <v>3694</v>
      </c>
      <c r="F501" s="667" t="s">
        <v>3695</v>
      </c>
      <c r="G501" s="666" t="s">
        <v>3286</v>
      </c>
      <c r="H501" s="666" t="s">
        <v>3287</v>
      </c>
      <c r="I501" s="668">
        <v>213.34</v>
      </c>
      <c r="J501" s="668">
        <v>2</v>
      </c>
      <c r="K501" s="669">
        <v>426.69</v>
      </c>
    </row>
    <row r="502" spans="1:11" ht="14.4" customHeight="1" x14ac:dyDescent="0.3">
      <c r="A502" s="664" t="s">
        <v>534</v>
      </c>
      <c r="B502" s="665" t="s">
        <v>535</v>
      </c>
      <c r="C502" s="666" t="s">
        <v>550</v>
      </c>
      <c r="D502" s="667" t="s">
        <v>1929</v>
      </c>
      <c r="E502" s="666" t="s">
        <v>3706</v>
      </c>
      <c r="F502" s="667" t="s">
        <v>3707</v>
      </c>
      <c r="G502" s="666" t="s">
        <v>3658</v>
      </c>
      <c r="H502" s="666" t="s">
        <v>3659</v>
      </c>
      <c r="I502" s="668">
        <v>64.8</v>
      </c>
      <c r="J502" s="668">
        <v>48</v>
      </c>
      <c r="K502" s="669">
        <v>3110.52</v>
      </c>
    </row>
    <row r="503" spans="1:11" ht="14.4" customHeight="1" x14ac:dyDescent="0.3">
      <c r="A503" s="664" t="s">
        <v>534</v>
      </c>
      <c r="B503" s="665" t="s">
        <v>535</v>
      </c>
      <c r="C503" s="666" t="s">
        <v>550</v>
      </c>
      <c r="D503" s="667" t="s">
        <v>1929</v>
      </c>
      <c r="E503" s="666" t="s">
        <v>3706</v>
      </c>
      <c r="F503" s="667" t="s">
        <v>3707</v>
      </c>
      <c r="G503" s="666" t="s">
        <v>3660</v>
      </c>
      <c r="H503" s="666" t="s">
        <v>3661</v>
      </c>
      <c r="I503" s="668">
        <v>4630</v>
      </c>
      <c r="J503" s="668">
        <v>1</v>
      </c>
      <c r="K503" s="669">
        <v>4630</v>
      </c>
    </row>
    <row r="504" spans="1:11" ht="14.4" customHeight="1" x14ac:dyDescent="0.3">
      <c r="A504" s="664" t="s">
        <v>534</v>
      </c>
      <c r="B504" s="665" t="s">
        <v>535</v>
      </c>
      <c r="C504" s="666" t="s">
        <v>550</v>
      </c>
      <c r="D504" s="667" t="s">
        <v>1929</v>
      </c>
      <c r="E504" s="666" t="s">
        <v>3706</v>
      </c>
      <c r="F504" s="667" t="s">
        <v>3707</v>
      </c>
      <c r="G504" s="666" t="s">
        <v>3662</v>
      </c>
      <c r="H504" s="666" t="s">
        <v>3663</v>
      </c>
      <c r="I504" s="668">
        <v>9423</v>
      </c>
      <c r="J504" s="668">
        <v>1</v>
      </c>
      <c r="K504" s="669">
        <v>9423</v>
      </c>
    </row>
    <row r="505" spans="1:11" ht="14.4" customHeight="1" x14ac:dyDescent="0.3">
      <c r="A505" s="664" t="s">
        <v>534</v>
      </c>
      <c r="B505" s="665" t="s">
        <v>535</v>
      </c>
      <c r="C505" s="666" t="s">
        <v>550</v>
      </c>
      <c r="D505" s="667" t="s">
        <v>1929</v>
      </c>
      <c r="E505" s="666" t="s">
        <v>3706</v>
      </c>
      <c r="F505" s="667" t="s">
        <v>3707</v>
      </c>
      <c r="G505" s="666" t="s">
        <v>3664</v>
      </c>
      <c r="H505" s="666" t="s">
        <v>3665</v>
      </c>
      <c r="I505" s="668">
        <v>9851.39</v>
      </c>
      <c r="J505" s="668">
        <v>1</v>
      </c>
      <c r="K505" s="669">
        <v>9851.39</v>
      </c>
    </row>
    <row r="506" spans="1:11" ht="14.4" customHeight="1" x14ac:dyDescent="0.3">
      <c r="A506" s="664" t="s">
        <v>534</v>
      </c>
      <c r="B506" s="665" t="s">
        <v>535</v>
      </c>
      <c r="C506" s="666" t="s">
        <v>550</v>
      </c>
      <c r="D506" s="667" t="s">
        <v>1929</v>
      </c>
      <c r="E506" s="666" t="s">
        <v>3706</v>
      </c>
      <c r="F506" s="667" t="s">
        <v>3707</v>
      </c>
      <c r="G506" s="666" t="s">
        <v>3666</v>
      </c>
      <c r="H506" s="666" t="s">
        <v>3667</v>
      </c>
      <c r="I506" s="668">
        <v>6928.98</v>
      </c>
      <c r="J506" s="668">
        <v>1</v>
      </c>
      <c r="K506" s="669">
        <v>6928.98</v>
      </c>
    </row>
    <row r="507" spans="1:11" ht="14.4" customHeight="1" x14ac:dyDescent="0.3">
      <c r="A507" s="664" t="s">
        <v>534</v>
      </c>
      <c r="B507" s="665" t="s">
        <v>535</v>
      </c>
      <c r="C507" s="666" t="s">
        <v>550</v>
      </c>
      <c r="D507" s="667" t="s">
        <v>1929</v>
      </c>
      <c r="E507" s="666" t="s">
        <v>3706</v>
      </c>
      <c r="F507" s="667" t="s">
        <v>3707</v>
      </c>
      <c r="G507" s="666" t="s">
        <v>3668</v>
      </c>
      <c r="H507" s="666" t="s">
        <v>3669</v>
      </c>
      <c r="I507" s="668">
        <v>6989.94</v>
      </c>
      <c r="J507" s="668">
        <v>2</v>
      </c>
      <c r="K507" s="669">
        <v>13979.88</v>
      </c>
    </row>
    <row r="508" spans="1:11" ht="14.4" customHeight="1" x14ac:dyDescent="0.3">
      <c r="A508" s="664" t="s">
        <v>534</v>
      </c>
      <c r="B508" s="665" t="s">
        <v>535</v>
      </c>
      <c r="C508" s="666" t="s">
        <v>550</v>
      </c>
      <c r="D508" s="667" t="s">
        <v>1929</v>
      </c>
      <c r="E508" s="666" t="s">
        <v>3706</v>
      </c>
      <c r="F508" s="667" t="s">
        <v>3707</v>
      </c>
      <c r="G508" s="666" t="s">
        <v>3670</v>
      </c>
      <c r="H508" s="666" t="s">
        <v>3671</v>
      </c>
      <c r="I508" s="668">
        <v>1725</v>
      </c>
      <c r="J508" s="668">
        <v>10</v>
      </c>
      <c r="K508" s="669">
        <v>17250</v>
      </c>
    </row>
    <row r="509" spans="1:11" ht="14.4" customHeight="1" x14ac:dyDescent="0.3">
      <c r="A509" s="664" t="s">
        <v>534</v>
      </c>
      <c r="B509" s="665" t="s">
        <v>535</v>
      </c>
      <c r="C509" s="666" t="s">
        <v>550</v>
      </c>
      <c r="D509" s="667" t="s">
        <v>1929</v>
      </c>
      <c r="E509" s="666" t="s">
        <v>3700</v>
      </c>
      <c r="F509" s="667" t="s">
        <v>3701</v>
      </c>
      <c r="G509" s="666" t="s">
        <v>3302</v>
      </c>
      <c r="H509" s="666" t="s">
        <v>3303</v>
      </c>
      <c r="I509" s="668">
        <v>23.47</v>
      </c>
      <c r="J509" s="668">
        <v>30</v>
      </c>
      <c r="K509" s="669">
        <v>704.1</v>
      </c>
    </row>
    <row r="510" spans="1:11" ht="14.4" customHeight="1" x14ac:dyDescent="0.3">
      <c r="A510" s="664" t="s">
        <v>534</v>
      </c>
      <c r="B510" s="665" t="s">
        <v>535</v>
      </c>
      <c r="C510" s="666" t="s">
        <v>550</v>
      </c>
      <c r="D510" s="667" t="s">
        <v>1929</v>
      </c>
      <c r="E510" s="666" t="s">
        <v>3700</v>
      </c>
      <c r="F510" s="667" t="s">
        <v>3701</v>
      </c>
      <c r="G510" s="666" t="s">
        <v>3672</v>
      </c>
      <c r="H510" s="666" t="s">
        <v>3673</v>
      </c>
      <c r="I510" s="668">
        <v>149.99</v>
      </c>
      <c r="J510" s="668">
        <v>100</v>
      </c>
      <c r="K510" s="669">
        <v>14999.16</v>
      </c>
    </row>
    <row r="511" spans="1:11" ht="14.4" customHeight="1" x14ac:dyDescent="0.3">
      <c r="A511" s="664" t="s">
        <v>534</v>
      </c>
      <c r="B511" s="665" t="s">
        <v>535</v>
      </c>
      <c r="C511" s="666" t="s">
        <v>550</v>
      </c>
      <c r="D511" s="667" t="s">
        <v>1929</v>
      </c>
      <c r="E511" s="666" t="s">
        <v>3700</v>
      </c>
      <c r="F511" s="667" t="s">
        <v>3701</v>
      </c>
      <c r="G511" s="666" t="s">
        <v>3308</v>
      </c>
      <c r="H511" s="666" t="s">
        <v>3309</v>
      </c>
      <c r="I511" s="668">
        <v>695.75</v>
      </c>
      <c r="J511" s="668">
        <v>104</v>
      </c>
      <c r="K511" s="669">
        <v>72358</v>
      </c>
    </row>
    <row r="512" spans="1:11" ht="14.4" customHeight="1" x14ac:dyDescent="0.3">
      <c r="A512" s="664" t="s">
        <v>534</v>
      </c>
      <c r="B512" s="665" t="s">
        <v>535</v>
      </c>
      <c r="C512" s="666" t="s">
        <v>550</v>
      </c>
      <c r="D512" s="667" t="s">
        <v>1929</v>
      </c>
      <c r="E512" s="666" t="s">
        <v>3700</v>
      </c>
      <c r="F512" s="667" t="s">
        <v>3701</v>
      </c>
      <c r="G512" s="666" t="s">
        <v>3674</v>
      </c>
      <c r="H512" s="666" t="s">
        <v>3675</v>
      </c>
      <c r="I512" s="668">
        <v>120</v>
      </c>
      <c r="J512" s="668">
        <v>10</v>
      </c>
      <c r="K512" s="669">
        <v>1199.96</v>
      </c>
    </row>
    <row r="513" spans="1:11" ht="14.4" customHeight="1" x14ac:dyDescent="0.3">
      <c r="A513" s="664" t="s">
        <v>534</v>
      </c>
      <c r="B513" s="665" t="s">
        <v>535</v>
      </c>
      <c r="C513" s="666" t="s">
        <v>550</v>
      </c>
      <c r="D513" s="667" t="s">
        <v>1929</v>
      </c>
      <c r="E513" s="666" t="s">
        <v>3700</v>
      </c>
      <c r="F513" s="667" t="s">
        <v>3701</v>
      </c>
      <c r="G513" s="666" t="s">
        <v>3310</v>
      </c>
      <c r="H513" s="666" t="s">
        <v>3311</v>
      </c>
      <c r="I513" s="668">
        <v>15.39</v>
      </c>
      <c r="J513" s="668">
        <v>50</v>
      </c>
      <c r="K513" s="669">
        <v>769.5</v>
      </c>
    </row>
    <row r="514" spans="1:11" ht="14.4" customHeight="1" x14ac:dyDescent="0.3">
      <c r="A514" s="664" t="s">
        <v>534</v>
      </c>
      <c r="B514" s="665" t="s">
        <v>535</v>
      </c>
      <c r="C514" s="666" t="s">
        <v>550</v>
      </c>
      <c r="D514" s="667" t="s">
        <v>1929</v>
      </c>
      <c r="E514" s="666" t="s">
        <v>3700</v>
      </c>
      <c r="F514" s="667" t="s">
        <v>3701</v>
      </c>
      <c r="G514" s="666" t="s">
        <v>3676</v>
      </c>
      <c r="H514" s="666" t="s">
        <v>3677</v>
      </c>
      <c r="I514" s="668">
        <v>209.37</v>
      </c>
      <c r="J514" s="668">
        <v>10</v>
      </c>
      <c r="K514" s="669">
        <v>2093.66</v>
      </c>
    </row>
    <row r="515" spans="1:11" ht="14.4" customHeight="1" x14ac:dyDescent="0.3">
      <c r="A515" s="664" t="s">
        <v>534</v>
      </c>
      <c r="B515" s="665" t="s">
        <v>535</v>
      </c>
      <c r="C515" s="666" t="s">
        <v>550</v>
      </c>
      <c r="D515" s="667" t="s">
        <v>1929</v>
      </c>
      <c r="E515" s="666" t="s">
        <v>3700</v>
      </c>
      <c r="F515" s="667" t="s">
        <v>3701</v>
      </c>
      <c r="G515" s="666" t="s">
        <v>3678</v>
      </c>
      <c r="H515" s="666" t="s">
        <v>3679</v>
      </c>
      <c r="I515" s="668">
        <v>209.37</v>
      </c>
      <c r="J515" s="668">
        <v>10</v>
      </c>
      <c r="K515" s="669">
        <v>2093.66</v>
      </c>
    </row>
    <row r="516" spans="1:11" ht="14.4" customHeight="1" x14ac:dyDescent="0.3">
      <c r="A516" s="664" t="s">
        <v>534</v>
      </c>
      <c r="B516" s="665" t="s">
        <v>535</v>
      </c>
      <c r="C516" s="666" t="s">
        <v>550</v>
      </c>
      <c r="D516" s="667" t="s">
        <v>1929</v>
      </c>
      <c r="E516" s="666" t="s">
        <v>3700</v>
      </c>
      <c r="F516" s="667" t="s">
        <v>3701</v>
      </c>
      <c r="G516" s="666" t="s">
        <v>3680</v>
      </c>
      <c r="H516" s="666" t="s">
        <v>3681</v>
      </c>
      <c r="I516" s="668">
        <v>41.77</v>
      </c>
      <c r="J516" s="668">
        <v>50</v>
      </c>
      <c r="K516" s="669">
        <v>2088.46</v>
      </c>
    </row>
    <row r="517" spans="1:11" ht="14.4" customHeight="1" x14ac:dyDescent="0.3">
      <c r="A517" s="664" t="s">
        <v>534</v>
      </c>
      <c r="B517" s="665" t="s">
        <v>535</v>
      </c>
      <c r="C517" s="666" t="s">
        <v>550</v>
      </c>
      <c r="D517" s="667" t="s">
        <v>1929</v>
      </c>
      <c r="E517" s="666" t="s">
        <v>3700</v>
      </c>
      <c r="F517" s="667" t="s">
        <v>3701</v>
      </c>
      <c r="G517" s="666" t="s">
        <v>3682</v>
      </c>
      <c r="H517" s="666" t="s">
        <v>3683</v>
      </c>
      <c r="I517" s="668">
        <v>11.13</v>
      </c>
      <c r="J517" s="668">
        <v>25</v>
      </c>
      <c r="K517" s="669">
        <v>278.3</v>
      </c>
    </row>
    <row r="518" spans="1:11" ht="14.4" customHeight="1" thickBot="1" x14ac:dyDescent="0.35">
      <c r="A518" s="670" t="s">
        <v>534</v>
      </c>
      <c r="B518" s="671" t="s">
        <v>535</v>
      </c>
      <c r="C518" s="672" t="s">
        <v>2903</v>
      </c>
      <c r="D518" s="673" t="s">
        <v>3708</v>
      </c>
      <c r="E518" s="672" t="s">
        <v>3686</v>
      </c>
      <c r="F518" s="673" t="s">
        <v>3687</v>
      </c>
      <c r="G518" s="672" t="s">
        <v>3464</v>
      </c>
      <c r="H518" s="672" t="s">
        <v>3465</v>
      </c>
      <c r="I518" s="674">
        <v>66799.899999999994</v>
      </c>
      <c r="J518" s="674">
        <v>2</v>
      </c>
      <c r="K518" s="675">
        <v>133599.79999999999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52" t="s">
        <v>130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</row>
    <row r="2" spans="1:16" ht="15" thickBot="1" x14ac:dyDescent="0.35">
      <c r="A2" s="382" t="s">
        <v>312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401" t="s">
        <v>245</v>
      </c>
      <c r="B3" s="550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636</v>
      </c>
      <c r="M3" s="385">
        <v>642</v>
      </c>
      <c r="N3" s="385">
        <v>746</v>
      </c>
      <c r="O3" s="773">
        <v>930</v>
      </c>
      <c r="P3" s="788"/>
    </row>
    <row r="4" spans="1:16" ht="36.6" outlineLevel="1" thickBot="1" x14ac:dyDescent="0.35">
      <c r="A4" s="402">
        <v>2016</v>
      </c>
      <c r="B4" s="551"/>
      <c r="C4" s="386" t="s">
        <v>228</v>
      </c>
      <c r="D4" s="387" t="s">
        <v>229</v>
      </c>
      <c r="E4" s="405" t="s">
        <v>278</v>
      </c>
      <c r="F4" s="405" t="s">
        <v>279</v>
      </c>
      <c r="G4" s="405" t="s">
        <v>280</v>
      </c>
      <c r="H4" s="405" t="s">
        <v>281</v>
      </c>
      <c r="I4" s="405" t="s">
        <v>282</v>
      </c>
      <c r="J4" s="405" t="s">
        <v>283</v>
      </c>
      <c r="K4" s="387" t="s">
        <v>254</v>
      </c>
      <c r="L4" s="387" t="s">
        <v>255</v>
      </c>
      <c r="M4" s="387" t="s">
        <v>256</v>
      </c>
      <c r="N4" s="387" t="s">
        <v>257</v>
      </c>
      <c r="O4" s="774" t="s">
        <v>247</v>
      </c>
      <c r="P4" s="788"/>
    </row>
    <row r="5" spans="1:16" x14ac:dyDescent="0.3">
      <c r="A5" s="388" t="s">
        <v>230</v>
      </c>
      <c r="B5" s="426"/>
      <c r="C5" s="427"/>
      <c r="D5" s="428"/>
      <c r="E5" s="428"/>
      <c r="F5" s="428"/>
      <c r="G5" s="428"/>
      <c r="H5" s="428"/>
      <c r="I5" s="428"/>
      <c r="J5" s="428"/>
      <c r="K5" s="428"/>
      <c r="L5" s="428"/>
      <c r="M5" s="428"/>
      <c r="N5" s="428"/>
      <c r="O5" s="775"/>
      <c r="P5" s="788"/>
    </row>
    <row r="6" spans="1:16" ht="15" collapsed="1" thickBot="1" x14ac:dyDescent="0.35">
      <c r="A6" s="389" t="s">
        <v>94</v>
      </c>
      <c r="B6" s="429">
        <f xml:space="preserve">
TRUNC(IF($A$4&lt;=12,SUMIFS('ON Data'!F:F,'ON Data'!$D:$D,$A$4,'ON Data'!$E:$E,1),SUMIFS('ON Data'!F:F,'ON Data'!$E:$E,1)/'ON Data'!$D$3),1)</f>
        <v>94.3</v>
      </c>
      <c r="C6" s="430">
        <f xml:space="preserve">
TRUNC(IF($A$4&lt;=12,SUMIFS('ON Data'!G:G,'ON Data'!$D:$D,$A$4,'ON Data'!$E:$E,1),SUMIFS('ON Data'!G:G,'ON Data'!$E:$E,1)/'ON Data'!$D$3),1)</f>
        <v>0</v>
      </c>
      <c r="D6" s="431">
        <f xml:space="preserve">
TRUNC(IF($A$4&lt;=12,SUMIFS('ON Data'!I:I,'ON Data'!$D:$D,$A$4,'ON Data'!$E:$E,1),SUMIFS('ON Data'!I:I,'ON Data'!$E:$E,1)/'ON Data'!$D$3),1)</f>
        <v>0.8</v>
      </c>
      <c r="E6" s="431">
        <f xml:space="preserve">
TRUNC(IF($A$4&lt;=12,SUMIFS('ON Data'!J:J,'ON Data'!$D:$D,$A$4,'ON Data'!$E:$E,1),SUMIFS('ON Data'!J:J,'ON Data'!$E:$E,1)/'ON Data'!$D$3),1)</f>
        <v>4</v>
      </c>
      <c r="F6" s="431">
        <f xml:space="preserve">
TRUNC(IF($A$4&lt;=12,SUMIFS('ON Data'!K:K,'ON Data'!$D:$D,$A$4,'ON Data'!$E:$E,1),SUMIFS('ON Data'!K:K,'ON Data'!$E:$E,1)/'ON Data'!$D$3),1)</f>
        <v>15</v>
      </c>
      <c r="G6" s="431">
        <f xml:space="preserve">
TRUNC(IF($A$4&lt;=12,SUMIFS('ON Data'!O:O,'ON Data'!$D:$D,$A$4,'ON Data'!$E:$E,1),SUMIFS('ON Data'!O:O,'ON Data'!$E:$E,1)/'ON Data'!$D$3),1)</f>
        <v>4</v>
      </c>
      <c r="H6" s="431">
        <f xml:space="preserve">
TRUNC(IF($A$4&lt;=12,SUMIFS('ON Data'!P:P,'ON Data'!$D:$D,$A$4,'ON Data'!$E:$E,1),SUMIFS('ON Data'!P:P,'ON Data'!$E:$E,1)/'ON Data'!$D$3),1)</f>
        <v>13.7</v>
      </c>
      <c r="I6" s="431">
        <f xml:space="preserve">
TRUNC(IF($A$4&lt;=12,SUMIFS('ON Data'!Q:Q,'ON Data'!$D:$D,$A$4,'ON Data'!$E:$E,1),SUMIFS('ON Data'!Q:Q,'ON Data'!$E:$E,1)/'ON Data'!$D$3),1)</f>
        <v>29</v>
      </c>
      <c r="J6" s="431">
        <f xml:space="preserve">
TRUNC(IF($A$4&lt;=12,SUMIFS('ON Data'!R:R,'ON Data'!$D:$D,$A$4,'ON Data'!$E:$E,1),SUMIFS('ON Data'!R:R,'ON Data'!$E:$E,1)/'ON Data'!$D$3),1)</f>
        <v>13</v>
      </c>
      <c r="K6" s="431">
        <f xml:space="preserve">
TRUNC(IF($A$4&lt;=12,SUMIFS('ON Data'!AM:AM,'ON Data'!$D:$D,$A$4,'ON Data'!$E:$E,1),SUMIFS('ON Data'!AM:AM,'ON Data'!$E:$E,1)/'ON Data'!$D$3),1)</f>
        <v>4</v>
      </c>
      <c r="L6" s="431">
        <f xml:space="preserve">
TRUNC(IF($A$4&lt;=12,SUMIFS('ON Data'!AO:AO,'ON Data'!$D:$D,$A$4,'ON Data'!$E:$E,1),SUMIFS('ON Data'!AO:AO,'ON Data'!$E:$E,1)/'ON Data'!$D$3),1)</f>
        <v>2</v>
      </c>
      <c r="M6" s="431">
        <f xml:space="preserve">
TRUNC(IF($A$4&lt;=12,SUMIFS('ON Data'!AR:AR,'ON Data'!$D:$D,$A$4,'ON Data'!$E:$E,1),SUMIFS('ON Data'!AR:AR,'ON Data'!$E:$E,1)/'ON Data'!$D$3),1)</f>
        <v>5.7</v>
      </c>
      <c r="N6" s="431">
        <f xml:space="preserve">
TRUNC(IF($A$4&lt;=12,SUMIFS('ON Data'!AU:AU,'ON Data'!$D:$D,$A$4,'ON Data'!$E:$E,1),SUMIFS('ON Data'!AU:AU,'ON Data'!$E:$E,1)/'ON Data'!$D$3),1)</f>
        <v>1</v>
      </c>
      <c r="O6" s="776">
        <f xml:space="preserve">
TRUNC(IF($A$4&lt;=12,SUMIFS('ON Data'!AW:AW,'ON Data'!$D:$D,$A$4,'ON Data'!$E:$E,1),SUMIFS('ON Data'!AW:AW,'ON Data'!$E:$E,1)/'ON Data'!$D$3),1)</f>
        <v>2</v>
      </c>
      <c r="P6" s="788"/>
    </row>
    <row r="7" spans="1:16" ht="15" hidden="1" outlineLevel="1" thickBot="1" x14ac:dyDescent="0.35">
      <c r="A7" s="389" t="s">
        <v>131</v>
      </c>
      <c r="B7" s="429"/>
      <c r="C7" s="432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776"/>
      <c r="P7" s="788"/>
    </row>
    <row r="8" spans="1:16" ht="15" hidden="1" outlineLevel="1" thickBot="1" x14ac:dyDescent="0.35">
      <c r="A8" s="389" t="s">
        <v>96</v>
      </c>
      <c r="B8" s="429"/>
      <c r="C8" s="432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776"/>
      <c r="P8" s="788"/>
    </row>
    <row r="9" spans="1:16" ht="15" hidden="1" outlineLevel="1" thickBot="1" x14ac:dyDescent="0.35">
      <c r="A9" s="390" t="s">
        <v>69</v>
      </c>
      <c r="B9" s="433"/>
      <c r="C9" s="434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777"/>
      <c r="P9" s="788"/>
    </row>
    <row r="10" spans="1:16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778"/>
      <c r="P10" s="788"/>
    </row>
    <row r="11" spans="1:16" x14ac:dyDescent="0.3">
      <c r="A11" s="392" t="s">
        <v>232</v>
      </c>
      <c r="B11" s="409">
        <f xml:space="preserve">
IF($A$4&lt;=12,SUMIFS('ON Data'!F:F,'ON Data'!$D:$D,$A$4,'ON Data'!$E:$E,2),SUMIFS('ON Data'!F:F,'ON Data'!$E:$E,2))</f>
        <v>27766.400000000001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256</v>
      </c>
      <c r="E11" s="411">
        <f xml:space="preserve">
IF($A$4&lt;=12,SUMIFS('ON Data'!J:J,'ON Data'!$D:$D,$A$4,'ON Data'!$E:$E,2),SUMIFS('ON Data'!J:J,'ON Data'!$E:$E,2))</f>
        <v>1216</v>
      </c>
      <c r="F11" s="411">
        <f xml:space="preserve">
IF($A$4&lt;=12,SUMIFS('ON Data'!K:K,'ON Data'!$D:$D,$A$4,'ON Data'!$E:$E,2),SUMIFS('ON Data'!K:K,'ON Data'!$E:$E,2))</f>
        <v>4584</v>
      </c>
      <c r="G11" s="411">
        <f xml:space="preserve">
IF($A$4&lt;=12,SUMIFS('ON Data'!O:O,'ON Data'!$D:$D,$A$4,'ON Data'!$E:$E,2),SUMIFS('ON Data'!O:O,'ON Data'!$E:$E,2))</f>
        <v>1184</v>
      </c>
      <c r="H11" s="411">
        <f xml:space="preserve">
IF($A$4&lt;=12,SUMIFS('ON Data'!P:P,'ON Data'!$D:$D,$A$4,'ON Data'!$E:$E,2),SUMIFS('ON Data'!P:P,'ON Data'!$E:$E,2))</f>
        <v>3884.5</v>
      </c>
      <c r="I11" s="411">
        <f xml:space="preserve">
IF($A$4&lt;=12,SUMIFS('ON Data'!Q:Q,'ON Data'!$D:$D,$A$4,'ON Data'!$E:$E,2),SUMIFS('ON Data'!Q:Q,'ON Data'!$E:$E,2))</f>
        <v>8354.2999999999993</v>
      </c>
      <c r="J11" s="411">
        <f xml:space="preserve">
IF($A$4&lt;=12,SUMIFS('ON Data'!R:R,'ON Data'!$D:$D,$A$4,'ON Data'!$E:$E,2),SUMIFS('ON Data'!R:R,'ON Data'!$E:$E,2))</f>
        <v>3745.5</v>
      </c>
      <c r="K11" s="411">
        <f xml:space="preserve">
IF($A$4&lt;=12,SUMIFS('ON Data'!AM:AM,'ON Data'!$D:$D,$A$4,'ON Data'!$E:$E,2),SUMIFS('ON Data'!AM:AM,'ON Data'!$E:$E,2))</f>
        <v>1150.5</v>
      </c>
      <c r="L11" s="411">
        <f xml:space="preserve">
IF($A$4&lt;=12,SUMIFS('ON Data'!AO:AO,'ON Data'!$D:$D,$A$4,'ON Data'!$E:$E,2),SUMIFS('ON Data'!AO:AO,'ON Data'!$E:$E,2))</f>
        <v>607</v>
      </c>
      <c r="M11" s="411">
        <f xml:space="preserve">
IF($A$4&lt;=12,SUMIFS('ON Data'!AR:AR,'ON Data'!$D:$D,$A$4,'ON Data'!$E:$E,2),SUMIFS('ON Data'!AR:AR,'ON Data'!$E:$E,2))</f>
        <v>1803.1</v>
      </c>
      <c r="N11" s="411">
        <f xml:space="preserve">
IF($A$4&lt;=12,SUMIFS('ON Data'!AU:AU,'ON Data'!$D:$D,$A$4,'ON Data'!$E:$E,2),SUMIFS('ON Data'!AU:AU,'ON Data'!$E:$E,2))</f>
        <v>325.5</v>
      </c>
      <c r="O11" s="779">
        <f xml:space="preserve">
IF($A$4&lt;=12,SUMIFS('ON Data'!AW:AW,'ON Data'!$D:$D,$A$4,'ON Data'!$E:$E,2),SUMIFS('ON Data'!AW:AW,'ON Data'!$E:$E,2))</f>
        <v>656</v>
      </c>
      <c r="P11" s="788"/>
    </row>
    <row r="12" spans="1:16" x14ac:dyDescent="0.3">
      <c r="A12" s="392" t="s">
        <v>233</v>
      </c>
      <c r="B12" s="409">
        <f xml:space="preserve">
IF($A$4&lt;=12,SUMIFS('ON Data'!F:F,'ON Data'!$D:$D,$A$4,'ON Data'!$E:$E,3),SUMIFS('ON Data'!F:F,'ON Data'!$E:$E,3))</f>
        <v>71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0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40</v>
      </c>
      <c r="I12" s="411">
        <f xml:space="preserve">
IF($A$4&lt;=12,SUMIFS('ON Data'!Q:Q,'ON Data'!$D:$D,$A$4,'ON Data'!$E:$E,3),SUMIFS('ON Data'!Q:Q,'ON Data'!$E:$E,3))</f>
        <v>26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0</v>
      </c>
      <c r="L12" s="411">
        <f xml:space="preserve">
IF($A$4&lt;=12,SUMIFS('ON Data'!AO:AO,'ON Data'!$D:$D,$A$4,'ON Data'!$E:$E,3),SUMIFS('ON Data'!AO:AO,'ON Data'!$E:$E,3))</f>
        <v>0</v>
      </c>
      <c r="M12" s="411">
        <f xml:space="preserve">
IF($A$4&lt;=12,SUMIFS('ON Data'!AR:AR,'ON Data'!$D:$D,$A$4,'ON Data'!$E:$E,3),SUMIFS('ON Data'!AR:AR,'ON Data'!$E:$E,3))</f>
        <v>0</v>
      </c>
      <c r="N12" s="411">
        <f xml:space="preserve">
IF($A$4&lt;=12,SUMIFS('ON Data'!AU:AU,'ON Data'!$D:$D,$A$4,'ON Data'!$E:$E,3),SUMIFS('ON Data'!AU:AU,'ON Data'!$E:$E,3))</f>
        <v>0</v>
      </c>
      <c r="O12" s="779">
        <f xml:space="preserve">
IF($A$4&lt;=12,SUMIFS('ON Data'!AW:AW,'ON Data'!$D:$D,$A$4,'ON Data'!$E:$E,3),SUMIFS('ON Data'!AW:AW,'ON Data'!$E:$E,3))</f>
        <v>0</v>
      </c>
      <c r="P12" s="788"/>
    </row>
    <row r="13" spans="1:16" x14ac:dyDescent="0.3">
      <c r="A13" s="392" t="s">
        <v>240</v>
      </c>
      <c r="B13" s="409">
        <f xml:space="preserve">
IF($A$4&lt;=12,SUMIFS('ON Data'!F:F,'ON Data'!$D:$D,$A$4,'ON Data'!$E:$E,4),SUMIFS('ON Data'!F:F,'ON Data'!$E:$E,4))</f>
        <v>2033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0</v>
      </c>
      <c r="E13" s="411">
        <f xml:space="preserve">
IF($A$4&lt;=12,SUMIFS('ON Data'!J:J,'ON Data'!$D:$D,$A$4,'ON Data'!$E:$E,4),SUMIFS('ON Data'!J:J,'ON Data'!$E:$E,4))</f>
        <v>205</v>
      </c>
      <c r="F13" s="411">
        <f xml:space="preserve">
IF($A$4&lt;=12,SUMIFS('ON Data'!K:K,'ON Data'!$D:$D,$A$4,'ON Data'!$E:$E,4),SUMIFS('ON Data'!K:K,'ON Data'!$E:$E,4))</f>
        <v>1020</v>
      </c>
      <c r="G13" s="411">
        <f xml:space="preserve">
IF($A$4&lt;=12,SUMIFS('ON Data'!O:O,'ON Data'!$D:$D,$A$4,'ON Data'!$E:$E,4),SUMIFS('ON Data'!O:O,'ON Data'!$E:$E,4))</f>
        <v>49</v>
      </c>
      <c r="H13" s="411">
        <f xml:space="preserve">
IF($A$4&lt;=12,SUMIFS('ON Data'!P:P,'ON Data'!$D:$D,$A$4,'ON Data'!$E:$E,4),SUMIFS('ON Data'!P:P,'ON Data'!$E:$E,4))</f>
        <v>15</v>
      </c>
      <c r="I13" s="411">
        <f xml:space="preserve">
IF($A$4&lt;=12,SUMIFS('ON Data'!Q:Q,'ON Data'!$D:$D,$A$4,'ON Data'!$E:$E,4),SUMIFS('ON Data'!Q:Q,'ON Data'!$E:$E,4))</f>
        <v>519.5</v>
      </c>
      <c r="J13" s="411">
        <f xml:space="preserve">
IF($A$4&lt;=12,SUMIFS('ON Data'!R:R,'ON Data'!$D:$D,$A$4,'ON Data'!$E:$E,4),SUMIFS('ON Data'!R:R,'ON Data'!$E:$E,4))</f>
        <v>144.5</v>
      </c>
      <c r="K13" s="411">
        <f xml:space="preserve">
IF($A$4&lt;=12,SUMIFS('ON Data'!AM:AM,'ON Data'!$D:$D,$A$4,'ON Data'!$E:$E,4),SUMIFS('ON Data'!AM:AM,'ON Data'!$E:$E,4))</f>
        <v>0</v>
      </c>
      <c r="L13" s="411">
        <f xml:space="preserve">
IF($A$4&lt;=12,SUMIFS('ON Data'!AO:AO,'ON Data'!$D:$D,$A$4,'ON Data'!$E:$E,4),SUMIFS('ON Data'!AO:AO,'ON Data'!$E:$E,4))</f>
        <v>0</v>
      </c>
      <c r="M13" s="411">
        <f xml:space="preserve">
IF($A$4&lt;=12,SUMIFS('ON Data'!AR:AR,'ON Data'!$D:$D,$A$4,'ON Data'!$E:$E,4),SUMIFS('ON Data'!AR:AR,'ON Data'!$E:$E,4))</f>
        <v>0</v>
      </c>
      <c r="N13" s="411">
        <f xml:space="preserve">
IF($A$4&lt;=12,SUMIFS('ON Data'!AU:AU,'ON Data'!$D:$D,$A$4,'ON Data'!$E:$E,4),SUMIFS('ON Data'!AU:AU,'ON Data'!$E:$E,4))</f>
        <v>80</v>
      </c>
      <c r="O13" s="779">
        <f xml:space="preserve">
IF($A$4&lt;=12,SUMIFS('ON Data'!AW:AW,'ON Data'!$D:$D,$A$4,'ON Data'!$E:$E,4),SUMIFS('ON Data'!AW:AW,'ON Data'!$E:$E,4))</f>
        <v>0</v>
      </c>
      <c r="P13" s="788"/>
    </row>
    <row r="14" spans="1:16" ht="15" thickBot="1" x14ac:dyDescent="0.35">
      <c r="A14" s="393" t="s">
        <v>234</v>
      </c>
      <c r="B14" s="413">
        <f xml:space="preserve">
IF($A$4&lt;=12,SUMIFS('ON Data'!F:F,'ON Data'!$D:$D,$A$4,'ON Data'!$E:$E,5),SUMIFS('ON Data'!F:F,'ON Data'!$E:$E,5))</f>
        <v>45</v>
      </c>
      <c r="C14" s="414">
        <f xml:space="preserve">
IF($A$4&lt;=12,SUMIFS('ON Data'!G:G,'ON Data'!$D:$D,$A$4,'ON Data'!$E:$E,5),SUMIFS('ON Data'!G:G,'ON Data'!$E:$E,5))</f>
        <v>45</v>
      </c>
      <c r="D14" s="415">
        <f xml:space="preserve">
IF($A$4&lt;=12,SUMIFS('ON Data'!I:I,'ON Data'!$D:$D,$A$4,'ON Data'!$E:$E,5),SUMIFS('ON Data'!I:I,'ON Data'!$E:$E,5))</f>
        <v>0</v>
      </c>
      <c r="E14" s="415">
        <f xml:space="preserve">
IF($A$4&lt;=12,SUMIFS('ON Data'!J:J,'ON Data'!$D:$D,$A$4,'ON Data'!$E:$E,5),SUMIFS('ON Data'!J:J,'ON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Data'!O:O,'ON Data'!$D:$D,$A$4,'ON Data'!$E:$E,5),SUMIFS('ON Data'!O:O,'ON Data'!$E:$E,5))</f>
        <v>0</v>
      </c>
      <c r="H14" s="415">
        <f xml:space="preserve">
IF($A$4&lt;=12,SUMIFS('ON Data'!P:P,'ON Data'!$D:$D,$A$4,'ON Data'!$E:$E,5),SUMIFS('ON Data'!P:P,'ON Data'!$E:$E,5))</f>
        <v>0</v>
      </c>
      <c r="I14" s="415">
        <f xml:space="preserve">
IF($A$4&lt;=12,SUMIFS('ON Data'!Q:Q,'ON Data'!$D:$D,$A$4,'ON Data'!$E:$E,5),SUMIFS('ON Data'!Q:Q,'ON Data'!$E:$E,5))</f>
        <v>0</v>
      </c>
      <c r="J14" s="415">
        <f xml:space="preserve">
IF($A$4&lt;=12,SUMIFS('ON Data'!R:R,'ON Data'!$D:$D,$A$4,'ON Data'!$E:$E,5),SUMIFS('ON Data'!R:R,'ON Data'!$E:$E,5))</f>
        <v>0</v>
      </c>
      <c r="K14" s="415">
        <f xml:space="preserve">
IF($A$4&lt;=12,SUMIFS('ON Data'!AM:AM,'ON Data'!$D:$D,$A$4,'ON Data'!$E:$E,5),SUMIFS('ON Data'!AM:AM,'ON Data'!$E:$E,5))</f>
        <v>0</v>
      </c>
      <c r="L14" s="415">
        <f xml:space="preserve">
IF($A$4&lt;=12,SUMIFS('ON Data'!AO:AO,'ON Data'!$D:$D,$A$4,'ON Data'!$E:$E,5),SUMIFS('ON Data'!AO:AO,'ON Data'!$E:$E,5))</f>
        <v>0</v>
      </c>
      <c r="M14" s="415">
        <f xml:space="preserve">
IF($A$4&lt;=12,SUMIFS('ON Data'!AR:AR,'ON Data'!$D:$D,$A$4,'ON Data'!$E:$E,5),SUMIFS('ON Data'!AR:AR,'ON Data'!$E:$E,5))</f>
        <v>0</v>
      </c>
      <c r="N14" s="415">
        <f xml:space="preserve">
IF($A$4&lt;=12,SUMIFS('ON Data'!AU:AU,'ON Data'!$D:$D,$A$4,'ON Data'!$E:$E,5),SUMIFS('ON Data'!AU:AU,'ON Data'!$E:$E,5))</f>
        <v>0</v>
      </c>
      <c r="O14" s="780">
        <f xml:space="preserve">
IF($A$4&lt;=12,SUMIFS('ON Data'!AW:AW,'ON Data'!$D:$D,$A$4,'ON Data'!$E:$E,5),SUMIFS('ON Data'!AW:AW,'ON Data'!$E:$E,5))</f>
        <v>0</v>
      </c>
      <c r="P14" s="788"/>
    </row>
    <row r="15" spans="1:16" x14ac:dyDescent="0.3">
      <c r="A15" s="289" t="s">
        <v>244</v>
      </c>
      <c r="B15" s="417"/>
      <c r="C15" s="418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781"/>
      <c r="P15" s="788"/>
    </row>
    <row r="16" spans="1:16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Data'!AO:AO,'ON Data'!$D:$D,$A$4,'ON Data'!$E:$E,7),SUMIFS('ON Data'!AO:AO,'ON Data'!$E:$E,7))</f>
        <v>0</v>
      </c>
      <c r="M16" s="411">
        <f xml:space="preserve">
IF($A$4&lt;=12,SUMIFS('ON Data'!AR:AR,'ON Data'!$D:$D,$A$4,'ON Data'!$E:$E,7),SUMIFS('ON Data'!AR:AR,'ON Data'!$E:$E,7))</f>
        <v>0</v>
      </c>
      <c r="N16" s="411">
        <f xml:space="preserve">
IF($A$4&lt;=12,SUMIFS('ON Data'!AU:AU,'ON Data'!$D:$D,$A$4,'ON Data'!$E:$E,7),SUMIFS('ON Data'!AU:AU,'ON Data'!$E:$E,7))</f>
        <v>0</v>
      </c>
      <c r="O16" s="779">
        <f xml:space="preserve">
IF($A$4&lt;=12,SUMIFS('ON Data'!AW:AW,'ON Data'!$D:$D,$A$4,'ON Data'!$E:$E,7),SUMIFS('ON Data'!AW:AW,'ON Data'!$E:$E,7))</f>
        <v>0</v>
      </c>
      <c r="P16" s="788"/>
    </row>
    <row r="17" spans="1:16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Data'!AO:AO,'ON Data'!$D:$D,$A$4,'ON Data'!$E:$E,8),SUMIFS('ON Data'!AO:AO,'ON Data'!$E:$E,8))</f>
        <v>0</v>
      </c>
      <c r="M17" s="411">
        <f xml:space="preserve">
IF($A$4&lt;=12,SUMIFS('ON Data'!AR:AR,'ON Data'!$D:$D,$A$4,'ON Data'!$E:$E,8),SUMIFS('ON Data'!AR:AR,'ON Data'!$E:$E,8))</f>
        <v>0</v>
      </c>
      <c r="N17" s="411">
        <f xml:space="preserve">
IF($A$4&lt;=12,SUMIFS('ON Data'!AU:AU,'ON Data'!$D:$D,$A$4,'ON Data'!$E:$E,8),SUMIFS('ON Data'!AU:AU,'ON Data'!$E:$E,8))</f>
        <v>0</v>
      </c>
      <c r="O17" s="779">
        <f xml:space="preserve">
IF($A$4&lt;=12,SUMIFS('ON Data'!AW:AW,'ON Data'!$D:$D,$A$4,'ON Data'!$E:$E,8),SUMIFS('ON Data'!AW:AW,'ON Data'!$E:$E,8))</f>
        <v>0</v>
      </c>
      <c r="P17" s="788"/>
    </row>
    <row r="18" spans="1:16" x14ac:dyDescent="0.3">
      <c r="A18" s="394" t="s">
        <v>237</v>
      </c>
      <c r="B18" s="409">
        <f xml:space="preserve">
B19-B16-B17</f>
        <v>19209</v>
      </c>
      <c r="C18" s="410">
        <f t="shared" ref="C18:F18" si="0" xml:space="preserve">
C19-C16-C17</f>
        <v>0</v>
      </c>
      <c r="D18" s="411">
        <f t="shared" si="0"/>
        <v>0</v>
      </c>
      <c r="E18" s="411">
        <f t="shared" si="0"/>
        <v>0</v>
      </c>
      <c r="F18" s="411">
        <f t="shared" si="0"/>
        <v>0</v>
      </c>
      <c r="G18" s="411">
        <f t="shared" ref="G18:K18" si="1" xml:space="preserve">
G19-G16-G17</f>
        <v>0</v>
      </c>
      <c r="H18" s="411">
        <f t="shared" si="1"/>
        <v>1500</v>
      </c>
      <c r="I18" s="411">
        <f t="shared" si="1"/>
        <v>9500</v>
      </c>
      <c r="J18" s="411">
        <f t="shared" si="1"/>
        <v>5309</v>
      </c>
      <c r="K18" s="411">
        <f t="shared" si="1"/>
        <v>0</v>
      </c>
      <c r="L18" s="411">
        <f t="shared" ref="L18:O18" si="2" xml:space="preserve">
L19-L16-L17</f>
        <v>1000</v>
      </c>
      <c r="M18" s="411">
        <f t="shared" si="2"/>
        <v>1900</v>
      </c>
      <c r="N18" s="411">
        <f t="shared" si="2"/>
        <v>0</v>
      </c>
      <c r="O18" s="779">
        <f t="shared" si="2"/>
        <v>0</v>
      </c>
      <c r="P18" s="788"/>
    </row>
    <row r="19" spans="1:16" ht="15" thickBot="1" x14ac:dyDescent="0.35">
      <c r="A19" s="395" t="s">
        <v>238</v>
      </c>
      <c r="B19" s="420">
        <f xml:space="preserve">
IF($A$4&lt;=12,SUMIFS('ON Data'!F:F,'ON Data'!$D:$D,$A$4,'ON Data'!$E:$E,9),SUMIFS('ON Data'!F:F,'ON Data'!$E:$E,9))</f>
        <v>19209</v>
      </c>
      <c r="C19" s="421">
        <f xml:space="preserve">
IF($A$4&lt;=12,SUMIFS('ON Data'!G:G,'ON Data'!$D:$D,$A$4,'ON Data'!$E:$E,9),SUMIFS('ON Data'!G:G,'ON Data'!$E:$E,9))</f>
        <v>0</v>
      </c>
      <c r="D19" s="422">
        <f xml:space="preserve">
IF($A$4&lt;=12,SUMIFS('ON Data'!I:I,'ON Data'!$D:$D,$A$4,'ON Data'!$E:$E,9),SUMIFS('ON Data'!I:I,'ON Data'!$E:$E,9))</f>
        <v>0</v>
      </c>
      <c r="E19" s="422">
        <f xml:space="preserve">
IF($A$4&lt;=12,SUMIFS('ON Data'!J:J,'ON Data'!$D:$D,$A$4,'ON Data'!$E:$E,9),SUMIFS('ON Data'!J:J,'ON Data'!$E:$E,9))</f>
        <v>0</v>
      </c>
      <c r="F19" s="422">
        <f xml:space="preserve">
IF($A$4&lt;=12,SUMIFS('ON Data'!K:K,'ON Data'!$D:$D,$A$4,'ON Data'!$E:$E,9),SUMIFS('ON Data'!K:K,'ON Data'!$E:$E,9))</f>
        <v>0</v>
      </c>
      <c r="G19" s="422">
        <f xml:space="preserve">
IF($A$4&lt;=12,SUMIFS('ON Data'!O:O,'ON Data'!$D:$D,$A$4,'ON Data'!$E:$E,9),SUMIFS('ON Data'!O:O,'ON Data'!$E:$E,9))</f>
        <v>0</v>
      </c>
      <c r="H19" s="422">
        <f xml:space="preserve">
IF($A$4&lt;=12,SUMIFS('ON Data'!P:P,'ON Data'!$D:$D,$A$4,'ON Data'!$E:$E,9),SUMIFS('ON Data'!P:P,'ON Data'!$E:$E,9))</f>
        <v>1500</v>
      </c>
      <c r="I19" s="422">
        <f xml:space="preserve">
IF($A$4&lt;=12,SUMIFS('ON Data'!Q:Q,'ON Data'!$D:$D,$A$4,'ON Data'!$E:$E,9),SUMIFS('ON Data'!Q:Q,'ON Data'!$E:$E,9))</f>
        <v>9500</v>
      </c>
      <c r="J19" s="422">
        <f xml:space="preserve">
IF($A$4&lt;=12,SUMIFS('ON Data'!R:R,'ON Data'!$D:$D,$A$4,'ON Data'!$E:$E,9),SUMIFS('ON Data'!R:R,'ON Data'!$E:$E,9))</f>
        <v>5309</v>
      </c>
      <c r="K19" s="422">
        <f xml:space="preserve">
IF($A$4&lt;=12,SUMIFS('ON Data'!AM:AM,'ON Data'!$D:$D,$A$4,'ON Data'!$E:$E,9),SUMIFS('ON Data'!AM:AM,'ON Data'!$E:$E,9))</f>
        <v>0</v>
      </c>
      <c r="L19" s="422">
        <f xml:space="preserve">
IF($A$4&lt;=12,SUMIFS('ON Data'!AO:AO,'ON Data'!$D:$D,$A$4,'ON Data'!$E:$E,9),SUMIFS('ON Data'!AO:AO,'ON Data'!$E:$E,9))</f>
        <v>1000</v>
      </c>
      <c r="M19" s="422">
        <f xml:space="preserve">
IF($A$4&lt;=12,SUMIFS('ON Data'!AR:AR,'ON Data'!$D:$D,$A$4,'ON Data'!$E:$E,9),SUMIFS('ON Data'!AR:AR,'ON Data'!$E:$E,9))</f>
        <v>1900</v>
      </c>
      <c r="N19" s="422">
        <f xml:space="preserve">
IF($A$4&lt;=12,SUMIFS('ON Data'!AU:AU,'ON Data'!$D:$D,$A$4,'ON Data'!$E:$E,9),SUMIFS('ON Data'!AU:AU,'ON Data'!$E:$E,9))</f>
        <v>0</v>
      </c>
      <c r="O19" s="782">
        <f xml:space="preserve">
IF($A$4&lt;=12,SUMIFS('ON Data'!AW:AW,'ON Data'!$D:$D,$A$4,'ON Data'!$E:$E,9),SUMIFS('ON Data'!AW:AW,'ON Data'!$E:$E,9))</f>
        <v>0</v>
      </c>
      <c r="P19" s="788"/>
    </row>
    <row r="20" spans="1:16" ht="15" collapsed="1" thickBot="1" x14ac:dyDescent="0.35">
      <c r="A20" s="396" t="s">
        <v>94</v>
      </c>
      <c r="B20" s="423">
        <f xml:space="preserve">
IF($A$4&lt;=12,SUMIFS('ON Data'!F:F,'ON Data'!$D:$D,$A$4,'ON Data'!$E:$E,6),SUMIFS('ON Data'!F:F,'ON Data'!$E:$E,6))</f>
        <v>8621742</v>
      </c>
      <c r="C20" s="424">
        <f xml:space="preserve">
IF($A$4&lt;=12,SUMIFS('ON Data'!G:G,'ON Data'!$D:$D,$A$4,'ON Data'!$E:$E,6),SUMIFS('ON Data'!G:G,'ON Data'!$E:$E,6))</f>
        <v>6750</v>
      </c>
      <c r="D20" s="425">
        <f xml:space="preserve">
IF($A$4&lt;=12,SUMIFS('ON Data'!I:I,'ON Data'!$D:$D,$A$4,'ON Data'!$E:$E,6),SUMIFS('ON Data'!I:I,'ON Data'!$E:$E,6))</f>
        <v>43668</v>
      </c>
      <c r="E20" s="425">
        <f xml:space="preserve">
IF($A$4&lt;=12,SUMIFS('ON Data'!J:J,'ON Data'!$D:$D,$A$4,'ON Data'!$E:$E,6),SUMIFS('ON Data'!J:J,'ON Data'!$E:$E,6))</f>
        <v>473809</v>
      </c>
      <c r="F20" s="425">
        <f xml:space="preserve">
IF($A$4&lt;=12,SUMIFS('ON Data'!K:K,'ON Data'!$D:$D,$A$4,'ON Data'!$E:$E,6),SUMIFS('ON Data'!K:K,'ON Data'!$E:$E,6))</f>
        <v>3542548</v>
      </c>
      <c r="G20" s="425">
        <f xml:space="preserve">
IF($A$4&lt;=12,SUMIFS('ON Data'!O:O,'ON Data'!$D:$D,$A$4,'ON Data'!$E:$E,6),SUMIFS('ON Data'!O:O,'ON Data'!$E:$E,6))</f>
        <v>225764</v>
      </c>
      <c r="H20" s="425">
        <f xml:space="preserve">
IF($A$4&lt;=12,SUMIFS('ON Data'!P:P,'ON Data'!$D:$D,$A$4,'ON Data'!$E:$E,6),SUMIFS('ON Data'!P:P,'ON Data'!$E:$E,6))</f>
        <v>662890</v>
      </c>
      <c r="I20" s="425">
        <f xml:space="preserve">
IF($A$4&lt;=12,SUMIFS('ON Data'!Q:Q,'ON Data'!$D:$D,$A$4,'ON Data'!$E:$E,6),SUMIFS('ON Data'!Q:Q,'ON Data'!$E:$E,6))</f>
        <v>2063687</v>
      </c>
      <c r="J20" s="425">
        <f xml:space="preserve">
IF($A$4&lt;=12,SUMIFS('ON Data'!R:R,'ON Data'!$D:$D,$A$4,'ON Data'!$E:$E,6),SUMIFS('ON Data'!R:R,'ON Data'!$E:$E,6))</f>
        <v>914098</v>
      </c>
      <c r="K20" s="425">
        <f xml:space="preserve">
IF($A$4&lt;=12,SUMIFS('ON Data'!AM:AM,'ON Data'!$D:$D,$A$4,'ON Data'!$E:$E,6),SUMIFS('ON Data'!AM:AM,'ON Data'!$E:$E,6))</f>
        <v>170958</v>
      </c>
      <c r="L20" s="425">
        <f xml:space="preserve">
IF($A$4&lt;=12,SUMIFS('ON Data'!AO:AO,'ON Data'!$D:$D,$A$4,'ON Data'!$E:$E,6),SUMIFS('ON Data'!AO:AO,'ON Data'!$E:$E,6))</f>
        <v>85003</v>
      </c>
      <c r="M20" s="425">
        <f xml:space="preserve">
IF($A$4&lt;=12,SUMIFS('ON Data'!AR:AR,'ON Data'!$D:$D,$A$4,'ON Data'!$E:$E,6),SUMIFS('ON Data'!AR:AR,'ON Data'!$E:$E,6))</f>
        <v>224147</v>
      </c>
      <c r="N20" s="425">
        <f xml:space="preserve">
IF($A$4&lt;=12,SUMIFS('ON Data'!AU:AU,'ON Data'!$D:$D,$A$4,'ON Data'!$E:$E,6),SUMIFS('ON Data'!AU:AU,'ON Data'!$E:$E,6))</f>
        <v>109538</v>
      </c>
      <c r="O20" s="783">
        <f xml:space="preserve">
IF($A$4&lt;=12,SUMIFS('ON Data'!AW:AW,'ON Data'!$D:$D,$A$4,'ON Data'!$E:$E,6),SUMIFS('ON Data'!AW:AW,'ON Data'!$E:$E,6))</f>
        <v>98882</v>
      </c>
      <c r="P20" s="788"/>
    </row>
    <row r="21" spans="1:16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L21" s="412">
        <f xml:space="preserve">
IF($A$4&lt;=12,SUMIFS('ON Data'!AO:AO,'ON Data'!$D:$D,$A$4,'ON Data'!$E:$E,12),SUMIFS('ON Data'!AO:AO,'ON Data'!$E:$E,12))</f>
        <v>0</v>
      </c>
      <c r="P21" s="788"/>
    </row>
    <row r="22" spans="1:16" ht="15" hidden="1" outlineLevel="1" thickBot="1" x14ac:dyDescent="0.35">
      <c r="A22" s="389" t="s">
        <v>96</v>
      </c>
      <c r="B22" s="472" t="str">
        <f xml:space="preserve">
IF(OR(B21="",B21=0),"",B20/B21)</f>
        <v/>
      </c>
      <c r="C22" s="473" t="str">
        <f t="shared" ref="C22:F22" si="3" xml:space="preserve">
IF(OR(C21="",C21=0),"",C20/C21)</f>
        <v/>
      </c>
      <c r="D22" s="474" t="str">
        <f t="shared" si="3"/>
        <v/>
      </c>
      <c r="E22" s="474" t="str">
        <f t="shared" si="3"/>
        <v/>
      </c>
      <c r="F22" s="474" t="str">
        <f t="shared" si="3"/>
        <v/>
      </c>
      <c r="G22" s="474" t="str">
        <f t="shared" ref="G22:L22" si="4" xml:space="preserve">
IF(OR(G21="",G21=0),"",G20/G21)</f>
        <v/>
      </c>
      <c r="H22" s="474" t="str">
        <f t="shared" si="4"/>
        <v/>
      </c>
      <c r="I22" s="474" t="str">
        <f t="shared" si="4"/>
        <v/>
      </c>
      <c r="J22" s="474" t="str">
        <f t="shared" si="4"/>
        <v/>
      </c>
      <c r="K22" s="474" t="str">
        <f t="shared" si="4"/>
        <v/>
      </c>
      <c r="L22" s="475" t="str">
        <f t="shared" si="4"/>
        <v/>
      </c>
      <c r="P22" s="788"/>
    </row>
    <row r="23" spans="1:16" ht="15" hidden="1" outlineLevel="1" thickBot="1" x14ac:dyDescent="0.35">
      <c r="A23" s="397" t="s">
        <v>69</v>
      </c>
      <c r="B23" s="413">
        <f xml:space="preserve">
IF(B21="","",B20-B21)</f>
        <v>8621742</v>
      </c>
      <c r="C23" s="414">
        <f t="shared" ref="C23:F23" si="5" xml:space="preserve">
IF(C21="","",C20-C21)</f>
        <v>6750</v>
      </c>
      <c r="D23" s="415">
        <f t="shared" si="5"/>
        <v>43668</v>
      </c>
      <c r="E23" s="415">
        <f t="shared" si="5"/>
        <v>473809</v>
      </c>
      <c r="F23" s="415">
        <f t="shared" si="5"/>
        <v>3542548</v>
      </c>
      <c r="G23" s="415">
        <f t="shared" ref="G23:L23" si="6" xml:space="preserve">
IF(G21="","",G20-G21)</f>
        <v>225764</v>
      </c>
      <c r="H23" s="415">
        <f t="shared" si="6"/>
        <v>662890</v>
      </c>
      <c r="I23" s="415">
        <f t="shared" si="6"/>
        <v>2063687</v>
      </c>
      <c r="J23" s="415">
        <f t="shared" si="6"/>
        <v>914098</v>
      </c>
      <c r="K23" s="415">
        <f t="shared" si="6"/>
        <v>170958</v>
      </c>
      <c r="L23" s="416">
        <f t="shared" si="6"/>
        <v>85003</v>
      </c>
      <c r="P23" s="788"/>
    </row>
    <row r="24" spans="1:16" x14ac:dyDescent="0.3">
      <c r="A24" s="391" t="s">
        <v>239</v>
      </c>
      <c r="B24" s="440" t="s">
        <v>3</v>
      </c>
      <c r="C24" s="789" t="s">
        <v>250</v>
      </c>
      <c r="D24" s="759"/>
      <c r="E24" s="760"/>
      <c r="F24" s="761"/>
      <c r="G24" s="760" t="s">
        <v>251</v>
      </c>
      <c r="H24" s="762"/>
      <c r="I24" s="762"/>
      <c r="J24" s="762"/>
      <c r="K24" s="762"/>
      <c r="L24" s="762"/>
      <c r="M24" s="762"/>
      <c r="N24" s="762"/>
      <c r="O24" s="784" t="s">
        <v>252</v>
      </c>
      <c r="P24" s="788"/>
    </row>
    <row r="25" spans="1:16" x14ac:dyDescent="0.3">
      <c r="A25" s="392" t="s">
        <v>94</v>
      </c>
      <c r="B25" s="409">
        <f xml:space="preserve">
SUM(C25:O25)</f>
        <v>10200</v>
      </c>
      <c r="C25" s="790">
        <f xml:space="preserve">
IF($A$4&lt;=12,SUMIFS('ON Data'!J:J,'ON Data'!$D:$D,$A$4,'ON Data'!$E:$E,10),SUMIFS('ON Data'!J:J,'ON Data'!$E:$E,10))</f>
        <v>0</v>
      </c>
      <c r="D25" s="763"/>
      <c r="E25" s="764"/>
      <c r="F25" s="765"/>
      <c r="G25" s="764">
        <f xml:space="preserve">
IF($A$4&lt;=12,SUMIFS('ON Data'!O:O,'ON Data'!$D:$D,$A$4,'ON Data'!$E:$E,10),SUMIFS('ON Data'!O:O,'ON Data'!$E:$E,10))</f>
        <v>10200</v>
      </c>
      <c r="H25" s="765"/>
      <c r="I25" s="765"/>
      <c r="J25" s="765"/>
      <c r="K25" s="765"/>
      <c r="L25" s="765"/>
      <c r="M25" s="765"/>
      <c r="N25" s="765"/>
      <c r="O25" s="785">
        <f xml:space="preserve">
IF($A$4&lt;=12,SUMIFS('ON Data'!AW:AW,'ON Data'!$D:$D,$A$4,'ON Data'!$E:$E,10),SUMIFS('ON Data'!AW:AW,'ON Data'!$E:$E,10))</f>
        <v>0</v>
      </c>
      <c r="P25" s="788"/>
    </row>
    <row r="26" spans="1:16" x14ac:dyDescent="0.3">
      <c r="A26" s="398" t="s">
        <v>249</v>
      </c>
      <c r="B26" s="420">
        <f xml:space="preserve">
SUM(C26:O26)</f>
        <v>19145.317866765388</v>
      </c>
      <c r="C26" s="790">
        <f xml:space="preserve">
IF($A$4&lt;=12,SUMIFS('ON Data'!J:J,'ON Data'!$D:$D,$A$4,'ON Data'!$E:$E,11),SUMIFS('ON Data'!J:J,'ON Data'!$E:$E,11))</f>
        <v>11311.984533432056</v>
      </c>
      <c r="D26" s="763"/>
      <c r="E26" s="764"/>
      <c r="F26" s="765"/>
      <c r="G26" s="766">
        <f xml:space="preserve">
IF($A$4&lt;=12,SUMIFS('ON Data'!O:O,'ON Data'!$D:$D,$A$4,'ON Data'!$E:$E,11),SUMIFS('ON Data'!O:O,'ON Data'!$E:$E,11))</f>
        <v>7833.333333333333</v>
      </c>
      <c r="H26" s="767"/>
      <c r="I26" s="767"/>
      <c r="J26" s="767"/>
      <c r="K26" s="767"/>
      <c r="L26" s="767"/>
      <c r="M26" s="767"/>
      <c r="N26" s="767"/>
      <c r="O26" s="785">
        <f xml:space="preserve">
IF($A$4&lt;=12,SUMIFS('ON Data'!AW:AW,'ON Data'!$D:$D,$A$4,'ON Data'!$E:$E,11),SUMIFS('ON Data'!AW:AW,'ON Data'!$E:$E,11))</f>
        <v>0</v>
      </c>
      <c r="P26" s="788"/>
    </row>
    <row r="27" spans="1:16" x14ac:dyDescent="0.3">
      <c r="A27" s="398" t="s">
        <v>96</v>
      </c>
      <c r="B27" s="441">
        <f xml:space="preserve">
IF(B26=0,0,B25/B26)</f>
        <v>0.53276733616976479</v>
      </c>
      <c r="C27" s="791">
        <f xml:space="preserve">
IF(C26=0,0,C25/C26)</f>
        <v>0</v>
      </c>
      <c r="D27" s="768"/>
      <c r="E27" s="769"/>
      <c r="F27" s="765"/>
      <c r="G27" s="769">
        <f xml:space="preserve">
IF(G26=0,0,G25/G26)</f>
        <v>1.3021276595744682</v>
      </c>
      <c r="H27" s="765"/>
      <c r="I27" s="765"/>
      <c r="J27" s="765"/>
      <c r="K27" s="765"/>
      <c r="L27" s="765"/>
      <c r="M27" s="765"/>
      <c r="N27" s="765"/>
      <c r="O27" s="786">
        <f xml:space="preserve">
IF(O26=0,0,O25/O26)</f>
        <v>0</v>
      </c>
      <c r="P27" s="788"/>
    </row>
    <row r="28" spans="1:16" ht="15" thickBot="1" x14ac:dyDescent="0.35">
      <c r="A28" s="398" t="s">
        <v>248</v>
      </c>
      <c r="B28" s="420">
        <f xml:space="preserve">
SUM(C28:O28)</f>
        <v>8945.3178667653883</v>
      </c>
      <c r="C28" s="792">
        <f xml:space="preserve">
C26-C25</f>
        <v>11311.984533432056</v>
      </c>
      <c r="D28" s="770"/>
      <c r="E28" s="771"/>
      <c r="F28" s="772"/>
      <c r="G28" s="771">
        <f xml:space="preserve">
G26-G25</f>
        <v>-2366.666666666667</v>
      </c>
      <c r="H28" s="772"/>
      <c r="I28" s="772"/>
      <c r="J28" s="772"/>
      <c r="K28" s="772"/>
      <c r="L28" s="772"/>
      <c r="M28" s="772"/>
      <c r="N28" s="772"/>
      <c r="O28" s="787">
        <f xml:space="preserve">
O26-O25</f>
        <v>0</v>
      </c>
      <c r="P28" s="788"/>
    </row>
    <row r="29" spans="1:16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  <c r="L29" s="399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37" t="s">
        <v>243</v>
      </c>
      <c r="B32" s="438"/>
      <c r="C32" s="438"/>
      <c r="D32" s="438"/>
      <c r="E32" s="438"/>
      <c r="F32" s="438"/>
      <c r="G32" s="438"/>
      <c r="H32" s="438"/>
      <c r="I32" s="438"/>
      <c r="J32" s="438"/>
    </row>
    <row r="33" spans="1:1" x14ac:dyDescent="0.3">
      <c r="A33" s="439" t="s">
        <v>284</v>
      </c>
    </row>
    <row r="34" spans="1:1" x14ac:dyDescent="0.3">
      <c r="A34" s="439" t="s">
        <v>285</v>
      </c>
    </row>
    <row r="35" spans="1:1" x14ac:dyDescent="0.3">
      <c r="A35" s="439" t="s">
        <v>286</v>
      </c>
    </row>
    <row r="36" spans="1:1" x14ac:dyDescent="0.3">
      <c r="A36" s="439" t="s">
        <v>253</v>
      </c>
    </row>
  </sheetData>
  <mergeCells count="12">
    <mergeCell ref="B3:B4"/>
    <mergeCell ref="A1:O1"/>
    <mergeCell ref="C27:F27"/>
    <mergeCell ref="C28:F28"/>
    <mergeCell ref="G27:N27"/>
    <mergeCell ref="G28:N28"/>
    <mergeCell ref="C24:F24"/>
    <mergeCell ref="C25:F25"/>
    <mergeCell ref="C26:F26"/>
    <mergeCell ref="G24:N24"/>
    <mergeCell ref="G25:N25"/>
    <mergeCell ref="G26:N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3710</v>
      </c>
    </row>
    <row r="2" spans="1:49" x14ac:dyDescent="0.3">
      <c r="A2" s="382" t="s">
        <v>312</v>
      </c>
    </row>
    <row r="3" spans="1:49" x14ac:dyDescent="0.3">
      <c r="A3" s="378" t="s">
        <v>214</v>
      </c>
      <c r="B3" s="403">
        <v>2016</v>
      </c>
      <c r="D3" s="379">
        <f>MAX(D5:D1048576)</f>
        <v>2</v>
      </c>
      <c r="F3" s="379">
        <f>SUMIF($E5:$E1048576,"&lt;10",F5:F1048576)</f>
        <v>8671055</v>
      </c>
      <c r="G3" s="379">
        <f t="shared" ref="G3:AW3" si="0">SUMIF($E5:$E1048576,"&lt;10",G5:G1048576)</f>
        <v>6795</v>
      </c>
      <c r="H3" s="379">
        <f t="shared" si="0"/>
        <v>0</v>
      </c>
      <c r="I3" s="379">
        <f t="shared" si="0"/>
        <v>43930.6</v>
      </c>
      <c r="J3" s="379">
        <f t="shared" si="0"/>
        <v>475238</v>
      </c>
      <c r="K3" s="379">
        <f t="shared" si="0"/>
        <v>3548182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227005</v>
      </c>
      <c r="P3" s="379">
        <f t="shared" si="0"/>
        <v>668357</v>
      </c>
      <c r="Q3" s="379">
        <f t="shared" si="0"/>
        <v>2082144.7999999998</v>
      </c>
      <c r="R3" s="379">
        <f t="shared" si="0"/>
        <v>923323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172116.5</v>
      </c>
      <c r="AN3" s="379">
        <f t="shared" si="0"/>
        <v>0</v>
      </c>
      <c r="AO3" s="379">
        <f t="shared" si="0"/>
        <v>86614</v>
      </c>
      <c r="AP3" s="379">
        <f t="shared" si="0"/>
        <v>0</v>
      </c>
      <c r="AQ3" s="379">
        <f t="shared" si="0"/>
        <v>0</v>
      </c>
      <c r="AR3" s="379">
        <f t="shared" si="0"/>
        <v>227861.6</v>
      </c>
      <c r="AS3" s="379">
        <f t="shared" si="0"/>
        <v>0</v>
      </c>
      <c r="AT3" s="379">
        <f t="shared" si="0"/>
        <v>0</v>
      </c>
      <c r="AU3" s="379">
        <f t="shared" si="0"/>
        <v>109945.5</v>
      </c>
      <c r="AV3" s="379">
        <f t="shared" si="0"/>
        <v>0</v>
      </c>
      <c r="AW3" s="379">
        <f t="shared" si="0"/>
        <v>99542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50</v>
      </c>
      <c r="D5" s="378">
        <v>1</v>
      </c>
      <c r="E5" s="378">
        <v>1</v>
      </c>
      <c r="F5" s="378">
        <v>93.8</v>
      </c>
      <c r="G5" s="378">
        <v>0</v>
      </c>
      <c r="H5" s="378">
        <v>0</v>
      </c>
      <c r="I5" s="378">
        <v>0.8</v>
      </c>
      <c r="J5" s="378">
        <v>4</v>
      </c>
      <c r="K5" s="378">
        <v>15</v>
      </c>
      <c r="L5" s="378">
        <v>0</v>
      </c>
      <c r="M5" s="378">
        <v>0</v>
      </c>
      <c r="N5" s="378">
        <v>0</v>
      </c>
      <c r="O5" s="378">
        <v>4</v>
      </c>
      <c r="P5" s="378">
        <v>13.25</v>
      </c>
      <c r="Q5" s="378">
        <v>29</v>
      </c>
      <c r="R5" s="378">
        <v>13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4</v>
      </c>
      <c r="AN5" s="378">
        <v>0</v>
      </c>
      <c r="AO5" s="378">
        <v>2</v>
      </c>
      <c r="AP5" s="378">
        <v>0</v>
      </c>
      <c r="AQ5" s="378">
        <v>0</v>
      </c>
      <c r="AR5" s="378">
        <v>5.75</v>
      </c>
      <c r="AS5" s="378">
        <v>0</v>
      </c>
      <c r="AT5" s="378">
        <v>0</v>
      </c>
      <c r="AU5" s="378">
        <v>1</v>
      </c>
      <c r="AV5" s="378">
        <v>0</v>
      </c>
      <c r="AW5" s="378">
        <v>2</v>
      </c>
    </row>
    <row r="6" spans="1:49" x14ac:dyDescent="0.3">
      <c r="A6" s="378" t="s">
        <v>217</v>
      </c>
      <c r="B6" s="403">
        <v>3</v>
      </c>
      <c r="C6" s="378">
        <v>50</v>
      </c>
      <c r="D6" s="378">
        <v>1</v>
      </c>
      <c r="E6" s="378">
        <v>2</v>
      </c>
      <c r="F6" s="378">
        <v>14281.7</v>
      </c>
      <c r="G6" s="378">
        <v>0</v>
      </c>
      <c r="H6" s="378">
        <v>0</v>
      </c>
      <c r="I6" s="378">
        <v>128</v>
      </c>
      <c r="J6" s="378">
        <v>656</v>
      </c>
      <c r="K6" s="378">
        <v>2392</v>
      </c>
      <c r="L6" s="378">
        <v>0</v>
      </c>
      <c r="M6" s="378">
        <v>0</v>
      </c>
      <c r="N6" s="378">
        <v>0</v>
      </c>
      <c r="O6" s="378">
        <v>622</v>
      </c>
      <c r="P6" s="378">
        <v>1917</v>
      </c>
      <c r="Q6" s="378">
        <v>4299.1499999999996</v>
      </c>
      <c r="R6" s="378">
        <v>1952.25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630</v>
      </c>
      <c r="AN6" s="378">
        <v>0</v>
      </c>
      <c r="AO6" s="378">
        <v>289</v>
      </c>
      <c r="AP6" s="378">
        <v>0</v>
      </c>
      <c r="AQ6" s="378">
        <v>0</v>
      </c>
      <c r="AR6" s="378">
        <v>897.55</v>
      </c>
      <c r="AS6" s="378">
        <v>0</v>
      </c>
      <c r="AT6" s="378">
        <v>0</v>
      </c>
      <c r="AU6" s="378">
        <v>162.75</v>
      </c>
      <c r="AV6" s="378">
        <v>0</v>
      </c>
      <c r="AW6" s="378">
        <v>336</v>
      </c>
    </row>
    <row r="7" spans="1:49" x14ac:dyDescent="0.3">
      <c r="A7" s="378" t="s">
        <v>218</v>
      </c>
      <c r="B7" s="403">
        <v>4</v>
      </c>
      <c r="C7" s="378">
        <v>50</v>
      </c>
      <c r="D7" s="378">
        <v>1</v>
      </c>
      <c r="E7" s="378">
        <v>3</v>
      </c>
      <c r="F7" s="378">
        <v>45</v>
      </c>
      <c r="G7" s="378">
        <v>0</v>
      </c>
      <c r="H7" s="378">
        <v>0</v>
      </c>
      <c r="I7" s="378">
        <v>0</v>
      </c>
      <c r="J7" s="378">
        <v>0</v>
      </c>
      <c r="K7" s="378">
        <v>0</v>
      </c>
      <c r="L7" s="378">
        <v>0</v>
      </c>
      <c r="M7" s="378">
        <v>0</v>
      </c>
      <c r="N7" s="378">
        <v>0</v>
      </c>
      <c r="O7" s="378">
        <v>0</v>
      </c>
      <c r="P7" s="378">
        <v>40</v>
      </c>
      <c r="Q7" s="378">
        <v>5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50</v>
      </c>
      <c r="D8" s="378">
        <v>1</v>
      </c>
      <c r="E8" s="378">
        <v>4</v>
      </c>
      <c r="F8" s="378">
        <v>1044.5</v>
      </c>
      <c r="G8" s="378">
        <v>0</v>
      </c>
      <c r="H8" s="378">
        <v>0</v>
      </c>
      <c r="I8" s="378">
        <v>0</v>
      </c>
      <c r="J8" s="378">
        <v>102</v>
      </c>
      <c r="K8" s="378">
        <v>510</v>
      </c>
      <c r="L8" s="378">
        <v>0</v>
      </c>
      <c r="M8" s="378">
        <v>0</v>
      </c>
      <c r="N8" s="378">
        <v>0</v>
      </c>
      <c r="O8" s="378">
        <v>25.5</v>
      </c>
      <c r="P8" s="378">
        <v>15</v>
      </c>
      <c r="Q8" s="378">
        <v>283.5</v>
      </c>
      <c r="R8" s="378">
        <v>68.5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40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50</v>
      </c>
      <c r="D9" s="378">
        <v>1</v>
      </c>
      <c r="E9" s="378">
        <v>5</v>
      </c>
      <c r="F9" s="378">
        <v>20</v>
      </c>
      <c r="G9" s="378">
        <v>20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50</v>
      </c>
      <c r="D10" s="378">
        <v>1</v>
      </c>
      <c r="E10" s="378">
        <v>6</v>
      </c>
      <c r="F10" s="378">
        <v>4375970</v>
      </c>
      <c r="G10" s="378">
        <v>3000</v>
      </c>
      <c r="H10" s="378">
        <v>0</v>
      </c>
      <c r="I10" s="378">
        <v>21365</v>
      </c>
      <c r="J10" s="378">
        <v>239971</v>
      </c>
      <c r="K10" s="378">
        <v>1791670</v>
      </c>
      <c r="L10" s="378">
        <v>0</v>
      </c>
      <c r="M10" s="378">
        <v>0</v>
      </c>
      <c r="N10" s="378">
        <v>0</v>
      </c>
      <c r="O10" s="378">
        <v>114136</v>
      </c>
      <c r="P10" s="378">
        <v>335556</v>
      </c>
      <c r="Q10" s="378">
        <v>1057408</v>
      </c>
      <c r="R10" s="378">
        <v>466204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87426</v>
      </c>
      <c r="AN10" s="378">
        <v>0</v>
      </c>
      <c r="AO10" s="378">
        <v>42371</v>
      </c>
      <c r="AP10" s="378">
        <v>0</v>
      </c>
      <c r="AQ10" s="378">
        <v>0</v>
      </c>
      <c r="AR10" s="378">
        <v>115454</v>
      </c>
      <c r="AS10" s="378">
        <v>0</v>
      </c>
      <c r="AT10" s="378">
        <v>0</v>
      </c>
      <c r="AU10" s="378">
        <v>53179</v>
      </c>
      <c r="AV10" s="378">
        <v>0</v>
      </c>
      <c r="AW10" s="378">
        <v>48230</v>
      </c>
    </row>
    <row r="11" spans="1:49" x14ac:dyDescent="0.3">
      <c r="A11" s="378" t="s">
        <v>222</v>
      </c>
      <c r="B11" s="403">
        <v>8</v>
      </c>
      <c r="C11" s="378">
        <v>50</v>
      </c>
      <c r="D11" s="378">
        <v>1</v>
      </c>
      <c r="E11" s="378">
        <v>9</v>
      </c>
      <c r="F11" s="378">
        <v>12000</v>
      </c>
      <c r="G11" s="378">
        <v>0</v>
      </c>
      <c r="H11" s="378">
        <v>0</v>
      </c>
      <c r="I11" s="378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1500</v>
      </c>
      <c r="Q11" s="378">
        <v>5300</v>
      </c>
      <c r="R11" s="378">
        <v>3300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1900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50</v>
      </c>
      <c r="D12" s="378">
        <v>1</v>
      </c>
      <c r="E12" s="378">
        <v>11</v>
      </c>
      <c r="F12" s="378">
        <v>9572.6589333826942</v>
      </c>
      <c r="G12" s="378">
        <v>0</v>
      </c>
      <c r="H12" s="378">
        <v>0</v>
      </c>
      <c r="I12" s="378">
        <v>0</v>
      </c>
      <c r="J12" s="378">
        <v>5655.9922667160281</v>
      </c>
      <c r="K12" s="378">
        <v>0</v>
      </c>
      <c r="L12" s="378">
        <v>0</v>
      </c>
      <c r="M12" s="378">
        <v>0</v>
      </c>
      <c r="N12" s="378">
        <v>0</v>
      </c>
      <c r="O12" s="378">
        <v>3916.6666666666665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50</v>
      </c>
      <c r="D13" s="378">
        <v>2</v>
      </c>
      <c r="E13" s="378">
        <v>1</v>
      </c>
      <c r="F13" s="378">
        <v>94.8</v>
      </c>
      <c r="G13" s="378">
        <v>0</v>
      </c>
      <c r="H13" s="378">
        <v>0</v>
      </c>
      <c r="I13" s="378">
        <v>0.8</v>
      </c>
      <c r="J13" s="378">
        <v>4</v>
      </c>
      <c r="K13" s="378">
        <v>15</v>
      </c>
      <c r="L13" s="378">
        <v>0</v>
      </c>
      <c r="M13" s="378">
        <v>0</v>
      </c>
      <c r="N13" s="378">
        <v>0</v>
      </c>
      <c r="O13" s="378">
        <v>4</v>
      </c>
      <c r="P13" s="378">
        <v>14.25</v>
      </c>
      <c r="Q13" s="378">
        <v>29</v>
      </c>
      <c r="R13" s="378">
        <v>13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4</v>
      </c>
      <c r="AN13" s="378">
        <v>0</v>
      </c>
      <c r="AO13" s="378">
        <v>2</v>
      </c>
      <c r="AP13" s="378">
        <v>0</v>
      </c>
      <c r="AQ13" s="378">
        <v>0</v>
      </c>
      <c r="AR13" s="378">
        <v>5.75</v>
      </c>
      <c r="AS13" s="378">
        <v>0</v>
      </c>
      <c r="AT13" s="378">
        <v>0</v>
      </c>
      <c r="AU13" s="378">
        <v>1</v>
      </c>
      <c r="AV13" s="378">
        <v>0</v>
      </c>
      <c r="AW13" s="378">
        <v>2</v>
      </c>
    </row>
    <row r="14" spans="1:49" x14ac:dyDescent="0.3">
      <c r="A14" s="378" t="s">
        <v>225</v>
      </c>
      <c r="B14" s="403">
        <v>11</v>
      </c>
      <c r="C14" s="378">
        <v>50</v>
      </c>
      <c r="D14" s="378">
        <v>2</v>
      </c>
      <c r="E14" s="378">
        <v>2</v>
      </c>
      <c r="F14" s="378">
        <v>13484.7</v>
      </c>
      <c r="G14" s="378">
        <v>0</v>
      </c>
      <c r="H14" s="378">
        <v>0</v>
      </c>
      <c r="I14" s="378">
        <v>128</v>
      </c>
      <c r="J14" s="378">
        <v>560</v>
      </c>
      <c r="K14" s="378">
        <v>2192</v>
      </c>
      <c r="L14" s="378">
        <v>0</v>
      </c>
      <c r="M14" s="378">
        <v>0</v>
      </c>
      <c r="N14" s="378">
        <v>0</v>
      </c>
      <c r="O14" s="378">
        <v>562</v>
      </c>
      <c r="P14" s="378">
        <v>1967.5</v>
      </c>
      <c r="Q14" s="378">
        <v>4055.15</v>
      </c>
      <c r="R14" s="378">
        <v>1793.25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520.5</v>
      </c>
      <c r="AN14" s="378">
        <v>0</v>
      </c>
      <c r="AO14" s="378">
        <v>318</v>
      </c>
      <c r="AP14" s="378">
        <v>0</v>
      </c>
      <c r="AQ14" s="378">
        <v>0</v>
      </c>
      <c r="AR14" s="378">
        <v>905.55</v>
      </c>
      <c r="AS14" s="378">
        <v>0</v>
      </c>
      <c r="AT14" s="378">
        <v>0</v>
      </c>
      <c r="AU14" s="378">
        <v>162.75</v>
      </c>
      <c r="AV14" s="378">
        <v>0</v>
      </c>
      <c r="AW14" s="378">
        <v>320</v>
      </c>
    </row>
    <row r="15" spans="1:49" x14ac:dyDescent="0.3">
      <c r="A15" s="378" t="s">
        <v>226</v>
      </c>
      <c r="B15" s="403">
        <v>12</v>
      </c>
      <c r="C15" s="378">
        <v>50</v>
      </c>
      <c r="D15" s="378">
        <v>2</v>
      </c>
      <c r="E15" s="378">
        <v>3</v>
      </c>
      <c r="F15" s="378">
        <v>26</v>
      </c>
      <c r="G15" s="378">
        <v>0</v>
      </c>
      <c r="H15" s="378">
        <v>0</v>
      </c>
      <c r="I15" s="378">
        <v>5</v>
      </c>
      <c r="J15" s="378">
        <v>0</v>
      </c>
      <c r="K15" s="378">
        <v>0</v>
      </c>
      <c r="L15" s="378">
        <v>0</v>
      </c>
      <c r="M15" s="378">
        <v>0</v>
      </c>
      <c r="N15" s="378">
        <v>0</v>
      </c>
      <c r="O15" s="378">
        <v>0</v>
      </c>
      <c r="P15" s="378">
        <v>0</v>
      </c>
      <c r="Q15" s="378">
        <v>21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50</v>
      </c>
      <c r="D16" s="378">
        <v>2</v>
      </c>
      <c r="E16" s="378">
        <v>4</v>
      </c>
      <c r="F16" s="378">
        <v>988.5</v>
      </c>
      <c r="G16" s="378">
        <v>0</v>
      </c>
      <c r="H16" s="378">
        <v>0</v>
      </c>
      <c r="I16" s="378">
        <v>0</v>
      </c>
      <c r="J16" s="378">
        <v>103</v>
      </c>
      <c r="K16" s="378">
        <v>510</v>
      </c>
      <c r="L16" s="378">
        <v>0</v>
      </c>
      <c r="M16" s="378">
        <v>0</v>
      </c>
      <c r="N16" s="378">
        <v>0</v>
      </c>
      <c r="O16" s="378">
        <v>23.5</v>
      </c>
      <c r="P16" s="378">
        <v>0</v>
      </c>
      <c r="Q16" s="378">
        <v>236</v>
      </c>
      <c r="R16" s="378">
        <v>76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40</v>
      </c>
      <c r="AV16" s="378">
        <v>0</v>
      </c>
      <c r="AW16" s="378">
        <v>0</v>
      </c>
    </row>
    <row r="17" spans="3:49" x14ac:dyDescent="0.3">
      <c r="C17" s="378">
        <v>50</v>
      </c>
      <c r="D17" s="378">
        <v>2</v>
      </c>
      <c r="E17" s="378">
        <v>5</v>
      </c>
      <c r="F17" s="378">
        <v>25</v>
      </c>
      <c r="G17" s="378">
        <v>25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50</v>
      </c>
      <c r="D18" s="378">
        <v>2</v>
      </c>
      <c r="E18" s="378">
        <v>6</v>
      </c>
      <c r="F18" s="378">
        <v>4245772</v>
      </c>
      <c r="G18" s="378">
        <v>3750</v>
      </c>
      <c r="H18" s="378">
        <v>0</v>
      </c>
      <c r="I18" s="378">
        <v>22303</v>
      </c>
      <c r="J18" s="378">
        <v>233838</v>
      </c>
      <c r="K18" s="378">
        <v>1750878</v>
      </c>
      <c r="L18" s="378">
        <v>0</v>
      </c>
      <c r="M18" s="378">
        <v>0</v>
      </c>
      <c r="N18" s="378">
        <v>0</v>
      </c>
      <c r="O18" s="378">
        <v>111628</v>
      </c>
      <c r="P18" s="378">
        <v>327334</v>
      </c>
      <c r="Q18" s="378">
        <v>1006279</v>
      </c>
      <c r="R18" s="378">
        <v>447894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83532</v>
      </c>
      <c r="AN18" s="378">
        <v>0</v>
      </c>
      <c r="AO18" s="378">
        <v>42632</v>
      </c>
      <c r="AP18" s="378">
        <v>0</v>
      </c>
      <c r="AQ18" s="378">
        <v>0</v>
      </c>
      <c r="AR18" s="378">
        <v>108693</v>
      </c>
      <c r="AS18" s="378">
        <v>0</v>
      </c>
      <c r="AT18" s="378">
        <v>0</v>
      </c>
      <c r="AU18" s="378">
        <v>56359</v>
      </c>
      <c r="AV18" s="378">
        <v>0</v>
      </c>
      <c r="AW18" s="378">
        <v>50652</v>
      </c>
    </row>
    <row r="19" spans="3:49" x14ac:dyDescent="0.3">
      <c r="C19" s="378">
        <v>50</v>
      </c>
      <c r="D19" s="378">
        <v>2</v>
      </c>
      <c r="E19" s="378">
        <v>9</v>
      </c>
      <c r="F19" s="378">
        <v>7209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0</v>
      </c>
      <c r="P19" s="378">
        <v>0</v>
      </c>
      <c r="Q19" s="378">
        <v>4200</v>
      </c>
      <c r="R19" s="378">
        <v>2009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1000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50</v>
      </c>
      <c r="D20" s="378">
        <v>2</v>
      </c>
      <c r="E20" s="378">
        <v>10</v>
      </c>
      <c r="F20" s="378">
        <v>10200</v>
      </c>
      <c r="G20" s="378">
        <v>0</v>
      </c>
      <c r="H20" s="378">
        <v>0</v>
      </c>
      <c r="I20" s="378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10200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50</v>
      </c>
      <c r="D21" s="378">
        <v>2</v>
      </c>
      <c r="E21" s="378">
        <v>11</v>
      </c>
      <c r="F21" s="378">
        <v>9572.6589333826942</v>
      </c>
      <c r="G21" s="378">
        <v>0</v>
      </c>
      <c r="H21" s="378">
        <v>0</v>
      </c>
      <c r="I21" s="378">
        <v>0</v>
      </c>
      <c r="J21" s="378">
        <v>5655.9922667160281</v>
      </c>
      <c r="K21" s="378">
        <v>0</v>
      </c>
      <c r="L21" s="378">
        <v>0</v>
      </c>
      <c r="M21" s="378">
        <v>0</v>
      </c>
      <c r="N21" s="378">
        <v>0</v>
      </c>
      <c r="O21" s="378">
        <v>3916.6666666666665</v>
      </c>
      <c r="P21" s="378">
        <v>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4" t="s">
        <v>3713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191433</v>
      </c>
      <c r="C3" s="351">
        <f t="shared" ref="C3:R3" si="0">SUBTOTAL(9,C6:C1048576)</f>
        <v>3</v>
      </c>
      <c r="D3" s="351">
        <f>SUBTOTAL(9,D6:D1048576)/2</f>
        <v>234325</v>
      </c>
      <c r="E3" s="351">
        <f t="shared" si="0"/>
        <v>2.8661831090051137</v>
      </c>
      <c r="F3" s="351">
        <f>SUBTOTAL(9,F6:F1048576)/2</f>
        <v>222586.30999999997</v>
      </c>
      <c r="G3" s="352">
        <f>IF(B3&lt;&gt;0,F3/B3,"")</f>
        <v>1.1627374068211853</v>
      </c>
      <c r="H3" s="353">
        <f t="shared" si="0"/>
        <v>0</v>
      </c>
      <c r="I3" s="351">
        <f t="shared" si="0"/>
        <v>0</v>
      </c>
      <c r="J3" s="351">
        <f t="shared" si="0"/>
        <v>0</v>
      </c>
      <c r="K3" s="351">
        <f t="shared" si="0"/>
        <v>0</v>
      </c>
      <c r="L3" s="351">
        <f t="shared" si="0"/>
        <v>0</v>
      </c>
      <c r="M3" s="354" t="str">
        <f>IF(H3&lt;&gt;0,L3/H3,"")</f>
        <v/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276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3711</v>
      </c>
      <c r="B6" s="797">
        <v>173467</v>
      </c>
      <c r="C6" s="740">
        <v>1</v>
      </c>
      <c r="D6" s="797">
        <v>228487</v>
      </c>
      <c r="E6" s="740">
        <v>1.3171784835155966</v>
      </c>
      <c r="F6" s="797">
        <v>211747.68</v>
      </c>
      <c r="G6" s="745">
        <v>1.2206798987703713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thickBot="1" x14ac:dyDescent="0.35">
      <c r="A7" s="799" t="s">
        <v>3712</v>
      </c>
      <c r="B7" s="798">
        <v>17966</v>
      </c>
      <c r="C7" s="671">
        <v>1</v>
      </c>
      <c r="D7" s="798">
        <v>5838</v>
      </c>
      <c r="E7" s="671">
        <v>0.32494712234220191</v>
      </c>
      <c r="F7" s="798">
        <v>10838.63</v>
      </c>
      <c r="G7" s="682">
        <v>0.60328565067349438</v>
      </c>
      <c r="H7" s="798"/>
      <c r="I7" s="671"/>
      <c r="J7" s="798"/>
      <c r="K7" s="671"/>
      <c r="L7" s="798"/>
      <c r="M7" s="682"/>
      <c r="N7" s="798"/>
      <c r="O7" s="671"/>
      <c r="P7" s="798"/>
      <c r="Q7" s="671"/>
      <c r="R7" s="798"/>
      <c r="S7" s="705"/>
    </row>
    <row r="8" spans="1:19" ht="14.4" customHeight="1" thickBot="1" x14ac:dyDescent="0.35"/>
    <row r="9" spans="1:19" ht="14.4" customHeight="1" thickBot="1" x14ac:dyDescent="0.35">
      <c r="A9" s="802" t="s">
        <v>544</v>
      </c>
      <c r="B9" s="800">
        <v>191433</v>
      </c>
      <c r="C9" s="801">
        <v>1</v>
      </c>
      <c r="D9" s="800">
        <v>234325</v>
      </c>
      <c r="E9" s="801">
        <v>1.2240575031473153</v>
      </c>
      <c r="F9" s="800">
        <v>222586.30999999994</v>
      </c>
      <c r="G9" s="457">
        <v>1.1627374068211851</v>
      </c>
      <c r="H9" s="800"/>
      <c r="I9" s="801"/>
      <c r="J9" s="800"/>
      <c r="K9" s="801"/>
      <c r="L9" s="800"/>
      <c r="M9" s="457"/>
      <c r="N9" s="800"/>
      <c r="O9" s="801"/>
      <c r="P9" s="800"/>
      <c r="Q9" s="801"/>
      <c r="R9" s="800"/>
      <c r="S9" s="458"/>
    </row>
    <row r="10" spans="1:19" ht="14.4" customHeight="1" x14ac:dyDescent="0.3">
      <c r="A10" s="719" t="s">
        <v>2127</v>
      </c>
    </row>
    <row r="11" spans="1:19" ht="14.4" customHeight="1" x14ac:dyDescent="0.3">
      <c r="A11" s="720" t="s">
        <v>2128</v>
      </c>
    </row>
    <row r="12" spans="1:19" ht="14.4" customHeight="1" x14ac:dyDescent="0.3">
      <c r="A12" s="719" t="s">
        <v>3714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4" t="s">
        <v>3716</v>
      </c>
      <c r="B1" s="481"/>
      <c r="C1" s="481"/>
      <c r="D1" s="481"/>
      <c r="E1" s="481"/>
      <c r="F1" s="481"/>
      <c r="G1" s="481"/>
    </row>
    <row r="2" spans="1:7" ht="14.4" customHeight="1" thickBot="1" x14ac:dyDescent="0.35">
      <c r="A2" s="382" t="s">
        <v>312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9">
        <f t="shared" ref="B3:G3" si="0">SUBTOTAL(9,B6:B1048576)</f>
        <v>509</v>
      </c>
      <c r="C3" s="470">
        <f t="shared" si="0"/>
        <v>610</v>
      </c>
      <c r="D3" s="470">
        <f t="shared" si="0"/>
        <v>614</v>
      </c>
      <c r="E3" s="353">
        <f t="shared" si="0"/>
        <v>191433</v>
      </c>
      <c r="F3" s="351">
        <f t="shared" si="0"/>
        <v>234325</v>
      </c>
      <c r="G3" s="471">
        <f t="shared" si="0"/>
        <v>222586.30999999997</v>
      </c>
    </row>
    <row r="4" spans="1:7" ht="14.4" customHeight="1" x14ac:dyDescent="0.3">
      <c r="A4" s="555" t="s">
        <v>167</v>
      </c>
      <c r="B4" s="556" t="s">
        <v>273</v>
      </c>
      <c r="C4" s="557"/>
      <c r="D4" s="557"/>
      <c r="E4" s="559" t="s">
        <v>123</v>
      </c>
      <c r="F4" s="560"/>
      <c r="G4" s="561"/>
    </row>
    <row r="5" spans="1:7" ht="14.4" customHeight="1" thickBot="1" x14ac:dyDescent="0.35">
      <c r="A5" s="793"/>
      <c r="B5" s="794">
        <v>2014</v>
      </c>
      <c r="C5" s="795">
        <v>2015</v>
      </c>
      <c r="D5" s="795">
        <v>2016</v>
      </c>
      <c r="E5" s="794">
        <v>2014</v>
      </c>
      <c r="F5" s="795">
        <v>2015</v>
      </c>
      <c r="G5" s="795">
        <v>2016</v>
      </c>
    </row>
    <row r="6" spans="1:7" ht="14.4" customHeight="1" x14ac:dyDescent="0.3">
      <c r="A6" s="754" t="s">
        <v>3715</v>
      </c>
      <c r="B6" s="229">
        <v>187</v>
      </c>
      <c r="C6" s="229">
        <v>247</v>
      </c>
      <c r="D6" s="229">
        <v>155</v>
      </c>
      <c r="E6" s="797">
        <v>59026</v>
      </c>
      <c r="F6" s="797">
        <v>91614</v>
      </c>
      <c r="G6" s="803">
        <v>96505.99</v>
      </c>
    </row>
    <row r="7" spans="1:7" ht="14.4" customHeight="1" x14ac:dyDescent="0.3">
      <c r="A7" s="691" t="s">
        <v>2131</v>
      </c>
      <c r="B7" s="668">
        <v>73</v>
      </c>
      <c r="C7" s="668">
        <v>54</v>
      </c>
      <c r="D7" s="668">
        <v>86</v>
      </c>
      <c r="E7" s="804">
        <v>38163</v>
      </c>
      <c r="F7" s="804">
        <v>34653</v>
      </c>
      <c r="G7" s="805">
        <v>41225.67</v>
      </c>
    </row>
    <row r="8" spans="1:7" ht="14.4" customHeight="1" x14ac:dyDescent="0.3">
      <c r="A8" s="691" t="s">
        <v>2132</v>
      </c>
      <c r="B8" s="668">
        <v>6</v>
      </c>
      <c r="C8" s="668">
        <v>4</v>
      </c>
      <c r="D8" s="668">
        <v>21</v>
      </c>
      <c r="E8" s="804">
        <v>428</v>
      </c>
      <c r="F8" s="804">
        <v>375</v>
      </c>
      <c r="G8" s="805">
        <v>2382.66</v>
      </c>
    </row>
    <row r="9" spans="1:7" ht="14.4" customHeight="1" x14ac:dyDescent="0.3">
      <c r="A9" s="691" t="s">
        <v>2133</v>
      </c>
      <c r="B9" s="668">
        <v>8</v>
      </c>
      <c r="C9" s="668">
        <v>6</v>
      </c>
      <c r="D9" s="668">
        <v>24</v>
      </c>
      <c r="E9" s="804">
        <v>588</v>
      </c>
      <c r="F9" s="804">
        <v>620</v>
      </c>
      <c r="G9" s="805">
        <v>1889</v>
      </c>
    </row>
    <row r="10" spans="1:7" ht="14.4" customHeight="1" x14ac:dyDescent="0.3">
      <c r="A10" s="691" t="s">
        <v>2135</v>
      </c>
      <c r="B10" s="668"/>
      <c r="C10" s="668"/>
      <c r="D10" s="668">
        <v>2</v>
      </c>
      <c r="E10" s="804"/>
      <c r="F10" s="804"/>
      <c r="G10" s="805">
        <v>284.33</v>
      </c>
    </row>
    <row r="11" spans="1:7" ht="14.4" customHeight="1" x14ac:dyDescent="0.3">
      <c r="A11" s="691" t="s">
        <v>2136</v>
      </c>
      <c r="B11" s="668">
        <v>96</v>
      </c>
      <c r="C11" s="668">
        <v>127</v>
      </c>
      <c r="D11" s="668">
        <v>148</v>
      </c>
      <c r="E11" s="804">
        <v>11843</v>
      </c>
      <c r="F11" s="804">
        <v>21020</v>
      </c>
      <c r="G11" s="805">
        <v>19889.34</v>
      </c>
    </row>
    <row r="12" spans="1:7" ht="14.4" customHeight="1" x14ac:dyDescent="0.3">
      <c r="A12" s="691" t="s">
        <v>2137</v>
      </c>
      <c r="B12" s="668">
        <v>84</v>
      </c>
      <c r="C12" s="668">
        <v>87</v>
      </c>
      <c r="D12" s="668">
        <v>66</v>
      </c>
      <c r="E12" s="804">
        <v>47689</v>
      </c>
      <c r="F12" s="804">
        <v>53973</v>
      </c>
      <c r="G12" s="805">
        <v>37284.33</v>
      </c>
    </row>
    <row r="13" spans="1:7" ht="14.4" customHeight="1" x14ac:dyDescent="0.3">
      <c r="A13" s="691" t="s">
        <v>2138</v>
      </c>
      <c r="B13" s="668">
        <v>2</v>
      </c>
      <c r="C13" s="668">
        <v>2</v>
      </c>
      <c r="D13" s="668">
        <v>3</v>
      </c>
      <c r="E13" s="804">
        <v>199</v>
      </c>
      <c r="F13" s="804">
        <v>199</v>
      </c>
      <c r="G13" s="805">
        <v>242.32999999999998</v>
      </c>
    </row>
    <row r="14" spans="1:7" ht="14.4" customHeight="1" x14ac:dyDescent="0.3">
      <c r="A14" s="691" t="s">
        <v>2139</v>
      </c>
      <c r="B14" s="668"/>
      <c r="C14" s="668">
        <v>1</v>
      </c>
      <c r="D14" s="668">
        <v>6</v>
      </c>
      <c r="E14" s="804"/>
      <c r="F14" s="804">
        <v>210</v>
      </c>
      <c r="G14" s="805">
        <v>969.99</v>
      </c>
    </row>
    <row r="15" spans="1:7" ht="14.4" customHeight="1" x14ac:dyDescent="0.3">
      <c r="A15" s="691" t="s">
        <v>2140</v>
      </c>
      <c r="B15" s="668"/>
      <c r="C15" s="668">
        <v>10</v>
      </c>
      <c r="D15" s="668">
        <v>5</v>
      </c>
      <c r="E15" s="804"/>
      <c r="F15" s="804">
        <v>1032</v>
      </c>
      <c r="G15" s="805">
        <v>355.65999999999997</v>
      </c>
    </row>
    <row r="16" spans="1:7" ht="14.4" customHeight="1" x14ac:dyDescent="0.3">
      <c r="A16" s="691" t="s">
        <v>2141</v>
      </c>
      <c r="B16" s="668">
        <v>53</v>
      </c>
      <c r="C16" s="668">
        <v>62</v>
      </c>
      <c r="D16" s="668">
        <v>74</v>
      </c>
      <c r="E16" s="804">
        <v>33497</v>
      </c>
      <c r="F16" s="804">
        <v>29678</v>
      </c>
      <c r="G16" s="805">
        <v>19366.669999999998</v>
      </c>
    </row>
    <row r="17" spans="1:7" ht="14.4" customHeight="1" thickBot="1" x14ac:dyDescent="0.35">
      <c r="A17" s="799" t="s">
        <v>2134</v>
      </c>
      <c r="B17" s="674"/>
      <c r="C17" s="674">
        <v>10</v>
      </c>
      <c r="D17" s="674">
        <v>24</v>
      </c>
      <c r="E17" s="798"/>
      <c r="F17" s="798">
        <v>951</v>
      </c>
      <c r="G17" s="806">
        <v>2190.34</v>
      </c>
    </row>
    <row r="18" spans="1:7" ht="14.4" customHeight="1" x14ac:dyDescent="0.3">
      <c r="A18" s="719" t="s">
        <v>2127</v>
      </c>
    </row>
    <row r="19" spans="1:7" ht="14.4" customHeight="1" x14ac:dyDescent="0.3">
      <c r="A19" s="720" t="s">
        <v>2128</v>
      </c>
    </row>
    <row r="20" spans="1:7" ht="14.4" customHeight="1" x14ac:dyDescent="0.3">
      <c r="A20" s="719" t="s">
        <v>3714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3774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476"/>
      <c r="C2" s="255"/>
      <c r="D2" s="468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509</v>
      </c>
      <c r="G3" s="212">
        <f t="shared" si="0"/>
        <v>191433</v>
      </c>
      <c r="H3" s="78"/>
      <c r="I3" s="78"/>
      <c r="J3" s="212">
        <f t="shared" si="0"/>
        <v>610</v>
      </c>
      <c r="K3" s="212">
        <f t="shared" si="0"/>
        <v>234325</v>
      </c>
      <c r="L3" s="78"/>
      <c r="M3" s="78"/>
      <c r="N3" s="212">
        <f t="shared" si="0"/>
        <v>614</v>
      </c>
      <c r="O3" s="212">
        <f t="shared" si="0"/>
        <v>222586.31</v>
      </c>
      <c r="P3" s="79">
        <f>IF(G3=0,0,O3/G3)</f>
        <v>1.1627374068211855</v>
      </c>
      <c r="Q3" s="213">
        <f>IF(N3=0,0,O3/N3)</f>
        <v>362.51842019543972</v>
      </c>
    </row>
    <row r="4" spans="1:17" ht="14.4" customHeight="1" x14ac:dyDescent="0.3">
      <c r="A4" s="563" t="s">
        <v>119</v>
      </c>
      <c r="B4" s="570" t="s">
        <v>0</v>
      </c>
      <c r="C4" s="564" t="s">
        <v>120</v>
      </c>
      <c r="D4" s="569" t="s">
        <v>90</v>
      </c>
      <c r="E4" s="565" t="s">
        <v>81</v>
      </c>
      <c r="F4" s="566">
        <v>2014</v>
      </c>
      <c r="G4" s="567"/>
      <c r="H4" s="210"/>
      <c r="I4" s="210"/>
      <c r="J4" s="566">
        <v>2015</v>
      </c>
      <c r="K4" s="567"/>
      <c r="L4" s="210"/>
      <c r="M4" s="210"/>
      <c r="N4" s="566">
        <v>2016</v>
      </c>
      <c r="O4" s="567"/>
      <c r="P4" s="568" t="s">
        <v>2</v>
      </c>
      <c r="Q4" s="562" t="s">
        <v>122</v>
      </c>
    </row>
    <row r="5" spans="1:17" ht="14.4" customHeight="1" thickBot="1" x14ac:dyDescent="0.35">
      <c r="A5" s="807"/>
      <c r="B5" s="808"/>
      <c r="C5" s="809"/>
      <c r="D5" s="810"/>
      <c r="E5" s="811"/>
      <c r="F5" s="812" t="s">
        <v>91</v>
      </c>
      <c r="G5" s="813" t="s">
        <v>14</v>
      </c>
      <c r="H5" s="814"/>
      <c r="I5" s="814"/>
      <c r="J5" s="812" t="s">
        <v>91</v>
      </c>
      <c r="K5" s="813" t="s">
        <v>14</v>
      </c>
      <c r="L5" s="814"/>
      <c r="M5" s="814"/>
      <c r="N5" s="812" t="s">
        <v>91</v>
      </c>
      <c r="O5" s="813" t="s">
        <v>14</v>
      </c>
      <c r="P5" s="815"/>
      <c r="Q5" s="816"/>
    </row>
    <row r="6" spans="1:17" ht="14.4" customHeight="1" x14ac:dyDescent="0.3">
      <c r="A6" s="739" t="s">
        <v>3717</v>
      </c>
      <c r="B6" s="740" t="s">
        <v>544</v>
      </c>
      <c r="C6" s="740" t="s">
        <v>3718</v>
      </c>
      <c r="D6" s="740" t="s">
        <v>3719</v>
      </c>
      <c r="E6" s="740" t="s">
        <v>3720</v>
      </c>
      <c r="F6" s="229">
        <v>57</v>
      </c>
      <c r="G6" s="229">
        <v>1938</v>
      </c>
      <c r="H6" s="740">
        <v>1</v>
      </c>
      <c r="I6" s="740">
        <v>34</v>
      </c>
      <c r="J6" s="229">
        <v>84</v>
      </c>
      <c r="K6" s="229">
        <v>2940</v>
      </c>
      <c r="L6" s="740">
        <v>1.5170278637770898</v>
      </c>
      <c r="M6" s="740">
        <v>35</v>
      </c>
      <c r="N6" s="229">
        <v>69</v>
      </c>
      <c r="O6" s="229">
        <v>2553</v>
      </c>
      <c r="P6" s="745">
        <v>1.3173374613003095</v>
      </c>
      <c r="Q6" s="753">
        <v>37</v>
      </c>
    </row>
    <row r="7" spans="1:17" ht="14.4" customHeight="1" x14ac:dyDescent="0.3">
      <c r="A7" s="664" t="s">
        <v>3717</v>
      </c>
      <c r="B7" s="665" t="s">
        <v>544</v>
      </c>
      <c r="C7" s="665" t="s">
        <v>3718</v>
      </c>
      <c r="D7" s="665" t="s">
        <v>3721</v>
      </c>
      <c r="E7" s="665" t="s">
        <v>3722</v>
      </c>
      <c r="F7" s="668">
        <v>1</v>
      </c>
      <c r="G7" s="668">
        <v>645</v>
      </c>
      <c r="H7" s="665">
        <v>1</v>
      </c>
      <c r="I7" s="665">
        <v>645</v>
      </c>
      <c r="J7" s="668"/>
      <c r="K7" s="668"/>
      <c r="L7" s="665"/>
      <c r="M7" s="665"/>
      <c r="N7" s="668">
        <v>3</v>
      </c>
      <c r="O7" s="668">
        <v>2103</v>
      </c>
      <c r="P7" s="681">
        <v>3.2604651162790699</v>
      </c>
      <c r="Q7" s="669">
        <v>701</v>
      </c>
    </row>
    <row r="8" spans="1:17" ht="14.4" customHeight="1" x14ac:dyDescent="0.3">
      <c r="A8" s="664" t="s">
        <v>3717</v>
      </c>
      <c r="B8" s="665" t="s">
        <v>544</v>
      </c>
      <c r="C8" s="665" t="s">
        <v>3718</v>
      </c>
      <c r="D8" s="665" t="s">
        <v>3723</v>
      </c>
      <c r="E8" s="665" t="s">
        <v>3724</v>
      </c>
      <c r="F8" s="668">
        <v>22</v>
      </c>
      <c r="G8" s="668">
        <v>2178</v>
      </c>
      <c r="H8" s="665">
        <v>1</v>
      </c>
      <c r="I8" s="665">
        <v>99</v>
      </c>
      <c r="J8" s="668">
        <v>33</v>
      </c>
      <c r="K8" s="668">
        <v>3300</v>
      </c>
      <c r="L8" s="665">
        <v>1.5151515151515151</v>
      </c>
      <c r="M8" s="665">
        <v>100</v>
      </c>
      <c r="N8" s="668">
        <v>30</v>
      </c>
      <c r="O8" s="668">
        <v>4230</v>
      </c>
      <c r="P8" s="681">
        <v>1.9421487603305785</v>
      </c>
      <c r="Q8" s="669">
        <v>141</v>
      </c>
    </row>
    <row r="9" spans="1:17" ht="14.4" customHeight="1" x14ac:dyDescent="0.3">
      <c r="A9" s="664" t="s">
        <v>3717</v>
      </c>
      <c r="B9" s="665" t="s">
        <v>544</v>
      </c>
      <c r="C9" s="665" t="s">
        <v>3718</v>
      </c>
      <c r="D9" s="665" t="s">
        <v>3725</v>
      </c>
      <c r="E9" s="665" t="s">
        <v>3726</v>
      </c>
      <c r="F9" s="668">
        <v>7</v>
      </c>
      <c r="G9" s="668">
        <v>6580</v>
      </c>
      <c r="H9" s="665">
        <v>1</v>
      </c>
      <c r="I9" s="665">
        <v>940</v>
      </c>
      <c r="J9" s="668">
        <v>7</v>
      </c>
      <c r="K9" s="668">
        <v>6636</v>
      </c>
      <c r="L9" s="665">
        <v>1.0085106382978724</v>
      </c>
      <c r="M9" s="665">
        <v>948</v>
      </c>
      <c r="N9" s="668">
        <v>5</v>
      </c>
      <c r="O9" s="668">
        <v>4785</v>
      </c>
      <c r="P9" s="681">
        <v>0.72720364741641341</v>
      </c>
      <c r="Q9" s="669">
        <v>957</v>
      </c>
    </row>
    <row r="10" spans="1:17" ht="14.4" customHeight="1" x14ac:dyDescent="0.3">
      <c r="A10" s="664" t="s">
        <v>3717</v>
      </c>
      <c r="B10" s="665" t="s">
        <v>544</v>
      </c>
      <c r="C10" s="665" t="s">
        <v>3718</v>
      </c>
      <c r="D10" s="665" t="s">
        <v>3727</v>
      </c>
      <c r="E10" s="665" t="s">
        <v>3728</v>
      </c>
      <c r="F10" s="668">
        <v>2</v>
      </c>
      <c r="G10" s="668">
        <v>822</v>
      </c>
      <c r="H10" s="665">
        <v>1</v>
      </c>
      <c r="I10" s="665">
        <v>411</v>
      </c>
      <c r="J10" s="668">
        <v>3</v>
      </c>
      <c r="K10" s="668">
        <v>1245</v>
      </c>
      <c r="L10" s="665">
        <v>1.5145985401459854</v>
      </c>
      <c r="M10" s="665">
        <v>415</v>
      </c>
      <c r="N10" s="668">
        <v>2</v>
      </c>
      <c r="O10" s="668">
        <v>862</v>
      </c>
      <c r="P10" s="681">
        <v>1.0486618004866179</v>
      </c>
      <c r="Q10" s="669">
        <v>431</v>
      </c>
    </row>
    <row r="11" spans="1:17" ht="14.4" customHeight="1" x14ac:dyDescent="0.3">
      <c r="A11" s="664" t="s">
        <v>3717</v>
      </c>
      <c r="B11" s="665" t="s">
        <v>544</v>
      </c>
      <c r="C11" s="665" t="s">
        <v>3718</v>
      </c>
      <c r="D11" s="665" t="s">
        <v>3729</v>
      </c>
      <c r="E11" s="665" t="s">
        <v>3730</v>
      </c>
      <c r="F11" s="668">
        <v>96</v>
      </c>
      <c r="G11" s="668">
        <v>94080</v>
      </c>
      <c r="H11" s="665">
        <v>1</v>
      </c>
      <c r="I11" s="665">
        <v>980</v>
      </c>
      <c r="J11" s="668">
        <v>133</v>
      </c>
      <c r="K11" s="668">
        <v>131005</v>
      </c>
      <c r="L11" s="665">
        <v>1.3924851190476191</v>
      </c>
      <c r="M11" s="665">
        <v>985</v>
      </c>
      <c r="N11" s="668">
        <v>124</v>
      </c>
      <c r="O11" s="668">
        <v>124992</v>
      </c>
      <c r="P11" s="681">
        <v>1.3285714285714285</v>
      </c>
      <c r="Q11" s="669">
        <v>1008</v>
      </c>
    </row>
    <row r="12" spans="1:17" ht="14.4" customHeight="1" x14ac:dyDescent="0.3">
      <c r="A12" s="664" t="s">
        <v>3717</v>
      </c>
      <c r="B12" s="665" t="s">
        <v>544</v>
      </c>
      <c r="C12" s="665" t="s">
        <v>3718</v>
      </c>
      <c r="D12" s="665" t="s">
        <v>3731</v>
      </c>
      <c r="E12" s="665" t="s">
        <v>3732</v>
      </c>
      <c r="F12" s="668">
        <v>9</v>
      </c>
      <c r="G12" s="668">
        <v>18693</v>
      </c>
      <c r="H12" s="665">
        <v>1</v>
      </c>
      <c r="I12" s="665">
        <v>2077</v>
      </c>
      <c r="J12" s="668">
        <v>8</v>
      </c>
      <c r="K12" s="668">
        <v>16688</v>
      </c>
      <c r="L12" s="665">
        <v>0.89274059808484463</v>
      </c>
      <c r="M12" s="665">
        <v>2086</v>
      </c>
      <c r="N12" s="668">
        <v>2</v>
      </c>
      <c r="O12" s="668">
        <v>4244</v>
      </c>
      <c r="P12" s="681">
        <v>0.22703685871716686</v>
      </c>
      <c r="Q12" s="669">
        <v>2122</v>
      </c>
    </row>
    <row r="13" spans="1:17" ht="14.4" customHeight="1" x14ac:dyDescent="0.3">
      <c r="A13" s="664" t="s">
        <v>3717</v>
      </c>
      <c r="B13" s="665" t="s">
        <v>544</v>
      </c>
      <c r="C13" s="665" t="s">
        <v>3718</v>
      </c>
      <c r="D13" s="665" t="s">
        <v>3733</v>
      </c>
      <c r="E13" s="665" t="s">
        <v>3734</v>
      </c>
      <c r="F13" s="668"/>
      <c r="G13" s="668"/>
      <c r="H13" s="665"/>
      <c r="I13" s="665"/>
      <c r="J13" s="668"/>
      <c r="K13" s="668"/>
      <c r="L13" s="665"/>
      <c r="M13" s="665"/>
      <c r="N13" s="668">
        <v>1</v>
      </c>
      <c r="O13" s="668">
        <v>318</v>
      </c>
      <c r="P13" s="681"/>
      <c r="Q13" s="669">
        <v>318</v>
      </c>
    </row>
    <row r="14" spans="1:17" ht="14.4" customHeight="1" x14ac:dyDescent="0.3">
      <c r="A14" s="664" t="s">
        <v>3717</v>
      </c>
      <c r="B14" s="665" t="s">
        <v>544</v>
      </c>
      <c r="C14" s="665" t="s">
        <v>3718</v>
      </c>
      <c r="D14" s="665" t="s">
        <v>3735</v>
      </c>
      <c r="E14" s="665" t="s">
        <v>3736</v>
      </c>
      <c r="F14" s="668">
        <v>1</v>
      </c>
      <c r="G14" s="668">
        <v>831</v>
      </c>
      <c r="H14" s="665">
        <v>1</v>
      </c>
      <c r="I14" s="665">
        <v>831</v>
      </c>
      <c r="J14" s="668">
        <v>2</v>
      </c>
      <c r="K14" s="668">
        <v>1674</v>
      </c>
      <c r="L14" s="665">
        <v>2.0144404332129966</v>
      </c>
      <c r="M14" s="665">
        <v>837</v>
      </c>
      <c r="N14" s="668">
        <v>1</v>
      </c>
      <c r="O14" s="668">
        <v>872</v>
      </c>
      <c r="P14" s="681">
        <v>1.049338146811071</v>
      </c>
      <c r="Q14" s="669">
        <v>872</v>
      </c>
    </row>
    <row r="15" spans="1:17" ht="14.4" customHeight="1" x14ac:dyDescent="0.3">
      <c r="A15" s="664" t="s">
        <v>3717</v>
      </c>
      <c r="B15" s="665" t="s">
        <v>544</v>
      </c>
      <c r="C15" s="665" t="s">
        <v>3718</v>
      </c>
      <c r="D15" s="665" t="s">
        <v>3737</v>
      </c>
      <c r="E15" s="665" t="s">
        <v>3738</v>
      </c>
      <c r="F15" s="668">
        <v>86</v>
      </c>
      <c r="G15" s="668">
        <v>0</v>
      </c>
      <c r="H15" s="665"/>
      <c r="I15" s="665">
        <v>0</v>
      </c>
      <c r="J15" s="668">
        <v>114</v>
      </c>
      <c r="K15" s="668">
        <v>0</v>
      </c>
      <c r="L15" s="665"/>
      <c r="M15" s="665">
        <v>0</v>
      </c>
      <c r="N15" s="668">
        <v>107</v>
      </c>
      <c r="O15" s="668">
        <v>3566.6800000000003</v>
      </c>
      <c r="P15" s="681"/>
      <c r="Q15" s="669">
        <v>33.333457943925239</v>
      </c>
    </row>
    <row r="16" spans="1:17" ht="14.4" customHeight="1" x14ac:dyDescent="0.3">
      <c r="A16" s="664" t="s">
        <v>3717</v>
      </c>
      <c r="B16" s="665" t="s">
        <v>544</v>
      </c>
      <c r="C16" s="665" t="s">
        <v>3718</v>
      </c>
      <c r="D16" s="665" t="s">
        <v>3739</v>
      </c>
      <c r="E16" s="665" t="s">
        <v>3740</v>
      </c>
      <c r="F16" s="668">
        <v>39</v>
      </c>
      <c r="G16" s="668">
        <v>1365</v>
      </c>
      <c r="H16" s="665">
        <v>1</v>
      </c>
      <c r="I16" s="665">
        <v>35</v>
      </c>
      <c r="J16" s="668">
        <v>31</v>
      </c>
      <c r="K16" s="668">
        <v>1116</v>
      </c>
      <c r="L16" s="665">
        <v>0.81758241758241756</v>
      </c>
      <c r="M16" s="665">
        <v>36</v>
      </c>
      <c r="N16" s="668">
        <v>25</v>
      </c>
      <c r="O16" s="668">
        <v>925</v>
      </c>
      <c r="P16" s="681">
        <v>0.67765567765567769</v>
      </c>
      <c r="Q16" s="669">
        <v>37</v>
      </c>
    </row>
    <row r="17" spans="1:17" ht="14.4" customHeight="1" x14ac:dyDescent="0.3">
      <c r="A17" s="664" t="s">
        <v>3717</v>
      </c>
      <c r="B17" s="665" t="s">
        <v>544</v>
      </c>
      <c r="C17" s="665" t="s">
        <v>3718</v>
      </c>
      <c r="D17" s="665" t="s">
        <v>3741</v>
      </c>
      <c r="E17" s="665" t="s">
        <v>3742</v>
      </c>
      <c r="F17" s="668">
        <v>7</v>
      </c>
      <c r="G17" s="668">
        <v>13342</v>
      </c>
      <c r="H17" s="665">
        <v>1</v>
      </c>
      <c r="I17" s="665">
        <v>1906</v>
      </c>
      <c r="J17" s="668">
        <v>12</v>
      </c>
      <c r="K17" s="668">
        <v>22944</v>
      </c>
      <c r="L17" s="665">
        <v>1.7196822065657322</v>
      </c>
      <c r="M17" s="665">
        <v>1912</v>
      </c>
      <c r="N17" s="668">
        <v>14</v>
      </c>
      <c r="O17" s="668">
        <v>27006</v>
      </c>
      <c r="P17" s="681">
        <v>2.0241343126967473</v>
      </c>
      <c r="Q17" s="669">
        <v>1929</v>
      </c>
    </row>
    <row r="18" spans="1:17" ht="14.4" customHeight="1" x14ac:dyDescent="0.3">
      <c r="A18" s="664" t="s">
        <v>3717</v>
      </c>
      <c r="B18" s="665" t="s">
        <v>544</v>
      </c>
      <c r="C18" s="665" t="s">
        <v>3718</v>
      </c>
      <c r="D18" s="665" t="s">
        <v>3743</v>
      </c>
      <c r="E18" s="665" t="s">
        <v>3744</v>
      </c>
      <c r="F18" s="668">
        <v>80</v>
      </c>
      <c r="G18" s="668">
        <v>26160</v>
      </c>
      <c r="H18" s="665">
        <v>1</v>
      </c>
      <c r="I18" s="665">
        <v>327</v>
      </c>
      <c r="J18" s="668">
        <v>106</v>
      </c>
      <c r="K18" s="668">
        <v>35086</v>
      </c>
      <c r="L18" s="665">
        <v>1.3412079510703363</v>
      </c>
      <c r="M18" s="665">
        <v>331</v>
      </c>
      <c r="N18" s="668">
        <v>91</v>
      </c>
      <c r="O18" s="668">
        <v>32214</v>
      </c>
      <c r="P18" s="681">
        <v>1.2314220183486237</v>
      </c>
      <c r="Q18" s="669">
        <v>354</v>
      </c>
    </row>
    <row r="19" spans="1:17" ht="14.4" customHeight="1" x14ac:dyDescent="0.3">
      <c r="A19" s="664" t="s">
        <v>3717</v>
      </c>
      <c r="B19" s="665" t="s">
        <v>544</v>
      </c>
      <c r="C19" s="665" t="s">
        <v>3718</v>
      </c>
      <c r="D19" s="665" t="s">
        <v>3745</v>
      </c>
      <c r="E19" s="665" t="s">
        <v>3746</v>
      </c>
      <c r="F19" s="668">
        <v>2</v>
      </c>
      <c r="G19" s="668">
        <v>412</v>
      </c>
      <c r="H19" s="665">
        <v>1</v>
      </c>
      <c r="I19" s="665">
        <v>206</v>
      </c>
      <c r="J19" s="668"/>
      <c r="K19" s="668"/>
      <c r="L19" s="665"/>
      <c r="M19" s="665"/>
      <c r="N19" s="668"/>
      <c r="O19" s="668"/>
      <c r="P19" s="681"/>
      <c r="Q19" s="669"/>
    </row>
    <row r="20" spans="1:17" ht="14.4" customHeight="1" x14ac:dyDescent="0.3">
      <c r="A20" s="664" t="s">
        <v>3717</v>
      </c>
      <c r="B20" s="665" t="s">
        <v>544</v>
      </c>
      <c r="C20" s="665" t="s">
        <v>3718</v>
      </c>
      <c r="D20" s="665" t="s">
        <v>3747</v>
      </c>
      <c r="E20" s="665" t="s">
        <v>3748</v>
      </c>
      <c r="F20" s="668">
        <v>13</v>
      </c>
      <c r="G20" s="668">
        <v>2119</v>
      </c>
      <c r="H20" s="665">
        <v>1</v>
      </c>
      <c r="I20" s="665">
        <v>163</v>
      </c>
      <c r="J20" s="668">
        <v>15</v>
      </c>
      <c r="K20" s="668">
        <v>2475</v>
      </c>
      <c r="L20" s="665">
        <v>1.1680037753657386</v>
      </c>
      <c r="M20" s="665">
        <v>165</v>
      </c>
      <c r="N20" s="668">
        <v>13</v>
      </c>
      <c r="O20" s="668">
        <v>2301</v>
      </c>
      <c r="P20" s="681">
        <v>1.0858895705521472</v>
      </c>
      <c r="Q20" s="669">
        <v>177</v>
      </c>
    </row>
    <row r="21" spans="1:17" ht="14.4" customHeight="1" x14ac:dyDescent="0.3">
      <c r="A21" s="664" t="s">
        <v>3717</v>
      </c>
      <c r="B21" s="665" t="s">
        <v>544</v>
      </c>
      <c r="C21" s="665" t="s">
        <v>3718</v>
      </c>
      <c r="D21" s="665" t="s">
        <v>3749</v>
      </c>
      <c r="E21" s="665" t="s">
        <v>3750</v>
      </c>
      <c r="F21" s="668">
        <v>2</v>
      </c>
      <c r="G21" s="668">
        <v>112</v>
      </c>
      <c r="H21" s="665">
        <v>1</v>
      </c>
      <c r="I21" s="665">
        <v>56</v>
      </c>
      <c r="J21" s="668">
        <v>4</v>
      </c>
      <c r="K21" s="668">
        <v>228</v>
      </c>
      <c r="L21" s="665">
        <v>2.0357142857142856</v>
      </c>
      <c r="M21" s="665">
        <v>57</v>
      </c>
      <c r="N21" s="668">
        <v>4</v>
      </c>
      <c r="O21" s="668">
        <v>236</v>
      </c>
      <c r="P21" s="681">
        <v>2.1071428571428572</v>
      </c>
      <c r="Q21" s="669">
        <v>59</v>
      </c>
    </row>
    <row r="22" spans="1:17" ht="14.4" customHeight="1" x14ac:dyDescent="0.3">
      <c r="A22" s="664" t="s">
        <v>3717</v>
      </c>
      <c r="B22" s="665" t="s">
        <v>544</v>
      </c>
      <c r="C22" s="665" t="s">
        <v>3718</v>
      </c>
      <c r="D22" s="665" t="s">
        <v>3751</v>
      </c>
      <c r="E22" s="665" t="s">
        <v>3752</v>
      </c>
      <c r="F22" s="668">
        <v>1</v>
      </c>
      <c r="G22" s="668">
        <v>487</v>
      </c>
      <c r="H22" s="665">
        <v>1</v>
      </c>
      <c r="I22" s="665">
        <v>487</v>
      </c>
      <c r="J22" s="668">
        <v>1</v>
      </c>
      <c r="K22" s="668">
        <v>490</v>
      </c>
      <c r="L22" s="665">
        <v>1.0061601642710472</v>
      </c>
      <c r="M22" s="665">
        <v>490</v>
      </c>
      <c r="N22" s="668"/>
      <c r="O22" s="668"/>
      <c r="P22" s="681"/>
      <c r="Q22" s="669"/>
    </row>
    <row r="23" spans="1:17" ht="14.4" customHeight="1" x14ac:dyDescent="0.3">
      <c r="A23" s="664" t="s">
        <v>3717</v>
      </c>
      <c r="B23" s="665" t="s">
        <v>544</v>
      </c>
      <c r="C23" s="665" t="s">
        <v>3718</v>
      </c>
      <c r="D23" s="665" t="s">
        <v>3753</v>
      </c>
      <c r="E23" s="665" t="s">
        <v>3754</v>
      </c>
      <c r="F23" s="668">
        <v>7</v>
      </c>
      <c r="G23" s="668">
        <v>3703</v>
      </c>
      <c r="H23" s="665">
        <v>1</v>
      </c>
      <c r="I23" s="665">
        <v>529</v>
      </c>
      <c r="J23" s="668">
        <v>5</v>
      </c>
      <c r="K23" s="668">
        <v>2660</v>
      </c>
      <c r="L23" s="665">
        <v>0.71833648393194705</v>
      </c>
      <c r="M23" s="665">
        <v>532</v>
      </c>
      <c r="N23" s="668">
        <v>1</v>
      </c>
      <c r="O23" s="668">
        <v>540</v>
      </c>
      <c r="P23" s="681">
        <v>0.14582770726438024</v>
      </c>
      <c r="Q23" s="669">
        <v>540</v>
      </c>
    </row>
    <row r="24" spans="1:17" ht="14.4" customHeight="1" x14ac:dyDescent="0.3">
      <c r="A24" s="664" t="s">
        <v>3755</v>
      </c>
      <c r="B24" s="665" t="s">
        <v>544</v>
      </c>
      <c r="C24" s="665" t="s">
        <v>3718</v>
      </c>
      <c r="D24" s="665" t="s">
        <v>3756</v>
      </c>
      <c r="E24" s="665" t="s">
        <v>3757</v>
      </c>
      <c r="F24" s="668">
        <v>4</v>
      </c>
      <c r="G24" s="668">
        <v>320</v>
      </c>
      <c r="H24" s="665">
        <v>1</v>
      </c>
      <c r="I24" s="665">
        <v>80</v>
      </c>
      <c r="J24" s="668">
        <v>8</v>
      </c>
      <c r="K24" s="668">
        <v>648</v>
      </c>
      <c r="L24" s="665">
        <v>2.0249999999999999</v>
      </c>
      <c r="M24" s="665">
        <v>81</v>
      </c>
      <c r="N24" s="668">
        <v>19</v>
      </c>
      <c r="O24" s="668">
        <v>1577</v>
      </c>
      <c r="P24" s="681">
        <v>4.9281249999999996</v>
      </c>
      <c r="Q24" s="669">
        <v>83</v>
      </c>
    </row>
    <row r="25" spans="1:17" ht="14.4" customHeight="1" x14ac:dyDescent="0.3">
      <c r="A25" s="664" t="s">
        <v>3755</v>
      </c>
      <c r="B25" s="665" t="s">
        <v>544</v>
      </c>
      <c r="C25" s="665" t="s">
        <v>3718</v>
      </c>
      <c r="D25" s="665" t="s">
        <v>3758</v>
      </c>
      <c r="E25" s="665" t="s">
        <v>3759</v>
      </c>
      <c r="F25" s="668"/>
      <c r="G25" s="668"/>
      <c r="H25" s="665"/>
      <c r="I25" s="665"/>
      <c r="J25" s="668">
        <v>4</v>
      </c>
      <c r="K25" s="668">
        <v>416</v>
      </c>
      <c r="L25" s="665"/>
      <c r="M25" s="665">
        <v>104</v>
      </c>
      <c r="N25" s="668">
        <v>4</v>
      </c>
      <c r="O25" s="668">
        <v>424</v>
      </c>
      <c r="P25" s="681"/>
      <c r="Q25" s="669">
        <v>106</v>
      </c>
    </row>
    <row r="26" spans="1:17" ht="14.4" customHeight="1" x14ac:dyDescent="0.3">
      <c r="A26" s="664" t="s">
        <v>3755</v>
      </c>
      <c r="B26" s="665" t="s">
        <v>544</v>
      </c>
      <c r="C26" s="665" t="s">
        <v>3718</v>
      </c>
      <c r="D26" s="665" t="s">
        <v>3719</v>
      </c>
      <c r="E26" s="665" t="s">
        <v>3720</v>
      </c>
      <c r="F26" s="668">
        <v>14</v>
      </c>
      <c r="G26" s="668">
        <v>476</v>
      </c>
      <c r="H26" s="665">
        <v>1</v>
      </c>
      <c r="I26" s="665">
        <v>34</v>
      </c>
      <c r="J26" s="668">
        <v>5</v>
      </c>
      <c r="K26" s="668">
        <v>175</v>
      </c>
      <c r="L26" s="665">
        <v>0.36764705882352944</v>
      </c>
      <c r="M26" s="665">
        <v>35</v>
      </c>
      <c r="N26" s="668">
        <v>6</v>
      </c>
      <c r="O26" s="668">
        <v>222</v>
      </c>
      <c r="P26" s="681">
        <v>0.46638655462184875</v>
      </c>
      <c r="Q26" s="669">
        <v>37</v>
      </c>
    </row>
    <row r="27" spans="1:17" ht="14.4" customHeight="1" x14ac:dyDescent="0.3">
      <c r="A27" s="664" t="s">
        <v>3755</v>
      </c>
      <c r="B27" s="665" t="s">
        <v>544</v>
      </c>
      <c r="C27" s="665" t="s">
        <v>3718</v>
      </c>
      <c r="D27" s="665" t="s">
        <v>3723</v>
      </c>
      <c r="E27" s="665" t="s">
        <v>3724</v>
      </c>
      <c r="F27" s="668"/>
      <c r="G27" s="668"/>
      <c r="H27" s="665"/>
      <c r="I27" s="665"/>
      <c r="J27" s="668">
        <v>1</v>
      </c>
      <c r="K27" s="668">
        <v>100</v>
      </c>
      <c r="L27" s="665"/>
      <c r="M27" s="665">
        <v>100</v>
      </c>
      <c r="N27" s="668"/>
      <c r="O27" s="668"/>
      <c r="P27" s="681"/>
      <c r="Q27" s="669"/>
    </row>
    <row r="28" spans="1:17" ht="14.4" customHeight="1" x14ac:dyDescent="0.3">
      <c r="A28" s="664" t="s">
        <v>3755</v>
      </c>
      <c r="B28" s="665" t="s">
        <v>544</v>
      </c>
      <c r="C28" s="665" t="s">
        <v>3718</v>
      </c>
      <c r="D28" s="665" t="s">
        <v>3729</v>
      </c>
      <c r="E28" s="665" t="s">
        <v>3730</v>
      </c>
      <c r="F28" s="668">
        <v>6</v>
      </c>
      <c r="G28" s="668">
        <v>5880</v>
      </c>
      <c r="H28" s="665">
        <v>1</v>
      </c>
      <c r="I28" s="665">
        <v>980</v>
      </c>
      <c r="J28" s="668"/>
      <c r="K28" s="668"/>
      <c r="L28" s="665"/>
      <c r="M28" s="665"/>
      <c r="N28" s="668"/>
      <c r="O28" s="668"/>
      <c r="P28" s="681"/>
      <c r="Q28" s="669"/>
    </row>
    <row r="29" spans="1:17" ht="14.4" customHeight="1" x14ac:dyDescent="0.3">
      <c r="A29" s="664" t="s">
        <v>3755</v>
      </c>
      <c r="B29" s="665" t="s">
        <v>544</v>
      </c>
      <c r="C29" s="665" t="s">
        <v>3718</v>
      </c>
      <c r="D29" s="665" t="s">
        <v>3731</v>
      </c>
      <c r="E29" s="665" t="s">
        <v>3732</v>
      </c>
      <c r="F29" s="668">
        <v>3</v>
      </c>
      <c r="G29" s="668">
        <v>6231</v>
      </c>
      <c r="H29" s="665">
        <v>1</v>
      </c>
      <c r="I29" s="665">
        <v>2077</v>
      </c>
      <c r="J29" s="668"/>
      <c r="K29" s="668"/>
      <c r="L29" s="665"/>
      <c r="M29" s="665"/>
      <c r="N29" s="668"/>
      <c r="O29" s="668"/>
      <c r="P29" s="681"/>
      <c r="Q29" s="669"/>
    </row>
    <row r="30" spans="1:17" ht="14.4" customHeight="1" x14ac:dyDescent="0.3">
      <c r="A30" s="664" t="s">
        <v>3755</v>
      </c>
      <c r="B30" s="665" t="s">
        <v>544</v>
      </c>
      <c r="C30" s="665" t="s">
        <v>3718</v>
      </c>
      <c r="D30" s="665" t="s">
        <v>3760</v>
      </c>
      <c r="E30" s="665" t="s">
        <v>3761</v>
      </c>
      <c r="F30" s="668">
        <v>7</v>
      </c>
      <c r="G30" s="668">
        <v>812</v>
      </c>
      <c r="H30" s="665">
        <v>1</v>
      </c>
      <c r="I30" s="665">
        <v>116</v>
      </c>
      <c r="J30" s="668">
        <v>17</v>
      </c>
      <c r="K30" s="668">
        <v>2006</v>
      </c>
      <c r="L30" s="665">
        <v>2.4704433497536944</v>
      </c>
      <c r="M30" s="665">
        <v>118</v>
      </c>
      <c r="N30" s="668">
        <v>34</v>
      </c>
      <c r="O30" s="668">
        <v>4284</v>
      </c>
      <c r="P30" s="681">
        <v>5.2758620689655169</v>
      </c>
      <c r="Q30" s="669">
        <v>126</v>
      </c>
    </row>
    <row r="31" spans="1:17" ht="14.4" customHeight="1" x14ac:dyDescent="0.3">
      <c r="A31" s="664" t="s">
        <v>3755</v>
      </c>
      <c r="B31" s="665" t="s">
        <v>544</v>
      </c>
      <c r="C31" s="665" t="s">
        <v>3718</v>
      </c>
      <c r="D31" s="665" t="s">
        <v>3735</v>
      </c>
      <c r="E31" s="665" t="s">
        <v>3736</v>
      </c>
      <c r="F31" s="668">
        <v>1</v>
      </c>
      <c r="G31" s="668">
        <v>831</v>
      </c>
      <c r="H31" s="665">
        <v>1</v>
      </c>
      <c r="I31" s="665">
        <v>831</v>
      </c>
      <c r="J31" s="668">
        <v>2</v>
      </c>
      <c r="K31" s="668">
        <v>1674</v>
      </c>
      <c r="L31" s="665">
        <v>2.0144404332129966</v>
      </c>
      <c r="M31" s="665">
        <v>837</v>
      </c>
      <c r="N31" s="668"/>
      <c r="O31" s="668"/>
      <c r="P31" s="681"/>
      <c r="Q31" s="669"/>
    </row>
    <row r="32" spans="1:17" ht="14.4" customHeight="1" x14ac:dyDescent="0.3">
      <c r="A32" s="664" t="s">
        <v>3755</v>
      </c>
      <c r="B32" s="665" t="s">
        <v>544</v>
      </c>
      <c r="C32" s="665" t="s">
        <v>3718</v>
      </c>
      <c r="D32" s="665" t="s">
        <v>3737</v>
      </c>
      <c r="E32" s="665" t="s">
        <v>3738</v>
      </c>
      <c r="F32" s="668">
        <v>15</v>
      </c>
      <c r="G32" s="668">
        <v>0</v>
      </c>
      <c r="H32" s="665"/>
      <c r="I32" s="665">
        <v>0</v>
      </c>
      <c r="J32" s="668"/>
      <c r="K32" s="668"/>
      <c r="L32" s="665"/>
      <c r="M32" s="665"/>
      <c r="N32" s="668">
        <v>38</v>
      </c>
      <c r="O32" s="668">
        <v>1266.6299999999999</v>
      </c>
      <c r="P32" s="681"/>
      <c r="Q32" s="669">
        <v>33.332368421052628</v>
      </c>
    </row>
    <row r="33" spans="1:17" ht="14.4" customHeight="1" x14ac:dyDescent="0.3">
      <c r="A33" s="664" t="s">
        <v>3755</v>
      </c>
      <c r="B33" s="665" t="s">
        <v>544</v>
      </c>
      <c r="C33" s="665" t="s">
        <v>3718</v>
      </c>
      <c r="D33" s="665" t="s">
        <v>3739</v>
      </c>
      <c r="E33" s="665" t="s">
        <v>3740</v>
      </c>
      <c r="F33" s="668">
        <v>15</v>
      </c>
      <c r="G33" s="668">
        <v>525</v>
      </c>
      <c r="H33" s="665">
        <v>1</v>
      </c>
      <c r="I33" s="665">
        <v>35</v>
      </c>
      <c r="J33" s="668">
        <v>12</v>
      </c>
      <c r="K33" s="668">
        <v>432</v>
      </c>
      <c r="L33" s="665">
        <v>0.82285714285714284</v>
      </c>
      <c r="M33" s="665">
        <v>36</v>
      </c>
      <c r="N33" s="668">
        <v>9</v>
      </c>
      <c r="O33" s="668">
        <v>333</v>
      </c>
      <c r="P33" s="681">
        <v>0.63428571428571423</v>
      </c>
      <c r="Q33" s="669">
        <v>37</v>
      </c>
    </row>
    <row r="34" spans="1:17" ht="14.4" customHeight="1" x14ac:dyDescent="0.3">
      <c r="A34" s="664" t="s">
        <v>3755</v>
      </c>
      <c r="B34" s="665" t="s">
        <v>544</v>
      </c>
      <c r="C34" s="665" t="s">
        <v>3718</v>
      </c>
      <c r="D34" s="665" t="s">
        <v>3762</v>
      </c>
      <c r="E34" s="665" t="s">
        <v>3763</v>
      </c>
      <c r="F34" s="668">
        <v>1</v>
      </c>
      <c r="G34" s="668">
        <v>81</v>
      </c>
      <c r="H34" s="665">
        <v>1</v>
      </c>
      <c r="I34" s="665">
        <v>81</v>
      </c>
      <c r="J34" s="668"/>
      <c r="K34" s="668"/>
      <c r="L34" s="665"/>
      <c r="M34" s="665"/>
      <c r="N34" s="668">
        <v>3</v>
      </c>
      <c r="O34" s="668">
        <v>258</v>
      </c>
      <c r="P34" s="681">
        <v>3.1851851851851851</v>
      </c>
      <c r="Q34" s="669">
        <v>86</v>
      </c>
    </row>
    <row r="35" spans="1:17" ht="14.4" customHeight="1" x14ac:dyDescent="0.3">
      <c r="A35" s="664" t="s">
        <v>3755</v>
      </c>
      <c r="B35" s="665" t="s">
        <v>544</v>
      </c>
      <c r="C35" s="665" t="s">
        <v>3718</v>
      </c>
      <c r="D35" s="665" t="s">
        <v>3764</v>
      </c>
      <c r="E35" s="665" t="s">
        <v>3765</v>
      </c>
      <c r="F35" s="668">
        <v>2</v>
      </c>
      <c r="G35" s="668">
        <v>0</v>
      </c>
      <c r="H35" s="665"/>
      <c r="I35" s="665">
        <v>0</v>
      </c>
      <c r="J35" s="668"/>
      <c r="K35" s="668"/>
      <c r="L35" s="665"/>
      <c r="M35" s="665"/>
      <c r="N35" s="668"/>
      <c r="O35" s="668"/>
      <c r="P35" s="681"/>
      <c r="Q35" s="669"/>
    </row>
    <row r="36" spans="1:17" ht="14.4" customHeight="1" x14ac:dyDescent="0.3">
      <c r="A36" s="664" t="s">
        <v>3755</v>
      </c>
      <c r="B36" s="665" t="s">
        <v>544</v>
      </c>
      <c r="C36" s="665" t="s">
        <v>3718</v>
      </c>
      <c r="D36" s="665" t="s">
        <v>3743</v>
      </c>
      <c r="E36" s="665" t="s">
        <v>3744</v>
      </c>
      <c r="F36" s="668">
        <v>4</v>
      </c>
      <c r="G36" s="668">
        <v>1308</v>
      </c>
      <c r="H36" s="665">
        <v>1</v>
      </c>
      <c r="I36" s="665">
        <v>327</v>
      </c>
      <c r="J36" s="668"/>
      <c r="K36" s="668"/>
      <c r="L36" s="665"/>
      <c r="M36" s="665"/>
      <c r="N36" s="668"/>
      <c r="O36" s="668"/>
      <c r="P36" s="681"/>
      <c r="Q36" s="669"/>
    </row>
    <row r="37" spans="1:17" ht="14.4" customHeight="1" x14ac:dyDescent="0.3">
      <c r="A37" s="664" t="s">
        <v>3755</v>
      </c>
      <c r="B37" s="665" t="s">
        <v>544</v>
      </c>
      <c r="C37" s="665" t="s">
        <v>3718</v>
      </c>
      <c r="D37" s="665" t="s">
        <v>3745</v>
      </c>
      <c r="E37" s="665" t="s">
        <v>3746</v>
      </c>
      <c r="F37" s="668"/>
      <c r="G37" s="668"/>
      <c r="H37" s="665"/>
      <c r="I37" s="665"/>
      <c r="J37" s="668">
        <v>1</v>
      </c>
      <c r="K37" s="668">
        <v>210</v>
      </c>
      <c r="L37" s="665"/>
      <c r="M37" s="665">
        <v>210</v>
      </c>
      <c r="N37" s="668">
        <v>1</v>
      </c>
      <c r="O37" s="668">
        <v>222</v>
      </c>
      <c r="P37" s="681"/>
      <c r="Q37" s="669">
        <v>222</v>
      </c>
    </row>
    <row r="38" spans="1:17" ht="14.4" customHeight="1" x14ac:dyDescent="0.3">
      <c r="A38" s="664" t="s">
        <v>3755</v>
      </c>
      <c r="B38" s="665" t="s">
        <v>544</v>
      </c>
      <c r="C38" s="665" t="s">
        <v>3718</v>
      </c>
      <c r="D38" s="665" t="s">
        <v>3747</v>
      </c>
      <c r="E38" s="665" t="s">
        <v>3748</v>
      </c>
      <c r="F38" s="668">
        <v>2</v>
      </c>
      <c r="G38" s="668">
        <v>326</v>
      </c>
      <c r="H38" s="665">
        <v>1</v>
      </c>
      <c r="I38" s="665">
        <v>163</v>
      </c>
      <c r="J38" s="668"/>
      <c r="K38" s="668"/>
      <c r="L38" s="665"/>
      <c r="M38" s="665"/>
      <c r="N38" s="668"/>
      <c r="O38" s="668"/>
      <c r="P38" s="681"/>
      <c r="Q38" s="669"/>
    </row>
    <row r="39" spans="1:17" ht="14.4" customHeight="1" x14ac:dyDescent="0.3">
      <c r="A39" s="664" t="s">
        <v>3755</v>
      </c>
      <c r="B39" s="665" t="s">
        <v>544</v>
      </c>
      <c r="C39" s="665" t="s">
        <v>3718</v>
      </c>
      <c r="D39" s="665" t="s">
        <v>3766</v>
      </c>
      <c r="E39" s="665" t="s">
        <v>3767</v>
      </c>
      <c r="F39" s="668"/>
      <c r="G39" s="668"/>
      <c r="H39" s="665"/>
      <c r="I39" s="665"/>
      <c r="J39" s="668"/>
      <c r="K39" s="668"/>
      <c r="L39" s="665"/>
      <c r="M39" s="665"/>
      <c r="N39" s="668">
        <v>2</v>
      </c>
      <c r="O39" s="668">
        <v>888</v>
      </c>
      <c r="P39" s="681"/>
      <c r="Q39" s="669">
        <v>444</v>
      </c>
    </row>
    <row r="40" spans="1:17" ht="14.4" customHeight="1" x14ac:dyDescent="0.3">
      <c r="A40" s="664" t="s">
        <v>3755</v>
      </c>
      <c r="B40" s="665" t="s">
        <v>544</v>
      </c>
      <c r="C40" s="665" t="s">
        <v>3718</v>
      </c>
      <c r="D40" s="665" t="s">
        <v>3768</v>
      </c>
      <c r="E40" s="665" t="s">
        <v>3769</v>
      </c>
      <c r="F40" s="668">
        <v>1</v>
      </c>
      <c r="G40" s="668">
        <v>118</v>
      </c>
      <c r="H40" s="665">
        <v>1</v>
      </c>
      <c r="I40" s="665">
        <v>118</v>
      </c>
      <c r="J40" s="668">
        <v>1</v>
      </c>
      <c r="K40" s="668">
        <v>120</v>
      </c>
      <c r="L40" s="665">
        <v>1.0169491525423728</v>
      </c>
      <c r="M40" s="665">
        <v>120</v>
      </c>
      <c r="N40" s="668">
        <v>3</v>
      </c>
      <c r="O40" s="668">
        <v>369</v>
      </c>
      <c r="P40" s="681">
        <v>3.1271186440677967</v>
      </c>
      <c r="Q40" s="669">
        <v>123</v>
      </c>
    </row>
    <row r="41" spans="1:17" ht="14.4" customHeight="1" x14ac:dyDescent="0.3">
      <c r="A41" s="664" t="s">
        <v>3755</v>
      </c>
      <c r="B41" s="665" t="s">
        <v>544</v>
      </c>
      <c r="C41" s="665" t="s">
        <v>3718</v>
      </c>
      <c r="D41" s="665" t="s">
        <v>3749</v>
      </c>
      <c r="E41" s="665" t="s">
        <v>3750</v>
      </c>
      <c r="F41" s="668"/>
      <c r="G41" s="668"/>
      <c r="H41" s="665"/>
      <c r="I41" s="665"/>
      <c r="J41" s="668">
        <v>1</v>
      </c>
      <c r="K41" s="668">
        <v>57</v>
      </c>
      <c r="L41" s="665"/>
      <c r="M41" s="665">
        <v>57</v>
      </c>
      <c r="N41" s="668"/>
      <c r="O41" s="668"/>
      <c r="P41" s="681"/>
      <c r="Q41" s="669"/>
    </row>
    <row r="42" spans="1:17" ht="14.4" customHeight="1" x14ac:dyDescent="0.3">
      <c r="A42" s="664" t="s">
        <v>3755</v>
      </c>
      <c r="B42" s="665" t="s">
        <v>544</v>
      </c>
      <c r="C42" s="665" t="s">
        <v>3718</v>
      </c>
      <c r="D42" s="665" t="s">
        <v>3770</v>
      </c>
      <c r="E42" s="665" t="s">
        <v>3771</v>
      </c>
      <c r="F42" s="668"/>
      <c r="G42" s="668"/>
      <c r="H42" s="665"/>
      <c r="I42" s="665"/>
      <c r="J42" s="668"/>
      <c r="K42" s="668"/>
      <c r="L42" s="665"/>
      <c r="M42" s="665"/>
      <c r="N42" s="668">
        <v>2</v>
      </c>
      <c r="O42" s="668">
        <v>744</v>
      </c>
      <c r="P42" s="681"/>
      <c r="Q42" s="669">
        <v>372</v>
      </c>
    </row>
    <row r="43" spans="1:17" ht="14.4" customHeight="1" x14ac:dyDescent="0.3">
      <c r="A43" s="664" t="s">
        <v>3755</v>
      </c>
      <c r="B43" s="665" t="s">
        <v>544</v>
      </c>
      <c r="C43" s="665" t="s">
        <v>3718</v>
      </c>
      <c r="D43" s="665" t="s">
        <v>3772</v>
      </c>
      <c r="E43" s="665" t="s">
        <v>3773</v>
      </c>
      <c r="F43" s="668"/>
      <c r="G43" s="668"/>
      <c r="H43" s="665"/>
      <c r="I43" s="665"/>
      <c r="J43" s="668"/>
      <c r="K43" s="668"/>
      <c r="L43" s="665"/>
      <c r="M43" s="665"/>
      <c r="N43" s="668">
        <v>1</v>
      </c>
      <c r="O43" s="668">
        <v>251</v>
      </c>
      <c r="P43" s="681"/>
      <c r="Q43" s="669">
        <v>251</v>
      </c>
    </row>
    <row r="44" spans="1:17" ht="14.4" customHeight="1" thickBot="1" x14ac:dyDescent="0.35">
      <c r="A44" s="670" t="s">
        <v>3755</v>
      </c>
      <c r="B44" s="671" t="s">
        <v>544</v>
      </c>
      <c r="C44" s="671" t="s">
        <v>3718</v>
      </c>
      <c r="D44" s="671" t="s">
        <v>3753</v>
      </c>
      <c r="E44" s="671" t="s">
        <v>3754</v>
      </c>
      <c r="F44" s="674">
        <v>2</v>
      </c>
      <c r="G44" s="674">
        <v>1058</v>
      </c>
      <c r="H44" s="671">
        <v>1</v>
      </c>
      <c r="I44" s="671">
        <v>529</v>
      </c>
      <c r="J44" s="674"/>
      <c r="K44" s="674"/>
      <c r="L44" s="671"/>
      <c r="M44" s="671"/>
      <c r="N44" s="674"/>
      <c r="O44" s="674"/>
      <c r="P44" s="682"/>
      <c r="Q44" s="675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90" t="s">
        <v>157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  <c r="R1" s="481"/>
      <c r="S1" s="481"/>
    </row>
    <row r="2" spans="1:19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15184522</v>
      </c>
      <c r="C3" s="351">
        <f t="shared" ref="C3:R3" si="0">SUBTOTAL(9,C6:C1048576)</f>
        <v>7</v>
      </c>
      <c r="D3" s="351">
        <f t="shared" si="0"/>
        <v>13646844</v>
      </c>
      <c r="E3" s="351">
        <f t="shared" si="0"/>
        <v>6.2732159388469944</v>
      </c>
      <c r="F3" s="351">
        <f t="shared" si="0"/>
        <v>16685607</v>
      </c>
      <c r="G3" s="354">
        <f>IF(B3&lt;&gt;0,F3/B3,"")</f>
        <v>1.0988562563905535</v>
      </c>
      <c r="H3" s="350">
        <f t="shared" si="0"/>
        <v>6357144.1900000004</v>
      </c>
      <c r="I3" s="351">
        <f t="shared" si="0"/>
        <v>1</v>
      </c>
      <c r="J3" s="351">
        <f t="shared" si="0"/>
        <v>5297875.0000000028</v>
      </c>
      <c r="K3" s="351">
        <f t="shared" si="0"/>
        <v>0.83337342077811238</v>
      </c>
      <c r="L3" s="351">
        <f t="shared" si="0"/>
        <v>6525756.0699999966</v>
      </c>
      <c r="M3" s="352">
        <f>IF(H3&lt;&gt;0,L3/H3,"")</f>
        <v>1.026523211517717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5" t="s">
        <v>129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  <c r="N4" s="556" t="s">
        <v>125</v>
      </c>
      <c r="O4" s="557"/>
      <c r="P4" s="557"/>
      <c r="Q4" s="557"/>
      <c r="R4" s="557"/>
      <c r="S4" s="558"/>
    </row>
    <row r="5" spans="1:19" ht="14.4" customHeight="1" thickBot="1" x14ac:dyDescent="0.35">
      <c r="A5" s="793"/>
      <c r="B5" s="794">
        <v>2014</v>
      </c>
      <c r="C5" s="795"/>
      <c r="D5" s="795">
        <v>2015</v>
      </c>
      <c r="E5" s="795"/>
      <c r="F5" s="795">
        <v>2016</v>
      </c>
      <c r="G5" s="796" t="s">
        <v>2</v>
      </c>
      <c r="H5" s="794">
        <v>2014</v>
      </c>
      <c r="I5" s="795"/>
      <c r="J5" s="795">
        <v>2015</v>
      </c>
      <c r="K5" s="795"/>
      <c r="L5" s="795">
        <v>2016</v>
      </c>
      <c r="M5" s="796" t="s">
        <v>2</v>
      </c>
      <c r="N5" s="794">
        <v>2014</v>
      </c>
      <c r="O5" s="795"/>
      <c r="P5" s="795">
        <v>2015</v>
      </c>
      <c r="Q5" s="795"/>
      <c r="R5" s="795">
        <v>2016</v>
      </c>
      <c r="S5" s="796" t="s">
        <v>2</v>
      </c>
    </row>
    <row r="6" spans="1:19" ht="14.4" customHeight="1" x14ac:dyDescent="0.3">
      <c r="A6" s="754" t="s">
        <v>3775</v>
      </c>
      <c r="B6" s="797">
        <v>980</v>
      </c>
      <c r="C6" s="740">
        <v>1</v>
      </c>
      <c r="D6" s="797">
        <v>3635</v>
      </c>
      <c r="E6" s="740">
        <v>3.7091836734693877</v>
      </c>
      <c r="F6" s="797">
        <v>3150</v>
      </c>
      <c r="G6" s="745">
        <v>3.2142857142857144</v>
      </c>
      <c r="H6" s="797"/>
      <c r="I6" s="740"/>
      <c r="J6" s="797"/>
      <c r="K6" s="740"/>
      <c r="L6" s="797"/>
      <c r="M6" s="745"/>
      <c r="N6" s="797"/>
      <c r="O6" s="740"/>
      <c r="P6" s="797"/>
      <c r="Q6" s="740"/>
      <c r="R6" s="797"/>
      <c r="S6" s="235"/>
    </row>
    <row r="7" spans="1:19" ht="14.4" customHeight="1" x14ac:dyDescent="0.3">
      <c r="A7" s="691" t="s">
        <v>3776</v>
      </c>
      <c r="B7" s="804"/>
      <c r="C7" s="665"/>
      <c r="D7" s="804">
        <v>985</v>
      </c>
      <c r="E7" s="665"/>
      <c r="F7" s="804"/>
      <c r="G7" s="681"/>
      <c r="H7" s="804"/>
      <c r="I7" s="665"/>
      <c r="J7" s="804"/>
      <c r="K7" s="665"/>
      <c r="L7" s="804"/>
      <c r="M7" s="681"/>
      <c r="N7" s="804"/>
      <c r="O7" s="665"/>
      <c r="P7" s="804"/>
      <c r="Q7" s="665"/>
      <c r="R7" s="804"/>
      <c r="S7" s="704"/>
    </row>
    <row r="8" spans="1:19" ht="14.4" customHeight="1" x14ac:dyDescent="0.3">
      <c r="A8" s="691" t="s">
        <v>3777</v>
      </c>
      <c r="B8" s="804">
        <v>980</v>
      </c>
      <c r="C8" s="665">
        <v>1</v>
      </c>
      <c r="D8" s="804"/>
      <c r="E8" s="665"/>
      <c r="F8" s="804">
        <v>1008</v>
      </c>
      <c r="G8" s="681">
        <v>1.0285714285714285</v>
      </c>
      <c r="H8" s="804"/>
      <c r="I8" s="665"/>
      <c r="J8" s="804"/>
      <c r="K8" s="665"/>
      <c r="L8" s="804"/>
      <c r="M8" s="681"/>
      <c r="N8" s="804"/>
      <c r="O8" s="665"/>
      <c r="P8" s="804"/>
      <c r="Q8" s="665"/>
      <c r="R8" s="804"/>
      <c r="S8" s="704"/>
    </row>
    <row r="9" spans="1:19" ht="14.4" customHeight="1" x14ac:dyDescent="0.3">
      <c r="A9" s="691" t="s">
        <v>3778</v>
      </c>
      <c r="B9" s="804"/>
      <c r="C9" s="665"/>
      <c r="D9" s="804"/>
      <c r="E9" s="665"/>
      <c r="F9" s="804">
        <v>354</v>
      </c>
      <c r="G9" s="681"/>
      <c r="H9" s="804"/>
      <c r="I9" s="665"/>
      <c r="J9" s="804"/>
      <c r="K9" s="665"/>
      <c r="L9" s="804"/>
      <c r="M9" s="681"/>
      <c r="N9" s="804"/>
      <c r="O9" s="665"/>
      <c r="P9" s="804"/>
      <c r="Q9" s="665"/>
      <c r="R9" s="804"/>
      <c r="S9" s="704"/>
    </row>
    <row r="10" spans="1:19" ht="14.4" customHeight="1" x14ac:dyDescent="0.3">
      <c r="A10" s="691" t="s">
        <v>3779</v>
      </c>
      <c r="B10" s="804"/>
      <c r="C10" s="665"/>
      <c r="D10" s="804">
        <v>985</v>
      </c>
      <c r="E10" s="665"/>
      <c r="F10" s="804"/>
      <c r="G10" s="681"/>
      <c r="H10" s="804"/>
      <c r="I10" s="665"/>
      <c r="J10" s="804"/>
      <c r="K10" s="665"/>
      <c r="L10" s="804"/>
      <c r="M10" s="681"/>
      <c r="N10" s="804"/>
      <c r="O10" s="665"/>
      <c r="P10" s="804"/>
      <c r="Q10" s="665"/>
      <c r="R10" s="804"/>
      <c r="S10" s="704"/>
    </row>
    <row r="11" spans="1:19" ht="14.4" customHeight="1" x14ac:dyDescent="0.3">
      <c r="A11" s="691" t="s">
        <v>3780</v>
      </c>
      <c r="B11" s="804">
        <v>6058</v>
      </c>
      <c r="C11" s="665">
        <v>1</v>
      </c>
      <c r="D11" s="804">
        <v>4000</v>
      </c>
      <c r="E11" s="665">
        <v>0.66028392208649722</v>
      </c>
      <c r="F11" s="804">
        <v>5961</v>
      </c>
      <c r="G11" s="681">
        <v>0.98398811488940241</v>
      </c>
      <c r="H11" s="804"/>
      <c r="I11" s="665"/>
      <c r="J11" s="804"/>
      <c r="K11" s="665"/>
      <c r="L11" s="804"/>
      <c r="M11" s="681"/>
      <c r="N11" s="804"/>
      <c r="O11" s="665"/>
      <c r="P11" s="804"/>
      <c r="Q11" s="665"/>
      <c r="R11" s="804"/>
      <c r="S11" s="704"/>
    </row>
    <row r="12" spans="1:19" ht="14.4" customHeight="1" x14ac:dyDescent="0.3">
      <c r="A12" s="691" t="s">
        <v>3781</v>
      </c>
      <c r="B12" s="804">
        <v>327</v>
      </c>
      <c r="C12" s="665">
        <v>1</v>
      </c>
      <c r="D12" s="804"/>
      <c r="E12" s="665"/>
      <c r="F12" s="804"/>
      <c r="G12" s="681"/>
      <c r="H12" s="804"/>
      <c r="I12" s="665"/>
      <c r="J12" s="804"/>
      <c r="K12" s="665"/>
      <c r="L12" s="804"/>
      <c r="M12" s="681"/>
      <c r="N12" s="804"/>
      <c r="O12" s="665"/>
      <c r="P12" s="804"/>
      <c r="Q12" s="665"/>
      <c r="R12" s="804"/>
      <c r="S12" s="704"/>
    </row>
    <row r="13" spans="1:19" ht="14.4" customHeight="1" x14ac:dyDescent="0.3">
      <c r="A13" s="691" t="s">
        <v>3782</v>
      </c>
      <c r="B13" s="804"/>
      <c r="C13" s="665"/>
      <c r="D13" s="804"/>
      <c r="E13" s="665"/>
      <c r="F13" s="804">
        <v>1008</v>
      </c>
      <c r="G13" s="681"/>
      <c r="H13" s="804"/>
      <c r="I13" s="665"/>
      <c r="J13" s="804"/>
      <c r="K13" s="665"/>
      <c r="L13" s="804"/>
      <c r="M13" s="681"/>
      <c r="N13" s="804"/>
      <c r="O13" s="665"/>
      <c r="P13" s="804"/>
      <c r="Q13" s="665"/>
      <c r="R13" s="804"/>
      <c r="S13" s="704"/>
    </row>
    <row r="14" spans="1:19" ht="14.4" customHeight="1" x14ac:dyDescent="0.3">
      <c r="A14" s="691" t="s">
        <v>3783</v>
      </c>
      <c r="B14" s="804">
        <v>980</v>
      </c>
      <c r="C14" s="665">
        <v>1</v>
      </c>
      <c r="D14" s="804">
        <v>985</v>
      </c>
      <c r="E14" s="665">
        <v>1.0051020408163265</v>
      </c>
      <c r="F14" s="804">
        <v>1008</v>
      </c>
      <c r="G14" s="681">
        <v>1.0285714285714285</v>
      </c>
      <c r="H14" s="804"/>
      <c r="I14" s="665"/>
      <c r="J14" s="804"/>
      <c r="K14" s="665"/>
      <c r="L14" s="804"/>
      <c r="M14" s="681"/>
      <c r="N14" s="804"/>
      <c r="O14" s="665"/>
      <c r="P14" s="804"/>
      <c r="Q14" s="665"/>
      <c r="R14" s="804"/>
      <c r="S14" s="704"/>
    </row>
    <row r="15" spans="1:19" ht="14.4" customHeight="1" x14ac:dyDescent="0.3">
      <c r="A15" s="691" t="s">
        <v>2117</v>
      </c>
      <c r="B15" s="804">
        <v>15174217</v>
      </c>
      <c r="C15" s="665">
        <v>1</v>
      </c>
      <c r="D15" s="804">
        <v>13636254</v>
      </c>
      <c r="E15" s="665">
        <v>0.89864630247478339</v>
      </c>
      <c r="F15" s="804">
        <v>16672110</v>
      </c>
      <c r="G15" s="681">
        <v>1.0987130340893372</v>
      </c>
      <c r="H15" s="804">
        <v>6357144.1900000004</v>
      </c>
      <c r="I15" s="665">
        <v>1</v>
      </c>
      <c r="J15" s="804">
        <v>5297875.0000000028</v>
      </c>
      <c r="K15" s="665">
        <v>0.83337342077811238</v>
      </c>
      <c r="L15" s="804">
        <v>6525756.0699999966</v>
      </c>
      <c r="M15" s="681">
        <v>1.026523211517717</v>
      </c>
      <c r="N15" s="804"/>
      <c r="O15" s="665"/>
      <c r="P15" s="804"/>
      <c r="Q15" s="665"/>
      <c r="R15" s="804"/>
      <c r="S15" s="704"/>
    </row>
    <row r="16" spans="1:19" ht="14.4" customHeight="1" thickBot="1" x14ac:dyDescent="0.35">
      <c r="A16" s="799" t="s">
        <v>3784</v>
      </c>
      <c r="B16" s="798">
        <v>980</v>
      </c>
      <c r="C16" s="671">
        <v>1</v>
      </c>
      <c r="D16" s="798"/>
      <c r="E16" s="671"/>
      <c r="F16" s="798">
        <v>1008</v>
      </c>
      <c r="G16" s="682">
        <v>1.0285714285714285</v>
      </c>
      <c r="H16" s="798"/>
      <c r="I16" s="671"/>
      <c r="J16" s="798"/>
      <c r="K16" s="671"/>
      <c r="L16" s="798"/>
      <c r="M16" s="682"/>
      <c r="N16" s="798"/>
      <c r="O16" s="671"/>
      <c r="P16" s="798"/>
      <c r="Q16" s="671"/>
      <c r="R16" s="798"/>
      <c r="S16" s="7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7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1" t="s">
        <v>4311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8176.9499999999989</v>
      </c>
      <c r="G3" s="212">
        <f t="shared" si="0"/>
        <v>21541666.189999998</v>
      </c>
      <c r="H3" s="212"/>
      <c r="I3" s="212"/>
      <c r="J3" s="212">
        <f t="shared" si="0"/>
        <v>7420.57</v>
      </c>
      <c r="K3" s="212">
        <f t="shared" si="0"/>
        <v>18944719</v>
      </c>
      <c r="L3" s="212"/>
      <c r="M3" s="212"/>
      <c r="N3" s="212">
        <f t="shared" si="0"/>
        <v>9446.6700000000019</v>
      </c>
      <c r="O3" s="212">
        <f t="shared" si="0"/>
        <v>23211363.07</v>
      </c>
      <c r="P3" s="79">
        <f>IF(G3=0,0,O3/G3)</f>
        <v>1.0775101083302046</v>
      </c>
      <c r="Q3" s="213">
        <f>IF(N3=0,0,O3/N3)</f>
        <v>2457.0947296772297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121</v>
      </c>
      <c r="E4" s="565" t="s">
        <v>81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3785</v>
      </c>
      <c r="B6" s="740" t="s">
        <v>3717</v>
      </c>
      <c r="C6" s="740" t="s">
        <v>3718</v>
      </c>
      <c r="D6" s="740" t="s">
        <v>3729</v>
      </c>
      <c r="E6" s="740" t="s">
        <v>3730</v>
      </c>
      <c r="F6" s="229">
        <v>1</v>
      </c>
      <c r="G6" s="229">
        <v>980</v>
      </c>
      <c r="H6" s="229">
        <v>1</v>
      </c>
      <c r="I6" s="229">
        <v>980</v>
      </c>
      <c r="J6" s="229">
        <v>3</v>
      </c>
      <c r="K6" s="229">
        <v>2955</v>
      </c>
      <c r="L6" s="229">
        <v>3.0153061224489797</v>
      </c>
      <c r="M6" s="229">
        <v>985</v>
      </c>
      <c r="N6" s="229">
        <v>3</v>
      </c>
      <c r="O6" s="229">
        <v>3024</v>
      </c>
      <c r="P6" s="745">
        <v>3.0857142857142859</v>
      </c>
      <c r="Q6" s="753">
        <v>1008</v>
      </c>
    </row>
    <row r="7" spans="1:17" ht="14.4" customHeight="1" x14ac:dyDescent="0.3">
      <c r="A7" s="664" t="s">
        <v>3785</v>
      </c>
      <c r="B7" s="665" t="s">
        <v>3717</v>
      </c>
      <c r="C7" s="665" t="s">
        <v>3718</v>
      </c>
      <c r="D7" s="665" t="s">
        <v>3743</v>
      </c>
      <c r="E7" s="665" t="s">
        <v>3744</v>
      </c>
      <c r="F7" s="668"/>
      <c r="G7" s="668"/>
      <c r="H7" s="668"/>
      <c r="I7" s="668"/>
      <c r="J7" s="668">
        <v>1</v>
      </c>
      <c r="K7" s="668">
        <v>331</v>
      </c>
      <c r="L7" s="668"/>
      <c r="M7" s="668">
        <v>331</v>
      </c>
      <c r="N7" s="668"/>
      <c r="O7" s="668"/>
      <c r="P7" s="681"/>
      <c r="Q7" s="669"/>
    </row>
    <row r="8" spans="1:17" ht="14.4" customHeight="1" x14ac:dyDescent="0.3">
      <c r="A8" s="664" t="s">
        <v>3785</v>
      </c>
      <c r="B8" s="665" t="s">
        <v>3755</v>
      </c>
      <c r="C8" s="665" t="s">
        <v>3718</v>
      </c>
      <c r="D8" s="665" t="s">
        <v>3760</v>
      </c>
      <c r="E8" s="665" t="s">
        <v>3761</v>
      </c>
      <c r="F8" s="668"/>
      <c r="G8" s="668"/>
      <c r="H8" s="668"/>
      <c r="I8" s="668"/>
      <c r="J8" s="668"/>
      <c r="K8" s="668"/>
      <c r="L8" s="668"/>
      <c r="M8" s="668"/>
      <c r="N8" s="668">
        <v>1</v>
      </c>
      <c r="O8" s="668">
        <v>126</v>
      </c>
      <c r="P8" s="681"/>
      <c r="Q8" s="669">
        <v>126</v>
      </c>
    </row>
    <row r="9" spans="1:17" ht="14.4" customHeight="1" x14ac:dyDescent="0.3">
      <c r="A9" s="664" t="s">
        <v>3785</v>
      </c>
      <c r="B9" s="665" t="s">
        <v>3755</v>
      </c>
      <c r="C9" s="665" t="s">
        <v>3718</v>
      </c>
      <c r="D9" s="665" t="s">
        <v>3770</v>
      </c>
      <c r="E9" s="665" t="s">
        <v>3771</v>
      </c>
      <c r="F9" s="668"/>
      <c r="G9" s="668"/>
      <c r="H9" s="668"/>
      <c r="I9" s="668"/>
      <c r="J9" s="668">
        <v>1</v>
      </c>
      <c r="K9" s="668">
        <v>349</v>
      </c>
      <c r="L9" s="668"/>
      <c r="M9" s="668">
        <v>349</v>
      </c>
      <c r="N9" s="668"/>
      <c r="O9" s="668"/>
      <c r="P9" s="681"/>
      <c r="Q9" s="669"/>
    </row>
    <row r="10" spans="1:17" ht="14.4" customHeight="1" x14ac:dyDescent="0.3">
      <c r="A10" s="664" t="s">
        <v>3786</v>
      </c>
      <c r="B10" s="665" t="s">
        <v>3717</v>
      </c>
      <c r="C10" s="665" t="s">
        <v>3718</v>
      </c>
      <c r="D10" s="665" t="s">
        <v>3729</v>
      </c>
      <c r="E10" s="665" t="s">
        <v>3730</v>
      </c>
      <c r="F10" s="668"/>
      <c r="G10" s="668"/>
      <c r="H10" s="668"/>
      <c r="I10" s="668"/>
      <c r="J10" s="668">
        <v>1</v>
      </c>
      <c r="K10" s="668">
        <v>985</v>
      </c>
      <c r="L10" s="668"/>
      <c r="M10" s="668">
        <v>985</v>
      </c>
      <c r="N10" s="668"/>
      <c r="O10" s="668"/>
      <c r="P10" s="681"/>
      <c r="Q10" s="669"/>
    </row>
    <row r="11" spans="1:17" ht="14.4" customHeight="1" x14ac:dyDescent="0.3">
      <c r="A11" s="664" t="s">
        <v>3787</v>
      </c>
      <c r="B11" s="665" t="s">
        <v>3717</v>
      </c>
      <c r="C11" s="665" t="s">
        <v>3718</v>
      </c>
      <c r="D11" s="665" t="s">
        <v>3729</v>
      </c>
      <c r="E11" s="665" t="s">
        <v>3730</v>
      </c>
      <c r="F11" s="668">
        <v>1</v>
      </c>
      <c r="G11" s="668">
        <v>980</v>
      </c>
      <c r="H11" s="668">
        <v>1</v>
      </c>
      <c r="I11" s="668">
        <v>980</v>
      </c>
      <c r="J11" s="668"/>
      <c r="K11" s="668"/>
      <c r="L11" s="668"/>
      <c r="M11" s="668"/>
      <c r="N11" s="668">
        <v>1</v>
      </c>
      <c r="O11" s="668">
        <v>1008</v>
      </c>
      <c r="P11" s="681">
        <v>1.0285714285714285</v>
      </c>
      <c r="Q11" s="669">
        <v>1008</v>
      </c>
    </row>
    <row r="12" spans="1:17" ht="14.4" customHeight="1" x14ac:dyDescent="0.3">
      <c r="A12" s="664" t="s">
        <v>3788</v>
      </c>
      <c r="B12" s="665" t="s">
        <v>3717</v>
      </c>
      <c r="C12" s="665" t="s">
        <v>3718</v>
      </c>
      <c r="D12" s="665" t="s">
        <v>3743</v>
      </c>
      <c r="E12" s="665" t="s">
        <v>3744</v>
      </c>
      <c r="F12" s="668"/>
      <c r="G12" s="668"/>
      <c r="H12" s="668"/>
      <c r="I12" s="668"/>
      <c r="J12" s="668"/>
      <c r="K12" s="668"/>
      <c r="L12" s="668"/>
      <c r="M12" s="668"/>
      <c r="N12" s="668">
        <v>1</v>
      </c>
      <c r="O12" s="668">
        <v>354</v>
      </c>
      <c r="P12" s="681"/>
      <c r="Q12" s="669">
        <v>354</v>
      </c>
    </row>
    <row r="13" spans="1:17" ht="14.4" customHeight="1" x14ac:dyDescent="0.3">
      <c r="A13" s="664" t="s">
        <v>3789</v>
      </c>
      <c r="B13" s="665" t="s">
        <v>3717</v>
      </c>
      <c r="C13" s="665" t="s">
        <v>3718</v>
      </c>
      <c r="D13" s="665" t="s">
        <v>3729</v>
      </c>
      <c r="E13" s="665" t="s">
        <v>3730</v>
      </c>
      <c r="F13" s="668"/>
      <c r="G13" s="668"/>
      <c r="H13" s="668"/>
      <c r="I13" s="668"/>
      <c r="J13" s="668">
        <v>1</v>
      </c>
      <c r="K13" s="668">
        <v>985</v>
      </c>
      <c r="L13" s="668"/>
      <c r="M13" s="668">
        <v>985</v>
      </c>
      <c r="N13" s="668"/>
      <c r="O13" s="668"/>
      <c r="P13" s="681"/>
      <c r="Q13" s="669"/>
    </row>
    <row r="14" spans="1:17" ht="14.4" customHeight="1" x14ac:dyDescent="0.3">
      <c r="A14" s="664" t="s">
        <v>3790</v>
      </c>
      <c r="B14" s="665" t="s">
        <v>3717</v>
      </c>
      <c r="C14" s="665" t="s">
        <v>3718</v>
      </c>
      <c r="D14" s="665" t="s">
        <v>3729</v>
      </c>
      <c r="E14" s="665" t="s">
        <v>3730</v>
      </c>
      <c r="F14" s="668">
        <v>3</v>
      </c>
      <c r="G14" s="668">
        <v>2940</v>
      </c>
      <c r="H14" s="668">
        <v>1</v>
      </c>
      <c r="I14" s="668">
        <v>980</v>
      </c>
      <c r="J14" s="668">
        <v>2</v>
      </c>
      <c r="K14" s="668">
        <v>1970</v>
      </c>
      <c r="L14" s="668">
        <v>0.67006802721088432</v>
      </c>
      <c r="M14" s="668">
        <v>985</v>
      </c>
      <c r="N14" s="668">
        <v>4</v>
      </c>
      <c r="O14" s="668">
        <v>4032</v>
      </c>
      <c r="P14" s="681">
        <v>1.3714285714285714</v>
      </c>
      <c r="Q14" s="669">
        <v>1008</v>
      </c>
    </row>
    <row r="15" spans="1:17" ht="14.4" customHeight="1" x14ac:dyDescent="0.3">
      <c r="A15" s="664" t="s">
        <v>3790</v>
      </c>
      <c r="B15" s="665" t="s">
        <v>3717</v>
      </c>
      <c r="C15" s="665" t="s">
        <v>3718</v>
      </c>
      <c r="D15" s="665" t="s">
        <v>3741</v>
      </c>
      <c r="E15" s="665" t="s">
        <v>3742</v>
      </c>
      <c r="F15" s="668">
        <v>1</v>
      </c>
      <c r="G15" s="668">
        <v>1906</v>
      </c>
      <c r="H15" s="668">
        <v>1</v>
      </c>
      <c r="I15" s="668">
        <v>1906</v>
      </c>
      <c r="J15" s="668">
        <v>1</v>
      </c>
      <c r="K15" s="668">
        <v>1912</v>
      </c>
      <c r="L15" s="668">
        <v>1.0031479538300105</v>
      </c>
      <c r="M15" s="668">
        <v>1912</v>
      </c>
      <c r="N15" s="668">
        <v>1</v>
      </c>
      <c r="O15" s="668">
        <v>1929</v>
      </c>
      <c r="P15" s="681">
        <v>1.0120671563483736</v>
      </c>
      <c r="Q15" s="669">
        <v>1929</v>
      </c>
    </row>
    <row r="16" spans="1:17" ht="14.4" customHeight="1" x14ac:dyDescent="0.3">
      <c r="A16" s="664" t="s">
        <v>3790</v>
      </c>
      <c r="B16" s="665" t="s">
        <v>3755</v>
      </c>
      <c r="C16" s="665" t="s">
        <v>3718</v>
      </c>
      <c r="D16" s="665" t="s">
        <v>3729</v>
      </c>
      <c r="E16" s="665" t="s">
        <v>3730</v>
      </c>
      <c r="F16" s="668">
        <v>1</v>
      </c>
      <c r="G16" s="668">
        <v>980</v>
      </c>
      <c r="H16" s="668">
        <v>1</v>
      </c>
      <c r="I16" s="668">
        <v>980</v>
      </c>
      <c r="J16" s="668"/>
      <c r="K16" s="668"/>
      <c r="L16" s="668"/>
      <c r="M16" s="668"/>
      <c r="N16" s="668"/>
      <c r="O16" s="668"/>
      <c r="P16" s="681"/>
      <c r="Q16" s="669"/>
    </row>
    <row r="17" spans="1:17" ht="14.4" customHeight="1" x14ac:dyDescent="0.3">
      <c r="A17" s="664" t="s">
        <v>3790</v>
      </c>
      <c r="B17" s="665" t="s">
        <v>3755</v>
      </c>
      <c r="C17" s="665" t="s">
        <v>3718</v>
      </c>
      <c r="D17" s="665" t="s">
        <v>3760</v>
      </c>
      <c r="E17" s="665" t="s">
        <v>3761</v>
      </c>
      <c r="F17" s="668"/>
      <c r="G17" s="668"/>
      <c r="H17" s="668"/>
      <c r="I17" s="668"/>
      <c r="J17" s="668">
        <v>1</v>
      </c>
      <c r="K17" s="668">
        <v>118</v>
      </c>
      <c r="L17" s="668"/>
      <c r="M17" s="668">
        <v>118</v>
      </c>
      <c r="N17" s="668"/>
      <c r="O17" s="668"/>
      <c r="P17" s="681"/>
      <c r="Q17" s="669"/>
    </row>
    <row r="18" spans="1:17" ht="14.4" customHeight="1" x14ac:dyDescent="0.3">
      <c r="A18" s="664" t="s">
        <v>3790</v>
      </c>
      <c r="B18" s="665" t="s">
        <v>3755</v>
      </c>
      <c r="C18" s="665" t="s">
        <v>3718</v>
      </c>
      <c r="D18" s="665" t="s">
        <v>3772</v>
      </c>
      <c r="E18" s="665" t="s">
        <v>3773</v>
      </c>
      <c r="F18" s="668">
        <v>1</v>
      </c>
      <c r="G18" s="668">
        <v>232</v>
      </c>
      <c r="H18" s="668">
        <v>1</v>
      </c>
      <c r="I18" s="668">
        <v>232</v>
      </c>
      <c r="J18" s="668"/>
      <c r="K18" s="668"/>
      <c r="L18" s="668"/>
      <c r="M18" s="668"/>
      <c r="N18" s="668"/>
      <c r="O18" s="668"/>
      <c r="P18" s="681"/>
      <c r="Q18" s="669"/>
    </row>
    <row r="19" spans="1:17" ht="14.4" customHeight="1" x14ac:dyDescent="0.3">
      <c r="A19" s="664" t="s">
        <v>3791</v>
      </c>
      <c r="B19" s="665" t="s">
        <v>3717</v>
      </c>
      <c r="C19" s="665" t="s">
        <v>3718</v>
      </c>
      <c r="D19" s="665" t="s">
        <v>3737</v>
      </c>
      <c r="E19" s="665" t="s">
        <v>3738</v>
      </c>
      <c r="F19" s="668">
        <v>1</v>
      </c>
      <c r="G19" s="668">
        <v>0</v>
      </c>
      <c r="H19" s="668"/>
      <c r="I19" s="668">
        <v>0</v>
      </c>
      <c r="J19" s="668"/>
      <c r="K19" s="668"/>
      <c r="L19" s="668"/>
      <c r="M19" s="668"/>
      <c r="N19" s="668"/>
      <c r="O19" s="668"/>
      <c r="P19" s="681"/>
      <c r="Q19" s="669"/>
    </row>
    <row r="20" spans="1:17" ht="14.4" customHeight="1" x14ac:dyDescent="0.3">
      <c r="A20" s="664" t="s">
        <v>3791</v>
      </c>
      <c r="B20" s="665" t="s">
        <v>3717</v>
      </c>
      <c r="C20" s="665" t="s">
        <v>3718</v>
      </c>
      <c r="D20" s="665" t="s">
        <v>3743</v>
      </c>
      <c r="E20" s="665" t="s">
        <v>3744</v>
      </c>
      <c r="F20" s="668">
        <v>1</v>
      </c>
      <c r="G20" s="668">
        <v>327</v>
      </c>
      <c r="H20" s="668">
        <v>1</v>
      </c>
      <c r="I20" s="668">
        <v>327</v>
      </c>
      <c r="J20" s="668"/>
      <c r="K20" s="668"/>
      <c r="L20" s="668"/>
      <c r="M20" s="668"/>
      <c r="N20" s="668"/>
      <c r="O20" s="668"/>
      <c r="P20" s="681"/>
      <c r="Q20" s="669"/>
    </row>
    <row r="21" spans="1:17" ht="14.4" customHeight="1" x14ac:dyDescent="0.3">
      <c r="A21" s="664" t="s">
        <v>3792</v>
      </c>
      <c r="B21" s="665" t="s">
        <v>3717</v>
      </c>
      <c r="C21" s="665" t="s">
        <v>3718</v>
      </c>
      <c r="D21" s="665" t="s">
        <v>3729</v>
      </c>
      <c r="E21" s="665" t="s">
        <v>3730</v>
      </c>
      <c r="F21" s="668"/>
      <c r="G21" s="668"/>
      <c r="H21" s="668"/>
      <c r="I21" s="668"/>
      <c r="J21" s="668"/>
      <c r="K21" s="668"/>
      <c r="L21" s="668"/>
      <c r="M21" s="668"/>
      <c r="N21" s="668">
        <v>1</v>
      </c>
      <c r="O21" s="668">
        <v>1008</v>
      </c>
      <c r="P21" s="681"/>
      <c r="Q21" s="669">
        <v>1008</v>
      </c>
    </row>
    <row r="22" spans="1:17" ht="14.4" customHeight="1" x14ac:dyDescent="0.3">
      <c r="A22" s="664" t="s">
        <v>3793</v>
      </c>
      <c r="B22" s="665" t="s">
        <v>3717</v>
      </c>
      <c r="C22" s="665" t="s">
        <v>3718</v>
      </c>
      <c r="D22" s="665" t="s">
        <v>3729</v>
      </c>
      <c r="E22" s="665" t="s">
        <v>3730</v>
      </c>
      <c r="F22" s="668">
        <v>1</v>
      </c>
      <c r="G22" s="668">
        <v>980</v>
      </c>
      <c r="H22" s="668">
        <v>1</v>
      </c>
      <c r="I22" s="668">
        <v>980</v>
      </c>
      <c r="J22" s="668">
        <v>1</v>
      </c>
      <c r="K22" s="668">
        <v>985</v>
      </c>
      <c r="L22" s="668">
        <v>1.0051020408163265</v>
      </c>
      <c r="M22" s="668">
        <v>985</v>
      </c>
      <c r="N22" s="668">
        <v>1</v>
      </c>
      <c r="O22" s="668">
        <v>1008</v>
      </c>
      <c r="P22" s="681">
        <v>1.0285714285714285</v>
      </c>
      <c r="Q22" s="669">
        <v>1008</v>
      </c>
    </row>
    <row r="23" spans="1:17" ht="14.4" customHeight="1" x14ac:dyDescent="0.3">
      <c r="A23" s="664" t="s">
        <v>534</v>
      </c>
      <c r="B23" s="665" t="s">
        <v>3717</v>
      </c>
      <c r="C23" s="665" t="s">
        <v>3718</v>
      </c>
      <c r="D23" s="665" t="s">
        <v>3727</v>
      </c>
      <c r="E23" s="665" t="s">
        <v>3728</v>
      </c>
      <c r="F23" s="668">
        <v>9</v>
      </c>
      <c r="G23" s="668">
        <v>3699</v>
      </c>
      <c r="H23" s="668">
        <v>1</v>
      </c>
      <c r="I23" s="668">
        <v>411</v>
      </c>
      <c r="J23" s="668">
        <v>3</v>
      </c>
      <c r="K23" s="668">
        <v>1245</v>
      </c>
      <c r="L23" s="668">
        <v>0.33657745336577455</v>
      </c>
      <c r="M23" s="668">
        <v>415</v>
      </c>
      <c r="N23" s="668">
        <v>9</v>
      </c>
      <c r="O23" s="668">
        <v>3879</v>
      </c>
      <c r="P23" s="681">
        <v>1.0486618004866179</v>
      </c>
      <c r="Q23" s="669">
        <v>431</v>
      </c>
    </row>
    <row r="24" spans="1:17" ht="14.4" customHeight="1" x14ac:dyDescent="0.3">
      <c r="A24" s="664" t="s">
        <v>534</v>
      </c>
      <c r="B24" s="665" t="s">
        <v>3717</v>
      </c>
      <c r="C24" s="665" t="s">
        <v>3718</v>
      </c>
      <c r="D24" s="665" t="s">
        <v>3729</v>
      </c>
      <c r="E24" s="665" t="s">
        <v>3730</v>
      </c>
      <c r="F24" s="668">
        <v>147</v>
      </c>
      <c r="G24" s="668">
        <v>144060</v>
      </c>
      <c r="H24" s="668">
        <v>1</v>
      </c>
      <c r="I24" s="668">
        <v>980</v>
      </c>
      <c r="J24" s="668">
        <v>101</v>
      </c>
      <c r="K24" s="668">
        <v>99485</v>
      </c>
      <c r="L24" s="668">
        <v>0.69058031375815632</v>
      </c>
      <c r="M24" s="668">
        <v>985</v>
      </c>
      <c r="N24" s="668">
        <v>141</v>
      </c>
      <c r="O24" s="668">
        <v>142128</v>
      </c>
      <c r="P24" s="681">
        <v>0.98658892128279885</v>
      </c>
      <c r="Q24" s="669">
        <v>1008</v>
      </c>
    </row>
    <row r="25" spans="1:17" ht="14.4" customHeight="1" x14ac:dyDescent="0.3">
      <c r="A25" s="664" t="s">
        <v>534</v>
      </c>
      <c r="B25" s="665" t="s">
        <v>3717</v>
      </c>
      <c r="C25" s="665" t="s">
        <v>3718</v>
      </c>
      <c r="D25" s="665" t="s">
        <v>3731</v>
      </c>
      <c r="E25" s="665" t="s">
        <v>3732</v>
      </c>
      <c r="F25" s="668">
        <v>1</v>
      </c>
      <c r="G25" s="668">
        <v>2077</v>
      </c>
      <c r="H25" s="668">
        <v>1</v>
      </c>
      <c r="I25" s="668">
        <v>2077</v>
      </c>
      <c r="J25" s="668"/>
      <c r="K25" s="668"/>
      <c r="L25" s="668"/>
      <c r="M25" s="668"/>
      <c r="N25" s="668"/>
      <c r="O25" s="668"/>
      <c r="P25" s="681"/>
      <c r="Q25" s="669"/>
    </row>
    <row r="26" spans="1:17" ht="14.4" customHeight="1" x14ac:dyDescent="0.3">
      <c r="A26" s="664" t="s">
        <v>534</v>
      </c>
      <c r="B26" s="665" t="s">
        <v>3717</v>
      </c>
      <c r="C26" s="665" t="s">
        <v>3718</v>
      </c>
      <c r="D26" s="665" t="s">
        <v>3733</v>
      </c>
      <c r="E26" s="665" t="s">
        <v>3734</v>
      </c>
      <c r="F26" s="668">
        <v>3</v>
      </c>
      <c r="G26" s="668">
        <v>906</v>
      </c>
      <c r="H26" s="668">
        <v>1</v>
      </c>
      <c r="I26" s="668">
        <v>302</v>
      </c>
      <c r="J26" s="668">
        <v>5</v>
      </c>
      <c r="K26" s="668">
        <v>1530</v>
      </c>
      <c r="L26" s="668">
        <v>1.6887417218543046</v>
      </c>
      <c r="M26" s="668">
        <v>306</v>
      </c>
      <c r="N26" s="668">
        <v>3</v>
      </c>
      <c r="O26" s="668">
        <v>954</v>
      </c>
      <c r="P26" s="681">
        <v>1.0529801324503312</v>
      </c>
      <c r="Q26" s="669">
        <v>318</v>
      </c>
    </row>
    <row r="27" spans="1:17" ht="14.4" customHeight="1" x14ac:dyDescent="0.3">
      <c r="A27" s="664" t="s">
        <v>534</v>
      </c>
      <c r="B27" s="665" t="s">
        <v>3717</v>
      </c>
      <c r="C27" s="665" t="s">
        <v>3718</v>
      </c>
      <c r="D27" s="665" t="s">
        <v>3741</v>
      </c>
      <c r="E27" s="665" t="s">
        <v>3742</v>
      </c>
      <c r="F27" s="668">
        <v>16</v>
      </c>
      <c r="G27" s="668">
        <v>30496</v>
      </c>
      <c r="H27" s="668">
        <v>1</v>
      </c>
      <c r="I27" s="668">
        <v>1906</v>
      </c>
      <c r="J27" s="668">
        <v>4</v>
      </c>
      <c r="K27" s="668">
        <v>7648</v>
      </c>
      <c r="L27" s="668">
        <v>0.25078698845750264</v>
      </c>
      <c r="M27" s="668">
        <v>1912</v>
      </c>
      <c r="N27" s="668">
        <v>9</v>
      </c>
      <c r="O27" s="668">
        <v>17361</v>
      </c>
      <c r="P27" s="681">
        <v>0.5692877754459601</v>
      </c>
      <c r="Q27" s="669">
        <v>1929</v>
      </c>
    </row>
    <row r="28" spans="1:17" ht="14.4" customHeight="1" x14ac:dyDescent="0.3">
      <c r="A28" s="664" t="s">
        <v>534</v>
      </c>
      <c r="B28" s="665" t="s">
        <v>3717</v>
      </c>
      <c r="C28" s="665" t="s">
        <v>3718</v>
      </c>
      <c r="D28" s="665" t="s">
        <v>3794</v>
      </c>
      <c r="E28" s="665" t="s">
        <v>3795</v>
      </c>
      <c r="F28" s="668">
        <v>8</v>
      </c>
      <c r="G28" s="668">
        <v>70992</v>
      </c>
      <c r="H28" s="668">
        <v>1</v>
      </c>
      <c r="I28" s="668">
        <v>8874</v>
      </c>
      <c r="J28" s="668">
        <v>5</v>
      </c>
      <c r="K28" s="668">
        <v>44430</v>
      </c>
      <c r="L28" s="668">
        <v>0.62584516565246784</v>
      </c>
      <c r="M28" s="668">
        <v>8886</v>
      </c>
      <c r="N28" s="668">
        <v>7</v>
      </c>
      <c r="O28" s="668">
        <v>62304</v>
      </c>
      <c r="P28" s="681">
        <v>0.8776200135226504</v>
      </c>
      <c r="Q28" s="669">
        <v>8900.5714285714294</v>
      </c>
    </row>
    <row r="29" spans="1:17" ht="14.4" customHeight="1" x14ac:dyDescent="0.3">
      <c r="A29" s="664" t="s">
        <v>534</v>
      </c>
      <c r="B29" s="665" t="s">
        <v>3717</v>
      </c>
      <c r="C29" s="665" t="s">
        <v>3718</v>
      </c>
      <c r="D29" s="665" t="s">
        <v>3743</v>
      </c>
      <c r="E29" s="665" t="s">
        <v>3744</v>
      </c>
      <c r="F29" s="668"/>
      <c r="G29" s="668"/>
      <c r="H29" s="668"/>
      <c r="I29" s="668"/>
      <c r="J29" s="668"/>
      <c r="K29" s="668"/>
      <c r="L29" s="668"/>
      <c r="M29" s="668"/>
      <c r="N29" s="668">
        <v>1</v>
      </c>
      <c r="O29" s="668">
        <v>354</v>
      </c>
      <c r="P29" s="681"/>
      <c r="Q29" s="669">
        <v>354</v>
      </c>
    </row>
    <row r="30" spans="1:17" ht="14.4" customHeight="1" x14ac:dyDescent="0.3">
      <c r="A30" s="664" t="s">
        <v>534</v>
      </c>
      <c r="B30" s="665" t="s">
        <v>3717</v>
      </c>
      <c r="C30" s="665" t="s">
        <v>3718</v>
      </c>
      <c r="D30" s="665" t="s">
        <v>3796</v>
      </c>
      <c r="E30" s="665" t="s">
        <v>3797</v>
      </c>
      <c r="F30" s="668">
        <v>286</v>
      </c>
      <c r="G30" s="668">
        <v>207350</v>
      </c>
      <c r="H30" s="668">
        <v>1</v>
      </c>
      <c r="I30" s="668">
        <v>725</v>
      </c>
      <c r="J30" s="668">
        <v>249</v>
      </c>
      <c r="K30" s="668">
        <v>182513</v>
      </c>
      <c r="L30" s="668">
        <v>0.88021702435495541</v>
      </c>
      <c r="M30" s="668">
        <v>732.98393574297188</v>
      </c>
      <c r="N30" s="668">
        <v>273</v>
      </c>
      <c r="O30" s="668">
        <v>204563</v>
      </c>
      <c r="P30" s="681">
        <v>0.98655895828309625</v>
      </c>
      <c r="Q30" s="669">
        <v>749.31501831501828</v>
      </c>
    </row>
    <row r="31" spans="1:17" ht="14.4" customHeight="1" x14ac:dyDescent="0.3">
      <c r="A31" s="664" t="s">
        <v>534</v>
      </c>
      <c r="B31" s="665" t="s">
        <v>3717</v>
      </c>
      <c r="C31" s="665" t="s">
        <v>3718</v>
      </c>
      <c r="D31" s="665" t="s">
        <v>3798</v>
      </c>
      <c r="E31" s="665" t="s">
        <v>3799</v>
      </c>
      <c r="F31" s="668">
        <v>2</v>
      </c>
      <c r="G31" s="668">
        <v>7258</v>
      </c>
      <c r="H31" s="668">
        <v>1</v>
      </c>
      <c r="I31" s="668">
        <v>3629</v>
      </c>
      <c r="J31" s="668"/>
      <c r="K31" s="668"/>
      <c r="L31" s="668"/>
      <c r="M31" s="668"/>
      <c r="N31" s="668"/>
      <c r="O31" s="668"/>
      <c r="P31" s="681"/>
      <c r="Q31" s="669"/>
    </row>
    <row r="32" spans="1:17" ht="14.4" customHeight="1" x14ac:dyDescent="0.3">
      <c r="A32" s="664" t="s">
        <v>534</v>
      </c>
      <c r="B32" s="665" t="s">
        <v>3717</v>
      </c>
      <c r="C32" s="665" t="s">
        <v>3718</v>
      </c>
      <c r="D32" s="665" t="s">
        <v>3800</v>
      </c>
      <c r="E32" s="665" t="s">
        <v>3801</v>
      </c>
      <c r="F32" s="668">
        <v>1</v>
      </c>
      <c r="G32" s="668">
        <v>1211</v>
      </c>
      <c r="H32" s="668">
        <v>1</v>
      </c>
      <c r="I32" s="668">
        <v>1211</v>
      </c>
      <c r="J32" s="668">
        <v>1</v>
      </c>
      <c r="K32" s="668">
        <v>1217</v>
      </c>
      <c r="L32" s="668">
        <v>1.004954582989265</v>
      </c>
      <c r="M32" s="668">
        <v>1217</v>
      </c>
      <c r="N32" s="668"/>
      <c r="O32" s="668"/>
      <c r="P32" s="681"/>
      <c r="Q32" s="669"/>
    </row>
    <row r="33" spans="1:17" ht="14.4" customHeight="1" x14ac:dyDescent="0.3">
      <c r="A33" s="664" t="s">
        <v>534</v>
      </c>
      <c r="B33" s="665" t="s">
        <v>3755</v>
      </c>
      <c r="C33" s="665" t="s">
        <v>3718</v>
      </c>
      <c r="D33" s="665" t="s">
        <v>3727</v>
      </c>
      <c r="E33" s="665" t="s">
        <v>3728</v>
      </c>
      <c r="F33" s="668">
        <v>1</v>
      </c>
      <c r="G33" s="668">
        <v>411</v>
      </c>
      <c r="H33" s="668">
        <v>1</v>
      </c>
      <c r="I33" s="668">
        <v>411</v>
      </c>
      <c r="J33" s="668"/>
      <c r="K33" s="668"/>
      <c r="L33" s="668"/>
      <c r="M33" s="668"/>
      <c r="N33" s="668"/>
      <c r="O33" s="668"/>
      <c r="P33" s="681"/>
      <c r="Q33" s="669"/>
    </row>
    <row r="34" spans="1:17" ht="14.4" customHeight="1" x14ac:dyDescent="0.3">
      <c r="A34" s="664" t="s">
        <v>534</v>
      </c>
      <c r="B34" s="665" t="s">
        <v>3755</v>
      </c>
      <c r="C34" s="665" t="s">
        <v>3718</v>
      </c>
      <c r="D34" s="665" t="s">
        <v>3729</v>
      </c>
      <c r="E34" s="665" t="s">
        <v>3730</v>
      </c>
      <c r="F34" s="668">
        <v>14</v>
      </c>
      <c r="G34" s="668">
        <v>13720</v>
      </c>
      <c r="H34" s="668">
        <v>1</v>
      </c>
      <c r="I34" s="668">
        <v>980</v>
      </c>
      <c r="J34" s="668"/>
      <c r="K34" s="668"/>
      <c r="L34" s="668"/>
      <c r="M34" s="668"/>
      <c r="N34" s="668"/>
      <c r="O34" s="668"/>
      <c r="P34" s="681"/>
      <c r="Q34" s="669"/>
    </row>
    <row r="35" spans="1:17" ht="14.4" customHeight="1" x14ac:dyDescent="0.3">
      <c r="A35" s="664" t="s">
        <v>534</v>
      </c>
      <c r="B35" s="665" t="s">
        <v>3755</v>
      </c>
      <c r="C35" s="665" t="s">
        <v>3718</v>
      </c>
      <c r="D35" s="665" t="s">
        <v>3731</v>
      </c>
      <c r="E35" s="665" t="s">
        <v>3732</v>
      </c>
      <c r="F35" s="668">
        <v>1</v>
      </c>
      <c r="G35" s="668">
        <v>2077</v>
      </c>
      <c r="H35" s="668">
        <v>1</v>
      </c>
      <c r="I35" s="668">
        <v>2077</v>
      </c>
      <c r="J35" s="668"/>
      <c r="K35" s="668"/>
      <c r="L35" s="668"/>
      <c r="M35" s="668"/>
      <c r="N35" s="668"/>
      <c r="O35" s="668"/>
      <c r="P35" s="681"/>
      <c r="Q35" s="669"/>
    </row>
    <row r="36" spans="1:17" ht="14.4" customHeight="1" x14ac:dyDescent="0.3">
      <c r="A36" s="664" t="s">
        <v>534</v>
      </c>
      <c r="B36" s="665" t="s">
        <v>3755</v>
      </c>
      <c r="C36" s="665" t="s">
        <v>3718</v>
      </c>
      <c r="D36" s="665" t="s">
        <v>3741</v>
      </c>
      <c r="E36" s="665" t="s">
        <v>3742</v>
      </c>
      <c r="F36" s="668">
        <v>1</v>
      </c>
      <c r="G36" s="668">
        <v>1906</v>
      </c>
      <c r="H36" s="668">
        <v>1</v>
      </c>
      <c r="I36" s="668">
        <v>1906</v>
      </c>
      <c r="J36" s="668"/>
      <c r="K36" s="668"/>
      <c r="L36" s="668"/>
      <c r="M36" s="668"/>
      <c r="N36" s="668"/>
      <c r="O36" s="668"/>
      <c r="P36" s="681"/>
      <c r="Q36" s="669"/>
    </row>
    <row r="37" spans="1:17" ht="14.4" customHeight="1" x14ac:dyDescent="0.3">
      <c r="A37" s="664" t="s">
        <v>534</v>
      </c>
      <c r="B37" s="665" t="s">
        <v>3755</v>
      </c>
      <c r="C37" s="665" t="s">
        <v>3718</v>
      </c>
      <c r="D37" s="665" t="s">
        <v>3802</v>
      </c>
      <c r="E37" s="665" t="s">
        <v>3803</v>
      </c>
      <c r="F37" s="668"/>
      <c r="G37" s="668"/>
      <c r="H37" s="668"/>
      <c r="I37" s="668"/>
      <c r="J37" s="668">
        <v>1</v>
      </c>
      <c r="K37" s="668">
        <v>179</v>
      </c>
      <c r="L37" s="668"/>
      <c r="M37" s="668">
        <v>179</v>
      </c>
      <c r="N37" s="668"/>
      <c r="O37" s="668"/>
      <c r="P37" s="681"/>
      <c r="Q37" s="669"/>
    </row>
    <row r="38" spans="1:17" ht="14.4" customHeight="1" x14ac:dyDescent="0.3">
      <c r="A38" s="664" t="s">
        <v>534</v>
      </c>
      <c r="B38" s="665" t="s">
        <v>3755</v>
      </c>
      <c r="C38" s="665" t="s">
        <v>3718</v>
      </c>
      <c r="D38" s="665" t="s">
        <v>3772</v>
      </c>
      <c r="E38" s="665" t="s">
        <v>3773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251</v>
      </c>
      <c r="P38" s="681"/>
      <c r="Q38" s="669">
        <v>251</v>
      </c>
    </row>
    <row r="39" spans="1:17" ht="14.4" customHeight="1" x14ac:dyDescent="0.3">
      <c r="A39" s="664" t="s">
        <v>534</v>
      </c>
      <c r="B39" s="665" t="s">
        <v>3804</v>
      </c>
      <c r="C39" s="665" t="s">
        <v>3718</v>
      </c>
      <c r="D39" s="665" t="s">
        <v>3805</v>
      </c>
      <c r="E39" s="665" t="s">
        <v>3806</v>
      </c>
      <c r="F39" s="668"/>
      <c r="G39" s="668"/>
      <c r="H39" s="668"/>
      <c r="I39" s="668"/>
      <c r="J39" s="668"/>
      <c r="K39" s="668"/>
      <c r="L39" s="668"/>
      <c r="M39" s="668"/>
      <c r="N39" s="668">
        <v>1</v>
      </c>
      <c r="O39" s="668">
        <v>0</v>
      </c>
      <c r="P39" s="681"/>
      <c r="Q39" s="669">
        <v>0</v>
      </c>
    </row>
    <row r="40" spans="1:17" ht="14.4" customHeight="1" x14ac:dyDescent="0.3">
      <c r="A40" s="664" t="s">
        <v>534</v>
      </c>
      <c r="B40" s="665" t="s">
        <v>3804</v>
      </c>
      <c r="C40" s="665" t="s">
        <v>3718</v>
      </c>
      <c r="D40" s="665" t="s">
        <v>3807</v>
      </c>
      <c r="E40" s="665" t="s">
        <v>3808</v>
      </c>
      <c r="F40" s="668"/>
      <c r="G40" s="668"/>
      <c r="H40" s="668"/>
      <c r="I40" s="668"/>
      <c r="J40" s="668"/>
      <c r="K40" s="668"/>
      <c r="L40" s="668"/>
      <c r="M40" s="668"/>
      <c r="N40" s="668">
        <v>1</v>
      </c>
      <c r="O40" s="668">
        <v>0</v>
      </c>
      <c r="P40" s="681"/>
      <c r="Q40" s="669">
        <v>0</v>
      </c>
    </row>
    <row r="41" spans="1:17" ht="14.4" customHeight="1" x14ac:dyDescent="0.3">
      <c r="A41" s="664" t="s">
        <v>534</v>
      </c>
      <c r="B41" s="665" t="s">
        <v>3804</v>
      </c>
      <c r="C41" s="665" t="s">
        <v>3718</v>
      </c>
      <c r="D41" s="665" t="s">
        <v>3809</v>
      </c>
      <c r="E41" s="665" t="s">
        <v>3810</v>
      </c>
      <c r="F41" s="668"/>
      <c r="G41" s="668"/>
      <c r="H41" s="668"/>
      <c r="I41" s="668"/>
      <c r="J41" s="668">
        <v>1</v>
      </c>
      <c r="K41" s="668">
        <v>0</v>
      </c>
      <c r="L41" s="668"/>
      <c r="M41" s="668">
        <v>0</v>
      </c>
      <c r="N41" s="668"/>
      <c r="O41" s="668"/>
      <c r="P41" s="681"/>
      <c r="Q41" s="669"/>
    </row>
    <row r="42" spans="1:17" ht="14.4" customHeight="1" x14ac:dyDescent="0.3">
      <c r="A42" s="664" t="s">
        <v>534</v>
      </c>
      <c r="B42" s="665" t="s">
        <v>3804</v>
      </c>
      <c r="C42" s="665" t="s">
        <v>3718</v>
      </c>
      <c r="D42" s="665" t="s">
        <v>3811</v>
      </c>
      <c r="E42" s="665" t="s">
        <v>3812</v>
      </c>
      <c r="F42" s="668"/>
      <c r="G42" s="668"/>
      <c r="H42" s="668"/>
      <c r="I42" s="668"/>
      <c r="J42" s="668"/>
      <c r="K42" s="668"/>
      <c r="L42" s="668"/>
      <c r="M42" s="668"/>
      <c r="N42" s="668">
        <v>1</v>
      </c>
      <c r="O42" s="668">
        <v>0</v>
      </c>
      <c r="P42" s="681"/>
      <c r="Q42" s="669">
        <v>0</v>
      </c>
    </row>
    <row r="43" spans="1:17" ht="14.4" customHeight="1" x14ac:dyDescent="0.3">
      <c r="A43" s="664" t="s">
        <v>534</v>
      </c>
      <c r="B43" s="665" t="s">
        <v>3804</v>
      </c>
      <c r="C43" s="665" t="s">
        <v>3718</v>
      </c>
      <c r="D43" s="665" t="s">
        <v>3813</v>
      </c>
      <c r="E43" s="665" t="s">
        <v>3814</v>
      </c>
      <c r="F43" s="668"/>
      <c r="G43" s="668"/>
      <c r="H43" s="668"/>
      <c r="I43" s="668"/>
      <c r="J43" s="668"/>
      <c r="K43" s="668"/>
      <c r="L43" s="668"/>
      <c r="M43" s="668"/>
      <c r="N43" s="668">
        <v>1</v>
      </c>
      <c r="O43" s="668">
        <v>0</v>
      </c>
      <c r="P43" s="681"/>
      <c r="Q43" s="669">
        <v>0</v>
      </c>
    </row>
    <row r="44" spans="1:17" ht="14.4" customHeight="1" x14ac:dyDescent="0.3">
      <c r="A44" s="664" t="s">
        <v>534</v>
      </c>
      <c r="B44" s="665" t="s">
        <v>3804</v>
      </c>
      <c r="C44" s="665" t="s">
        <v>3718</v>
      </c>
      <c r="D44" s="665" t="s">
        <v>3815</v>
      </c>
      <c r="E44" s="665" t="s">
        <v>3816</v>
      </c>
      <c r="F44" s="668"/>
      <c r="G44" s="668"/>
      <c r="H44" s="668"/>
      <c r="I44" s="668"/>
      <c r="J44" s="668">
        <v>1</v>
      </c>
      <c r="K44" s="668">
        <v>0</v>
      </c>
      <c r="L44" s="668"/>
      <c r="M44" s="668">
        <v>0</v>
      </c>
      <c r="N44" s="668">
        <v>1</v>
      </c>
      <c r="O44" s="668">
        <v>0</v>
      </c>
      <c r="P44" s="681"/>
      <c r="Q44" s="669">
        <v>0</v>
      </c>
    </row>
    <row r="45" spans="1:17" ht="14.4" customHeight="1" x14ac:dyDescent="0.3">
      <c r="A45" s="664" t="s">
        <v>534</v>
      </c>
      <c r="B45" s="665" t="s">
        <v>3804</v>
      </c>
      <c r="C45" s="665" t="s">
        <v>3718</v>
      </c>
      <c r="D45" s="665" t="s">
        <v>3817</v>
      </c>
      <c r="E45" s="665" t="s">
        <v>3818</v>
      </c>
      <c r="F45" s="668"/>
      <c r="G45" s="668"/>
      <c r="H45" s="668"/>
      <c r="I45" s="668"/>
      <c r="J45" s="668"/>
      <c r="K45" s="668"/>
      <c r="L45" s="668"/>
      <c r="M45" s="668"/>
      <c r="N45" s="668">
        <v>1</v>
      </c>
      <c r="O45" s="668">
        <v>815</v>
      </c>
      <c r="P45" s="681"/>
      <c r="Q45" s="669">
        <v>815</v>
      </c>
    </row>
    <row r="46" spans="1:17" ht="14.4" customHeight="1" x14ac:dyDescent="0.3">
      <c r="A46" s="664" t="s">
        <v>534</v>
      </c>
      <c r="B46" s="665" t="s">
        <v>3804</v>
      </c>
      <c r="C46" s="665" t="s">
        <v>3718</v>
      </c>
      <c r="D46" s="665" t="s">
        <v>3819</v>
      </c>
      <c r="E46" s="665" t="s">
        <v>3820</v>
      </c>
      <c r="F46" s="668"/>
      <c r="G46" s="668"/>
      <c r="H46" s="668"/>
      <c r="I46" s="668"/>
      <c r="J46" s="668"/>
      <c r="K46" s="668"/>
      <c r="L46" s="668"/>
      <c r="M46" s="668"/>
      <c r="N46" s="668">
        <v>1</v>
      </c>
      <c r="O46" s="668">
        <v>9123</v>
      </c>
      <c r="P46" s="681"/>
      <c r="Q46" s="669">
        <v>9123</v>
      </c>
    </row>
    <row r="47" spans="1:17" ht="14.4" customHeight="1" x14ac:dyDescent="0.3">
      <c r="A47" s="664" t="s">
        <v>534</v>
      </c>
      <c r="B47" s="665" t="s">
        <v>3804</v>
      </c>
      <c r="C47" s="665" t="s">
        <v>3718</v>
      </c>
      <c r="D47" s="665" t="s">
        <v>3766</v>
      </c>
      <c r="E47" s="665" t="s">
        <v>3767</v>
      </c>
      <c r="F47" s="668"/>
      <c r="G47" s="668"/>
      <c r="H47" s="668"/>
      <c r="I47" s="668"/>
      <c r="J47" s="668">
        <v>1</v>
      </c>
      <c r="K47" s="668">
        <v>436</v>
      </c>
      <c r="L47" s="668"/>
      <c r="M47" s="668">
        <v>436</v>
      </c>
      <c r="N47" s="668"/>
      <c r="O47" s="668"/>
      <c r="P47" s="681"/>
      <c r="Q47" s="669"/>
    </row>
    <row r="48" spans="1:17" ht="14.4" customHeight="1" x14ac:dyDescent="0.3">
      <c r="A48" s="664" t="s">
        <v>534</v>
      </c>
      <c r="B48" s="665" t="s">
        <v>3804</v>
      </c>
      <c r="C48" s="665" t="s">
        <v>3718</v>
      </c>
      <c r="D48" s="665" t="s">
        <v>3821</v>
      </c>
      <c r="E48" s="665" t="s">
        <v>3822</v>
      </c>
      <c r="F48" s="668"/>
      <c r="G48" s="668"/>
      <c r="H48" s="668"/>
      <c r="I48" s="668"/>
      <c r="J48" s="668"/>
      <c r="K48" s="668"/>
      <c r="L48" s="668"/>
      <c r="M48" s="668"/>
      <c r="N48" s="668">
        <v>1</v>
      </c>
      <c r="O48" s="668">
        <v>865</v>
      </c>
      <c r="P48" s="681"/>
      <c r="Q48" s="669">
        <v>865</v>
      </c>
    </row>
    <row r="49" spans="1:17" ht="14.4" customHeight="1" x14ac:dyDescent="0.3">
      <c r="A49" s="664" t="s">
        <v>534</v>
      </c>
      <c r="B49" s="665" t="s">
        <v>3804</v>
      </c>
      <c r="C49" s="665" t="s">
        <v>3718</v>
      </c>
      <c r="D49" s="665" t="s">
        <v>3823</v>
      </c>
      <c r="E49" s="665" t="s">
        <v>3824</v>
      </c>
      <c r="F49" s="668"/>
      <c r="G49" s="668"/>
      <c r="H49" s="668"/>
      <c r="I49" s="668"/>
      <c r="J49" s="668"/>
      <c r="K49" s="668"/>
      <c r="L49" s="668"/>
      <c r="M49" s="668"/>
      <c r="N49" s="668">
        <v>1</v>
      </c>
      <c r="O49" s="668">
        <v>0</v>
      </c>
      <c r="P49" s="681"/>
      <c r="Q49" s="669">
        <v>0</v>
      </c>
    </row>
    <row r="50" spans="1:17" ht="14.4" customHeight="1" x14ac:dyDescent="0.3">
      <c r="A50" s="664" t="s">
        <v>534</v>
      </c>
      <c r="B50" s="665" t="s">
        <v>3804</v>
      </c>
      <c r="C50" s="665" t="s">
        <v>3718</v>
      </c>
      <c r="D50" s="665" t="s">
        <v>3825</v>
      </c>
      <c r="E50" s="665" t="s">
        <v>3826</v>
      </c>
      <c r="F50" s="668"/>
      <c r="G50" s="668"/>
      <c r="H50" s="668"/>
      <c r="I50" s="668"/>
      <c r="J50" s="668">
        <v>1</v>
      </c>
      <c r="K50" s="668">
        <v>15515</v>
      </c>
      <c r="L50" s="668"/>
      <c r="M50" s="668">
        <v>15515</v>
      </c>
      <c r="N50" s="668"/>
      <c r="O50" s="668"/>
      <c r="P50" s="681"/>
      <c r="Q50" s="669"/>
    </row>
    <row r="51" spans="1:17" ht="14.4" customHeight="1" x14ac:dyDescent="0.3">
      <c r="A51" s="664" t="s">
        <v>534</v>
      </c>
      <c r="B51" s="665" t="s">
        <v>3804</v>
      </c>
      <c r="C51" s="665" t="s">
        <v>3718</v>
      </c>
      <c r="D51" s="665" t="s">
        <v>3827</v>
      </c>
      <c r="E51" s="665" t="s">
        <v>3828</v>
      </c>
      <c r="F51" s="668"/>
      <c r="G51" s="668"/>
      <c r="H51" s="668"/>
      <c r="I51" s="668"/>
      <c r="J51" s="668">
        <v>1</v>
      </c>
      <c r="K51" s="668">
        <v>0</v>
      </c>
      <c r="L51" s="668"/>
      <c r="M51" s="668">
        <v>0</v>
      </c>
      <c r="N51" s="668"/>
      <c r="O51" s="668"/>
      <c r="P51" s="681"/>
      <c r="Q51" s="669"/>
    </row>
    <row r="52" spans="1:17" ht="14.4" customHeight="1" x14ac:dyDescent="0.3">
      <c r="A52" s="664" t="s">
        <v>534</v>
      </c>
      <c r="B52" s="665" t="s">
        <v>3804</v>
      </c>
      <c r="C52" s="665" t="s">
        <v>3718</v>
      </c>
      <c r="D52" s="665" t="s">
        <v>3829</v>
      </c>
      <c r="E52" s="665" t="s">
        <v>3830</v>
      </c>
      <c r="F52" s="668"/>
      <c r="G52" s="668"/>
      <c r="H52" s="668"/>
      <c r="I52" s="668"/>
      <c r="J52" s="668"/>
      <c r="K52" s="668"/>
      <c r="L52" s="668"/>
      <c r="M52" s="668"/>
      <c r="N52" s="668">
        <v>1</v>
      </c>
      <c r="O52" s="668">
        <v>6852</v>
      </c>
      <c r="P52" s="681"/>
      <c r="Q52" s="669">
        <v>6852</v>
      </c>
    </row>
    <row r="53" spans="1:17" ht="14.4" customHeight="1" x14ac:dyDescent="0.3">
      <c r="A53" s="664" t="s">
        <v>534</v>
      </c>
      <c r="B53" s="665" t="s">
        <v>3804</v>
      </c>
      <c r="C53" s="665" t="s">
        <v>3718</v>
      </c>
      <c r="D53" s="665" t="s">
        <v>3831</v>
      </c>
      <c r="E53" s="665" t="s">
        <v>3832</v>
      </c>
      <c r="F53" s="668"/>
      <c r="G53" s="668"/>
      <c r="H53" s="668"/>
      <c r="I53" s="668"/>
      <c r="J53" s="668">
        <v>1</v>
      </c>
      <c r="K53" s="668">
        <v>0</v>
      </c>
      <c r="L53" s="668"/>
      <c r="M53" s="668">
        <v>0</v>
      </c>
      <c r="N53" s="668">
        <v>1</v>
      </c>
      <c r="O53" s="668">
        <v>0</v>
      </c>
      <c r="P53" s="681"/>
      <c r="Q53" s="669">
        <v>0</v>
      </c>
    </row>
    <row r="54" spans="1:17" ht="14.4" customHeight="1" x14ac:dyDescent="0.3">
      <c r="A54" s="664" t="s">
        <v>534</v>
      </c>
      <c r="B54" s="665" t="s">
        <v>3804</v>
      </c>
      <c r="C54" s="665" t="s">
        <v>3718</v>
      </c>
      <c r="D54" s="665" t="s">
        <v>3833</v>
      </c>
      <c r="E54" s="665" t="s">
        <v>3834</v>
      </c>
      <c r="F54" s="668"/>
      <c r="G54" s="668"/>
      <c r="H54" s="668"/>
      <c r="I54" s="668"/>
      <c r="J54" s="668">
        <v>1</v>
      </c>
      <c r="K54" s="668">
        <v>4389</v>
      </c>
      <c r="L54" s="668"/>
      <c r="M54" s="668">
        <v>4389</v>
      </c>
      <c r="N54" s="668"/>
      <c r="O54" s="668"/>
      <c r="P54" s="681"/>
      <c r="Q54" s="669"/>
    </row>
    <row r="55" spans="1:17" ht="14.4" customHeight="1" x14ac:dyDescent="0.3">
      <c r="A55" s="664" t="s">
        <v>534</v>
      </c>
      <c r="B55" s="665" t="s">
        <v>3804</v>
      </c>
      <c r="C55" s="665" t="s">
        <v>3718</v>
      </c>
      <c r="D55" s="665" t="s">
        <v>3835</v>
      </c>
      <c r="E55" s="665" t="s">
        <v>3836</v>
      </c>
      <c r="F55" s="668"/>
      <c r="G55" s="668"/>
      <c r="H55" s="668"/>
      <c r="I55" s="668"/>
      <c r="J55" s="668"/>
      <c r="K55" s="668"/>
      <c r="L55" s="668"/>
      <c r="M55" s="668"/>
      <c r="N55" s="668">
        <v>1</v>
      </c>
      <c r="O55" s="668">
        <v>0</v>
      </c>
      <c r="P55" s="681"/>
      <c r="Q55" s="669">
        <v>0</v>
      </c>
    </row>
    <row r="56" spans="1:17" ht="14.4" customHeight="1" x14ac:dyDescent="0.3">
      <c r="A56" s="664" t="s">
        <v>534</v>
      </c>
      <c r="B56" s="665" t="s">
        <v>3804</v>
      </c>
      <c r="C56" s="665" t="s">
        <v>3718</v>
      </c>
      <c r="D56" s="665" t="s">
        <v>3837</v>
      </c>
      <c r="E56" s="665" t="s">
        <v>3838</v>
      </c>
      <c r="F56" s="668"/>
      <c r="G56" s="668"/>
      <c r="H56" s="668"/>
      <c r="I56" s="668"/>
      <c r="J56" s="668"/>
      <c r="K56" s="668"/>
      <c r="L56" s="668"/>
      <c r="M56" s="668"/>
      <c r="N56" s="668">
        <v>1</v>
      </c>
      <c r="O56" s="668">
        <v>3569</v>
      </c>
      <c r="P56" s="681"/>
      <c r="Q56" s="669">
        <v>3569</v>
      </c>
    </row>
    <row r="57" spans="1:17" ht="14.4" customHeight="1" x14ac:dyDescent="0.3">
      <c r="A57" s="664" t="s">
        <v>534</v>
      </c>
      <c r="B57" s="665" t="s">
        <v>3804</v>
      </c>
      <c r="C57" s="665" t="s">
        <v>3718</v>
      </c>
      <c r="D57" s="665" t="s">
        <v>3839</v>
      </c>
      <c r="E57" s="665" t="s">
        <v>3840</v>
      </c>
      <c r="F57" s="668"/>
      <c r="G57" s="668"/>
      <c r="H57" s="668"/>
      <c r="I57" s="668"/>
      <c r="J57" s="668"/>
      <c r="K57" s="668"/>
      <c r="L57" s="668"/>
      <c r="M57" s="668"/>
      <c r="N57" s="668">
        <v>1</v>
      </c>
      <c r="O57" s="668">
        <v>4675</v>
      </c>
      <c r="P57" s="681"/>
      <c r="Q57" s="669">
        <v>4675</v>
      </c>
    </row>
    <row r="58" spans="1:17" ht="14.4" customHeight="1" x14ac:dyDescent="0.3">
      <c r="A58" s="664" t="s">
        <v>534</v>
      </c>
      <c r="B58" s="665" t="s">
        <v>3804</v>
      </c>
      <c r="C58" s="665" t="s">
        <v>3718</v>
      </c>
      <c r="D58" s="665" t="s">
        <v>3841</v>
      </c>
      <c r="E58" s="665" t="s">
        <v>3842</v>
      </c>
      <c r="F58" s="668"/>
      <c r="G58" s="668"/>
      <c r="H58" s="668"/>
      <c r="I58" s="668"/>
      <c r="J58" s="668"/>
      <c r="K58" s="668"/>
      <c r="L58" s="668"/>
      <c r="M58" s="668"/>
      <c r="N58" s="668">
        <v>1</v>
      </c>
      <c r="O58" s="668">
        <v>10695</v>
      </c>
      <c r="P58" s="681"/>
      <c r="Q58" s="669">
        <v>10695</v>
      </c>
    </row>
    <row r="59" spans="1:17" ht="14.4" customHeight="1" x14ac:dyDescent="0.3">
      <c r="A59" s="664" t="s">
        <v>534</v>
      </c>
      <c r="B59" s="665" t="s">
        <v>3804</v>
      </c>
      <c r="C59" s="665" t="s">
        <v>3718</v>
      </c>
      <c r="D59" s="665" t="s">
        <v>3843</v>
      </c>
      <c r="E59" s="665" t="s">
        <v>3844</v>
      </c>
      <c r="F59" s="668"/>
      <c r="G59" s="668"/>
      <c r="H59" s="668"/>
      <c r="I59" s="668"/>
      <c r="J59" s="668"/>
      <c r="K59" s="668"/>
      <c r="L59" s="668"/>
      <c r="M59" s="668"/>
      <c r="N59" s="668">
        <v>1</v>
      </c>
      <c r="O59" s="668">
        <v>1966</v>
      </c>
      <c r="P59" s="681"/>
      <c r="Q59" s="669">
        <v>1966</v>
      </c>
    </row>
    <row r="60" spans="1:17" ht="14.4" customHeight="1" x14ac:dyDescent="0.3">
      <c r="A60" s="664" t="s">
        <v>534</v>
      </c>
      <c r="B60" s="665" t="s">
        <v>3845</v>
      </c>
      <c r="C60" s="665" t="s">
        <v>3846</v>
      </c>
      <c r="D60" s="665" t="s">
        <v>3847</v>
      </c>
      <c r="E60" s="665" t="s">
        <v>3848</v>
      </c>
      <c r="F60" s="668"/>
      <c r="G60" s="668"/>
      <c r="H60" s="668"/>
      <c r="I60" s="668"/>
      <c r="J60" s="668">
        <v>0.6</v>
      </c>
      <c r="K60" s="668">
        <v>6878.98</v>
      </c>
      <c r="L60" s="668"/>
      <c r="M60" s="668">
        <v>11464.966666666667</v>
      </c>
      <c r="N60" s="668"/>
      <c r="O60" s="668"/>
      <c r="P60" s="681"/>
      <c r="Q60" s="669"/>
    </row>
    <row r="61" spans="1:17" ht="14.4" customHeight="1" x14ac:dyDescent="0.3">
      <c r="A61" s="664" t="s">
        <v>534</v>
      </c>
      <c r="B61" s="665" t="s">
        <v>3845</v>
      </c>
      <c r="C61" s="665" t="s">
        <v>3846</v>
      </c>
      <c r="D61" s="665" t="s">
        <v>3849</v>
      </c>
      <c r="E61" s="665" t="s">
        <v>3850</v>
      </c>
      <c r="F61" s="668"/>
      <c r="G61" s="668"/>
      <c r="H61" s="668"/>
      <c r="I61" s="668"/>
      <c r="J61" s="668"/>
      <c r="K61" s="668"/>
      <c r="L61" s="668"/>
      <c r="M61" s="668"/>
      <c r="N61" s="668">
        <v>42</v>
      </c>
      <c r="O61" s="668">
        <v>3197.46</v>
      </c>
      <c r="P61" s="681"/>
      <c r="Q61" s="669">
        <v>76.13</v>
      </c>
    </row>
    <row r="62" spans="1:17" ht="14.4" customHeight="1" x14ac:dyDescent="0.3">
      <c r="A62" s="664" t="s">
        <v>534</v>
      </c>
      <c r="B62" s="665" t="s">
        <v>3845</v>
      </c>
      <c r="C62" s="665" t="s">
        <v>3846</v>
      </c>
      <c r="D62" s="665" t="s">
        <v>3851</v>
      </c>
      <c r="E62" s="665" t="s">
        <v>1092</v>
      </c>
      <c r="F62" s="668"/>
      <c r="G62" s="668"/>
      <c r="H62" s="668"/>
      <c r="I62" s="668"/>
      <c r="J62" s="668">
        <v>3.2</v>
      </c>
      <c r="K62" s="668">
        <v>996.23</v>
      </c>
      <c r="L62" s="668"/>
      <c r="M62" s="668">
        <v>311.32187499999998</v>
      </c>
      <c r="N62" s="668">
        <v>0.4</v>
      </c>
      <c r="O62" s="668">
        <v>124.53</v>
      </c>
      <c r="P62" s="681"/>
      <c r="Q62" s="669">
        <v>311.32499999999999</v>
      </c>
    </row>
    <row r="63" spans="1:17" ht="14.4" customHeight="1" x14ac:dyDescent="0.3">
      <c r="A63" s="664" t="s">
        <v>534</v>
      </c>
      <c r="B63" s="665" t="s">
        <v>3845</v>
      </c>
      <c r="C63" s="665" t="s">
        <v>3846</v>
      </c>
      <c r="D63" s="665" t="s">
        <v>3852</v>
      </c>
      <c r="E63" s="665"/>
      <c r="F63" s="668">
        <v>3.4</v>
      </c>
      <c r="G63" s="668">
        <v>3669.67</v>
      </c>
      <c r="H63" s="668">
        <v>1</v>
      </c>
      <c r="I63" s="668">
        <v>1079.3147058823529</v>
      </c>
      <c r="J63" s="668"/>
      <c r="K63" s="668"/>
      <c r="L63" s="668"/>
      <c r="M63" s="668"/>
      <c r="N63" s="668"/>
      <c r="O63" s="668"/>
      <c r="P63" s="681"/>
      <c r="Q63" s="669"/>
    </row>
    <row r="64" spans="1:17" ht="14.4" customHeight="1" x14ac:dyDescent="0.3">
      <c r="A64" s="664" t="s">
        <v>534</v>
      </c>
      <c r="B64" s="665" t="s">
        <v>3845</v>
      </c>
      <c r="C64" s="665" t="s">
        <v>3846</v>
      </c>
      <c r="D64" s="665" t="s">
        <v>3853</v>
      </c>
      <c r="E64" s="665" t="s">
        <v>1311</v>
      </c>
      <c r="F64" s="668">
        <v>161</v>
      </c>
      <c r="G64" s="668">
        <v>9829.0500000000011</v>
      </c>
      <c r="H64" s="668">
        <v>1</v>
      </c>
      <c r="I64" s="668">
        <v>61.050000000000004</v>
      </c>
      <c r="J64" s="668">
        <v>70</v>
      </c>
      <c r="K64" s="668">
        <v>4088</v>
      </c>
      <c r="L64" s="668">
        <v>0.41590998112737237</v>
      </c>
      <c r="M64" s="668">
        <v>58.4</v>
      </c>
      <c r="N64" s="668">
        <v>154</v>
      </c>
      <c r="O64" s="668">
        <v>8993.6</v>
      </c>
      <c r="P64" s="681">
        <v>0.91500195848021926</v>
      </c>
      <c r="Q64" s="669">
        <v>58.400000000000006</v>
      </c>
    </row>
    <row r="65" spans="1:17" ht="14.4" customHeight="1" x14ac:dyDescent="0.3">
      <c r="A65" s="664" t="s">
        <v>534</v>
      </c>
      <c r="B65" s="665" t="s">
        <v>3845</v>
      </c>
      <c r="C65" s="665" t="s">
        <v>3846</v>
      </c>
      <c r="D65" s="665" t="s">
        <v>3854</v>
      </c>
      <c r="E65" s="665" t="s">
        <v>1810</v>
      </c>
      <c r="F65" s="668"/>
      <c r="G65" s="668"/>
      <c r="H65" s="668"/>
      <c r="I65" s="668"/>
      <c r="J65" s="668">
        <v>1.5</v>
      </c>
      <c r="K65" s="668">
        <v>18020.099999999999</v>
      </c>
      <c r="L65" s="668"/>
      <c r="M65" s="668">
        <v>12013.4</v>
      </c>
      <c r="N65" s="668"/>
      <c r="O65" s="668"/>
      <c r="P65" s="681"/>
      <c r="Q65" s="669"/>
    </row>
    <row r="66" spans="1:17" ht="14.4" customHeight="1" x14ac:dyDescent="0.3">
      <c r="A66" s="664" t="s">
        <v>534</v>
      </c>
      <c r="B66" s="665" t="s">
        <v>3845</v>
      </c>
      <c r="C66" s="665" t="s">
        <v>3846</v>
      </c>
      <c r="D66" s="665" t="s">
        <v>3855</v>
      </c>
      <c r="E66" s="665"/>
      <c r="F66" s="668">
        <v>0.8</v>
      </c>
      <c r="G66" s="668">
        <v>353.16</v>
      </c>
      <c r="H66" s="668">
        <v>1</v>
      </c>
      <c r="I66" s="668">
        <v>441.45</v>
      </c>
      <c r="J66" s="668"/>
      <c r="K66" s="668"/>
      <c r="L66" s="668"/>
      <c r="M66" s="668"/>
      <c r="N66" s="668"/>
      <c r="O66" s="668"/>
      <c r="P66" s="681"/>
      <c r="Q66" s="669"/>
    </row>
    <row r="67" spans="1:17" ht="14.4" customHeight="1" x14ac:dyDescent="0.3">
      <c r="A67" s="664" t="s">
        <v>534</v>
      </c>
      <c r="B67" s="665" t="s">
        <v>3845</v>
      </c>
      <c r="C67" s="665" t="s">
        <v>3846</v>
      </c>
      <c r="D67" s="665" t="s">
        <v>3856</v>
      </c>
      <c r="E67" s="665" t="s">
        <v>3857</v>
      </c>
      <c r="F67" s="668">
        <v>26</v>
      </c>
      <c r="G67" s="668">
        <v>1049.3599999999999</v>
      </c>
      <c r="H67" s="668">
        <v>1</v>
      </c>
      <c r="I67" s="668">
        <v>40.36</v>
      </c>
      <c r="J67" s="668">
        <v>6</v>
      </c>
      <c r="K67" s="668">
        <v>231.66</v>
      </c>
      <c r="L67" s="668">
        <v>0.22076313181367693</v>
      </c>
      <c r="M67" s="668">
        <v>38.61</v>
      </c>
      <c r="N67" s="668">
        <v>69</v>
      </c>
      <c r="O67" s="668">
        <v>2664.09</v>
      </c>
      <c r="P67" s="681">
        <v>2.5387760158572847</v>
      </c>
      <c r="Q67" s="669">
        <v>38.61</v>
      </c>
    </row>
    <row r="68" spans="1:17" ht="14.4" customHeight="1" x14ac:dyDescent="0.3">
      <c r="A68" s="664" t="s">
        <v>534</v>
      </c>
      <c r="B68" s="665" t="s">
        <v>3845</v>
      </c>
      <c r="C68" s="665" t="s">
        <v>3846</v>
      </c>
      <c r="D68" s="665" t="s">
        <v>3858</v>
      </c>
      <c r="E68" s="665" t="s">
        <v>3859</v>
      </c>
      <c r="F68" s="668">
        <v>18</v>
      </c>
      <c r="G68" s="668">
        <v>7275.6</v>
      </c>
      <c r="H68" s="668">
        <v>1</v>
      </c>
      <c r="I68" s="668">
        <v>404.20000000000005</v>
      </c>
      <c r="J68" s="668">
        <v>20.399999999999999</v>
      </c>
      <c r="K68" s="668">
        <v>7887.15</v>
      </c>
      <c r="L68" s="668">
        <v>1.0840549233052943</v>
      </c>
      <c r="M68" s="668">
        <v>386.625</v>
      </c>
      <c r="N68" s="668">
        <v>2.4000000000000004</v>
      </c>
      <c r="O68" s="668">
        <v>927.90000000000009</v>
      </c>
      <c r="P68" s="681">
        <v>0.12753587333003463</v>
      </c>
      <c r="Q68" s="669">
        <v>386.625</v>
      </c>
    </row>
    <row r="69" spans="1:17" ht="14.4" customHeight="1" x14ac:dyDescent="0.3">
      <c r="A69" s="664" t="s">
        <v>534</v>
      </c>
      <c r="B69" s="665" t="s">
        <v>3845</v>
      </c>
      <c r="C69" s="665" t="s">
        <v>3846</v>
      </c>
      <c r="D69" s="665" t="s">
        <v>3860</v>
      </c>
      <c r="E69" s="665" t="s">
        <v>3861</v>
      </c>
      <c r="F69" s="668">
        <v>32</v>
      </c>
      <c r="G69" s="668">
        <v>1291.52</v>
      </c>
      <c r="H69" s="668">
        <v>1</v>
      </c>
      <c r="I69" s="668">
        <v>40.36</v>
      </c>
      <c r="J69" s="668"/>
      <c r="K69" s="668"/>
      <c r="L69" s="668"/>
      <c r="M69" s="668"/>
      <c r="N69" s="668"/>
      <c r="O69" s="668"/>
      <c r="P69" s="681"/>
      <c r="Q69" s="669"/>
    </row>
    <row r="70" spans="1:17" ht="14.4" customHeight="1" x14ac:dyDescent="0.3">
      <c r="A70" s="664" t="s">
        <v>534</v>
      </c>
      <c r="B70" s="665" t="s">
        <v>3845</v>
      </c>
      <c r="C70" s="665" t="s">
        <v>3846</v>
      </c>
      <c r="D70" s="665" t="s">
        <v>3862</v>
      </c>
      <c r="E70" s="665" t="s">
        <v>3863</v>
      </c>
      <c r="F70" s="668">
        <v>3.7</v>
      </c>
      <c r="G70" s="668">
        <v>2128.61</v>
      </c>
      <c r="H70" s="668">
        <v>1</v>
      </c>
      <c r="I70" s="668">
        <v>575.29999999999995</v>
      </c>
      <c r="J70" s="668">
        <v>0.3</v>
      </c>
      <c r="K70" s="668">
        <v>165.09</v>
      </c>
      <c r="L70" s="668">
        <v>7.7557654995513495E-2</v>
      </c>
      <c r="M70" s="668">
        <v>550.30000000000007</v>
      </c>
      <c r="N70" s="668">
        <v>0.79999999999999993</v>
      </c>
      <c r="O70" s="668">
        <v>434.76</v>
      </c>
      <c r="P70" s="681">
        <v>0.20424596332818129</v>
      </c>
      <c r="Q70" s="669">
        <v>543.45000000000005</v>
      </c>
    </row>
    <row r="71" spans="1:17" ht="14.4" customHeight="1" x14ac:dyDescent="0.3">
      <c r="A71" s="664" t="s">
        <v>534</v>
      </c>
      <c r="B71" s="665" t="s">
        <v>3845</v>
      </c>
      <c r="C71" s="665" t="s">
        <v>3846</v>
      </c>
      <c r="D71" s="665" t="s">
        <v>3864</v>
      </c>
      <c r="E71" s="665" t="s">
        <v>3865</v>
      </c>
      <c r="F71" s="668"/>
      <c r="G71" s="668"/>
      <c r="H71" s="668"/>
      <c r="I71" s="668"/>
      <c r="J71" s="668"/>
      <c r="K71" s="668"/>
      <c r="L71" s="668"/>
      <c r="M71" s="668"/>
      <c r="N71" s="668">
        <v>0.7</v>
      </c>
      <c r="O71" s="668">
        <v>189.11</v>
      </c>
      <c r="P71" s="681"/>
      <c r="Q71" s="669">
        <v>270.1571428571429</v>
      </c>
    </row>
    <row r="72" spans="1:17" ht="14.4" customHeight="1" x14ac:dyDescent="0.3">
      <c r="A72" s="664" t="s">
        <v>534</v>
      </c>
      <c r="B72" s="665" t="s">
        <v>3845</v>
      </c>
      <c r="C72" s="665" t="s">
        <v>3846</v>
      </c>
      <c r="D72" s="665" t="s">
        <v>3866</v>
      </c>
      <c r="E72" s="665" t="s">
        <v>2047</v>
      </c>
      <c r="F72" s="668">
        <v>4.8</v>
      </c>
      <c r="G72" s="668">
        <v>1822.8</v>
      </c>
      <c r="H72" s="668">
        <v>1</v>
      </c>
      <c r="I72" s="668">
        <v>379.75</v>
      </c>
      <c r="J72" s="668">
        <v>5.4</v>
      </c>
      <c r="K72" s="668">
        <v>1961.55</v>
      </c>
      <c r="L72" s="668">
        <v>1.0761191573403555</v>
      </c>
      <c r="M72" s="668">
        <v>363.24999999999994</v>
      </c>
      <c r="N72" s="668">
        <v>13.7</v>
      </c>
      <c r="O72" s="668">
        <v>3722.51</v>
      </c>
      <c r="P72" s="681">
        <v>2.0421933289444811</v>
      </c>
      <c r="Q72" s="669">
        <v>271.7160583941606</v>
      </c>
    </row>
    <row r="73" spans="1:17" ht="14.4" customHeight="1" x14ac:dyDescent="0.3">
      <c r="A73" s="664" t="s">
        <v>534</v>
      </c>
      <c r="B73" s="665" t="s">
        <v>3845</v>
      </c>
      <c r="C73" s="665" t="s">
        <v>3846</v>
      </c>
      <c r="D73" s="665" t="s">
        <v>3867</v>
      </c>
      <c r="E73" s="665" t="s">
        <v>3868</v>
      </c>
      <c r="F73" s="668"/>
      <c r="G73" s="668"/>
      <c r="H73" s="668"/>
      <c r="I73" s="668"/>
      <c r="J73" s="668"/>
      <c r="K73" s="668"/>
      <c r="L73" s="668"/>
      <c r="M73" s="668"/>
      <c r="N73" s="668">
        <v>4.4000000000000004</v>
      </c>
      <c r="O73" s="668">
        <v>14360.43</v>
      </c>
      <c r="P73" s="681"/>
      <c r="Q73" s="669">
        <v>3263.7340909090908</v>
      </c>
    </row>
    <row r="74" spans="1:17" ht="14.4" customHeight="1" x14ac:dyDescent="0.3">
      <c r="A74" s="664" t="s">
        <v>534</v>
      </c>
      <c r="B74" s="665" t="s">
        <v>3845</v>
      </c>
      <c r="C74" s="665" t="s">
        <v>3846</v>
      </c>
      <c r="D74" s="665" t="s">
        <v>3869</v>
      </c>
      <c r="E74" s="665" t="s">
        <v>1301</v>
      </c>
      <c r="F74" s="668"/>
      <c r="G74" s="668"/>
      <c r="H74" s="668"/>
      <c r="I74" s="668"/>
      <c r="J74" s="668"/>
      <c r="K74" s="668"/>
      <c r="L74" s="668"/>
      <c r="M74" s="668"/>
      <c r="N74" s="668">
        <v>4.8000000000000007</v>
      </c>
      <c r="O74" s="668">
        <v>1855.8000000000002</v>
      </c>
      <c r="P74" s="681"/>
      <c r="Q74" s="669">
        <v>386.625</v>
      </c>
    </row>
    <row r="75" spans="1:17" ht="14.4" customHeight="1" x14ac:dyDescent="0.3">
      <c r="A75" s="664" t="s">
        <v>534</v>
      </c>
      <c r="B75" s="665" t="s">
        <v>3845</v>
      </c>
      <c r="C75" s="665" t="s">
        <v>3846</v>
      </c>
      <c r="D75" s="665" t="s">
        <v>3870</v>
      </c>
      <c r="E75" s="665" t="s">
        <v>3871</v>
      </c>
      <c r="F75" s="668"/>
      <c r="G75" s="668"/>
      <c r="H75" s="668"/>
      <c r="I75" s="668"/>
      <c r="J75" s="668">
        <v>10</v>
      </c>
      <c r="K75" s="668">
        <v>2192</v>
      </c>
      <c r="L75" s="668"/>
      <c r="M75" s="668">
        <v>219.2</v>
      </c>
      <c r="N75" s="668">
        <v>8</v>
      </c>
      <c r="O75" s="668">
        <v>1753.6</v>
      </c>
      <c r="P75" s="681"/>
      <c r="Q75" s="669">
        <v>219.2</v>
      </c>
    </row>
    <row r="76" spans="1:17" ht="14.4" customHeight="1" x14ac:dyDescent="0.3">
      <c r="A76" s="664" t="s">
        <v>534</v>
      </c>
      <c r="B76" s="665" t="s">
        <v>3845</v>
      </c>
      <c r="C76" s="665" t="s">
        <v>3846</v>
      </c>
      <c r="D76" s="665" t="s">
        <v>3872</v>
      </c>
      <c r="E76" s="665" t="s">
        <v>1337</v>
      </c>
      <c r="F76" s="668"/>
      <c r="G76" s="668"/>
      <c r="H76" s="668"/>
      <c r="I76" s="668"/>
      <c r="J76" s="668">
        <v>0.2</v>
      </c>
      <c r="K76" s="668">
        <v>18.55</v>
      </c>
      <c r="L76" s="668"/>
      <c r="M76" s="668">
        <v>92.75</v>
      </c>
      <c r="N76" s="668">
        <v>5.75</v>
      </c>
      <c r="O76" s="668">
        <v>453.1</v>
      </c>
      <c r="P76" s="681"/>
      <c r="Q76" s="669">
        <v>78.8</v>
      </c>
    </row>
    <row r="77" spans="1:17" ht="14.4" customHeight="1" x14ac:dyDescent="0.3">
      <c r="A77" s="664" t="s">
        <v>534</v>
      </c>
      <c r="B77" s="665" t="s">
        <v>3845</v>
      </c>
      <c r="C77" s="665" t="s">
        <v>3846</v>
      </c>
      <c r="D77" s="665" t="s">
        <v>3873</v>
      </c>
      <c r="E77" s="665" t="s">
        <v>1362</v>
      </c>
      <c r="F77" s="668"/>
      <c r="G77" s="668"/>
      <c r="H77" s="668"/>
      <c r="I77" s="668"/>
      <c r="J77" s="668">
        <v>1.3</v>
      </c>
      <c r="K77" s="668">
        <v>501.86</v>
      </c>
      <c r="L77" s="668"/>
      <c r="M77" s="668">
        <v>386.04615384615386</v>
      </c>
      <c r="N77" s="668">
        <v>8</v>
      </c>
      <c r="O77" s="668">
        <v>3088.54</v>
      </c>
      <c r="P77" s="681"/>
      <c r="Q77" s="669">
        <v>386.0675</v>
      </c>
    </row>
    <row r="78" spans="1:17" ht="14.4" customHeight="1" x14ac:dyDescent="0.3">
      <c r="A78" s="664" t="s">
        <v>534</v>
      </c>
      <c r="B78" s="665" t="s">
        <v>3845</v>
      </c>
      <c r="C78" s="665" t="s">
        <v>3846</v>
      </c>
      <c r="D78" s="665" t="s">
        <v>3874</v>
      </c>
      <c r="E78" s="665" t="s">
        <v>1330</v>
      </c>
      <c r="F78" s="668"/>
      <c r="G78" s="668"/>
      <c r="H78" s="668"/>
      <c r="I78" s="668"/>
      <c r="J78" s="668">
        <v>0.9</v>
      </c>
      <c r="K78" s="668">
        <v>694.93</v>
      </c>
      <c r="L78" s="668"/>
      <c r="M78" s="668">
        <v>772.14444444444439</v>
      </c>
      <c r="N78" s="668">
        <v>0.6</v>
      </c>
      <c r="O78" s="668">
        <v>463.29</v>
      </c>
      <c r="P78" s="681"/>
      <c r="Q78" s="669">
        <v>772.15000000000009</v>
      </c>
    </row>
    <row r="79" spans="1:17" ht="14.4" customHeight="1" x14ac:dyDescent="0.3">
      <c r="A79" s="664" t="s">
        <v>534</v>
      </c>
      <c r="B79" s="665" t="s">
        <v>3845</v>
      </c>
      <c r="C79" s="665" t="s">
        <v>3846</v>
      </c>
      <c r="D79" s="665" t="s">
        <v>3875</v>
      </c>
      <c r="E79" s="665" t="s">
        <v>559</v>
      </c>
      <c r="F79" s="668"/>
      <c r="G79" s="668"/>
      <c r="H79" s="668"/>
      <c r="I79" s="668"/>
      <c r="J79" s="668">
        <v>3</v>
      </c>
      <c r="K79" s="668">
        <v>1751.85</v>
      </c>
      <c r="L79" s="668"/>
      <c r="M79" s="668">
        <v>583.94999999999993</v>
      </c>
      <c r="N79" s="668"/>
      <c r="O79" s="668"/>
      <c r="P79" s="681"/>
      <c r="Q79" s="669"/>
    </row>
    <row r="80" spans="1:17" ht="14.4" customHeight="1" x14ac:dyDescent="0.3">
      <c r="A80" s="664" t="s">
        <v>534</v>
      </c>
      <c r="B80" s="665" t="s">
        <v>3845</v>
      </c>
      <c r="C80" s="665" t="s">
        <v>3846</v>
      </c>
      <c r="D80" s="665" t="s">
        <v>3876</v>
      </c>
      <c r="E80" s="665" t="s">
        <v>2041</v>
      </c>
      <c r="F80" s="668"/>
      <c r="G80" s="668"/>
      <c r="H80" s="668"/>
      <c r="I80" s="668"/>
      <c r="J80" s="668"/>
      <c r="K80" s="668"/>
      <c r="L80" s="668"/>
      <c r="M80" s="668"/>
      <c r="N80" s="668">
        <v>286</v>
      </c>
      <c r="O80" s="668">
        <v>13702.26</v>
      </c>
      <c r="P80" s="681"/>
      <c r="Q80" s="669">
        <v>47.910000000000004</v>
      </c>
    </row>
    <row r="81" spans="1:17" ht="14.4" customHeight="1" x14ac:dyDescent="0.3">
      <c r="A81" s="664" t="s">
        <v>534</v>
      </c>
      <c r="B81" s="665" t="s">
        <v>3845</v>
      </c>
      <c r="C81" s="665" t="s">
        <v>3846</v>
      </c>
      <c r="D81" s="665" t="s">
        <v>3877</v>
      </c>
      <c r="E81" s="665" t="s">
        <v>1295</v>
      </c>
      <c r="F81" s="668"/>
      <c r="G81" s="668"/>
      <c r="H81" s="668"/>
      <c r="I81" s="668"/>
      <c r="J81" s="668"/>
      <c r="K81" s="668"/>
      <c r="L81" s="668"/>
      <c r="M81" s="668"/>
      <c r="N81" s="668">
        <v>12.8</v>
      </c>
      <c r="O81" s="668">
        <v>4242.24</v>
      </c>
      <c r="P81" s="681"/>
      <c r="Q81" s="669">
        <v>331.42499999999995</v>
      </c>
    </row>
    <row r="82" spans="1:17" ht="14.4" customHeight="1" x14ac:dyDescent="0.3">
      <c r="A82" s="664" t="s">
        <v>534</v>
      </c>
      <c r="B82" s="665" t="s">
        <v>3845</v>
      </c>
      <c r="C82" s="665" t="s">
        <v>3878</v>
      </c>
      <c r="D82" s="665" t="s">
        <v>3879</v>
      </c>
      <c r="E82" s="665"/>
      <c r="F82" s="668">
        <v>43</v>
      </c>
      <c r="G82" s="668">
        <v>117334.53</v>
      </c>
      <c r="H82" s="668">
        <v>1</v>
      </c>
      <c r="I82" s="668">
        <v>2728.71</v>
      </c>
      <c r="J82" s="668">
        <v>39</v>
      </c>
      <c r="K82" s="668">
        <v>106419.69</v>
      </c>
      <c r="L82" s="668">
        <v>0.90697674418604657</v>
      </c>
      <c r="M82" s="668">
        <v>2728.71</v>
      </c>
      <c r="N82" s="668">
        <v>64</v>
      </c>
      <c r="O82" s="668">
        <v>157496.96000000002</v>
      </c>
      <c r="P82" s="681">
        <v>1.3422899465315115</v>
      </c>
      <c r="Q82" s="669">
        <v>2460.8900000000003</v>
      </c>
    </row>
    <row r="83" spans="1:17" ht="14.4" customHeight="1" x14ac:dyDescent="0.3">
      <c r="A83" s="664" t="s">
        <v>534</v>
      </c>
      <c r="B83" s="665" t="s">
        <v>3845</v>
      </c>
      <c r="C83" s="665" t="s">
        <v>3878</v>
      </c>
      <c r="D83" s="665" t="s">
        <v>3880</v>
      </c>
      <c r="E83" s="665"/>
      <c r="F83" s="668"/>
      <c r="G83" s="668"/>
      <c r="H83" s="668"/>
      <c r="I83" s="668"/>
      <c r="J83" s="668"/>
      <c r="K83" s="668"/>
      <c r="L83" s="668"/>
      <c r="M83" s="668"/>
      <c r="N83" s="668">
        <v>1</v>
      </c>
      <c r="O83" s="668">
        <v>9904.81</v>
      </c>
      <c r="P83" s="681"/>
      <c r="Q83" s="669">
        <v>9904.81</v>
      </c>
    </row>
    <row r="84" spans="1:17" ht="14.4" customHeight="1" x14ac:dyDescent="0.3">
      <c r="A84" s="664" t="s">
        <v>534</v>
      </c>
      <c r="B84" s="665" t="s">
        <v>3845</v>
      </c>
      <c r="C84" s="665" t="s">
        <v>3878</v>
      </c>
      <c r="D84" s="665" t="s">
        <v>3881</v>
      </c>
      <c r="E84" s="665"/>
      <c r="F84" s="668">
        <v>11</v>
      </c>
      <c r="G84" s="668">
        <v>10181.27</v>
      </c>
      <c r="H84" s="668">
        <v>1</v>
      </c>
      <c r="I84" s="668">
        <v>925.57</v>
      </c>
      <c r="J84" s="668">
        <v>7</v>
      </c>
      <c r="K84" s="668">
        <v>6478.99</v>
      </c>
      <c r="L84" s="668">
        <v>0.63636363636363635</v>
      </c>
      <c r="M84" s="668">
        <v>925.56999999999994</v>
      </c>
      <c r="N84" s="668">
        <v>11</v>
      </c>
      <c r="O84" s="668">
        <v>11683.1</v>
      </c>
      <c r="P84" s="681">
        <v>1.1475091024990005</v>
      </c>
      <c r="Q84" s="669">
        <v>1062.1000000000001</v>
      </c>
    </row>
    <row r="85" spans="1:17" ht="14.4" customHeight="1" x14ac:dyDescent="0.3">
      <c r="A85" s="664" t="s">
        <v>534</v>
      </c>
      <c r="B85" s="665" t="s">
        <v>3845</v>
      </c>
      <c r="C85" s="665" t="s">
        <v>3882</v>
      </c>
      <c r="D85" s="665" t="s">
        <v>3883</v>
      </c>
      <c r="E85" s="665" t="s">
        <v>3884</v>
      </c>
      <c r="F85" s="668"/>
      <c r="G85" s="668"/>
      <c r="H85" s="668"/>
      <c r="I85" s="668"/>
      <c r="J85" s="668">
        <v>1</v>
      </c>
      <c r="K85" s="668">
        <v>2310</v>
      </c>
      <c r="L85" s="668"/>
      <c r="M85" s="668">
        <v>2310</v>
      </c>
      <c r="N85" s="668"/>
      <c r="O85" s="668"/>
      <c r="P85" s="681"/>
      <c r="Q85" s="669"/>
    </row>
    <row r="86" spans="1:17" ht="14.4" customHeight="1" x14ac:dyDescent="0.3">
      <c r="A86" s="664" t="s">
        <v>534</v>
      </c>
      <c r="B86" s="665" t="s">
        <v>3845</v>
      </c>
      <c r="C86" s="665" t="s">
        <v>3882</v>
      </c>
      <c r="D86" s="665" t="s">
        <v>3885</v>
      </c>
      <c r="E86" s="665" t="s">
        <v>3886</v>
      </c>
      <c r="F86" s="668">
        <v>3</v>
      </c>
      <c r="G86" s="668">
        <v>135064.41</v>
      </c>
      <c r="H86" s="668">
        <v>1</v>
      </c>
      <c r="I86" s="668">
        <v>45021.47</v>
      </c>
      <c r="J86" s="668">
        <v>3</v>
      </c>
      <c r="K86" s="668">
        <v>135064.41</v>
      </c>
      <c r="L86" s="668">
        <v>1</v>
      </c>
      <c r="M86" s="668">
        <v>45021.47</v>
      </c>
      <c r="N86" s="668"/>
      <c r="O86" s="668"/>
      <c r="P86" s="681"/>
      <c r="Q86" s="669"/>
    </row>
    <row r="87" spans="1:17" ht="14.4" customHeight="1" x14ac:dyDescent="0.3">
      <c r="A87" s="664" t="s">
        <v>534</v>
      </c>
      <c r="B87" s="665" t="s">
        <v>3845</v>
      </c>
      <c r="C87" s="665" t="s">
        <v>3882</v>
      </c>
      <c r="D87" s="665" t="s">
        <v>3887</v>
      </c>
      <c r="E87" s="665" t="s">
        <v>3888</v>
      </c>
      <c r="F87" s="668"/>
      <c r="G87" s="668"/>
      <c r="H87" s="668"/>
      <c r="I87" s="668"/>
      <c r="J87" s="668"/>
      <c r="K87" s="668"/>
      <c r="L87" s="668"/>
      <c r="M87" s="668"/>
      <c r="N87" s="668">
        <v>3</v>
      </c>
      <c r="O87" s="668">
        <v>126750</v>
      </c>
      <c r="P87" s="681"/>
      <c r="Q87" s="669">
        <v>42250</v>
      </c>
    </row>
    <row r="88" spans="1:17" ht="14.4" customHeight="1" x14ac:dyDescent="0.3">
      <c r="A88" s="664" t="s">
        <v>534</v>
      </c>
      <c r="B88" s="665" t="s">
        <v>3845</v>
      </c>
      <c r="C88" s="665" t="s">
        <v>3882</v>
      </c>
      <c r="D88" s="665" t="s">
        <v>3889</v>
      </c>
      <c r="E88" s="665" t="s">
        <v>3890</v>
      </c>
      <c r="F88" s="668">
        <v>1</v>
      </c>
      <c r="G88" s="668">
        <v>44581.25</v>
      </c>
      <c r="H88" s="668">
        <v>1</v>
      </c>
      <c r="I88" s="668">
        <v>44581.25</v>
      </c>
      <c r="J88" s="668">
        <v>2</v>
      </c>
      <c r="K88" s="668">
        <v>89162.5</v>
      </c>
      <c r="L88" s="668">
        <v>2</v>
      </c>
      <c r="M88" s="668">
        <v>44581.25</v>
      </c>
      <c r="N88" s="668">
        <v>1</v>
      </c>
      <c r="O88" s="668">
        <v>42250</v>
      </c>
      <c r="P88" s="681">
        <v>0.94770783681480442</v>
      </c>
      <c r="Q88" s="669">
        <v>42250</v>
      </c>
    </row>
    <row r="89" spans="1:17" ht="14.4" customHeight="1" x14ac:dyDescent="0.3">
      <c r="A89" s="664" t="s">
        <v>534</v>
      </c>
      <c r="B89" s="665" t="s">
        <v>3845</v>
      </c>
      <c r="C89" s="665" t="s">
        <v>3882</v>
      </c>
      <c r="D89" s="665" t="s">
        <v>3891</v>
      </c>
      <c r="E89" s="665" t="s">
        <v>3892</v>
      </c>
      <c r="F89" s="668"/>
      <c r="G89" s="668"/>
      <c r="H89" s="668"/>
      <c r="I89" s="668"/>
      <c r="J89" s="668">
        <v>1</v>
      </c>
      <c r="K89" s="668">
        <v>129657</v>
      </c>
      <c r="L89" s="668"/>
      <c r="M89" s="668">
        <v>129657</v>
      </c>
      <c r="N89" s="668"/>
      <c r="O89" s="668"/>
      <c r="P89" s="681"/>
      <c r="Q89" s="669"/>
    </row>
    <row r="90" spans="1:17" ht="14.4" customHeight="1" x14ac:dyDescent="0.3">
      <c r="A90" s="664" t="s">
        <v>534</v>
      </c>
      <c r="B90" s="665" t="s">
        <v>3845</v>
      </c>
      <c r="C90" s="665" t="s">
        <v>3882</v>
      </c>
      <c r="D90" s="665" t="s">
        <v>3893</v>
      </c>
      <c r="E90" s="665" t="s">
        <v>3894</v>
      </c>
      <c r="F90" s="668">
        <v>26</v>
      </c>
      <c r="G90" s="668">
        <v>458952</v>
      </c>
      <c r="H90" s="668">
        <v>1</v>
      </c>
      <c r="I90" s="668">
        <v>17652</v>
      </c>
      <c r="J90" s="668">
        <v>21</v>
      </c>
      <c r="K90" s="668">
        <v>370692</v>
      </c>
      <c r="L90" s="668">
        <v>0.80769230769230771</v>
      </c>
      <c r="M90" s="668">
        <v>17652</v>
      </c>
      <c r="N90" s="668">
        <v>27</v>
      </c>
      <c r="O90" s="668">
        <v>476604</v>
      </c>
      <c r="P90" s="681">
        <v>1.0384615384615385</v>
      </c>
      <c r="Q90" s="669">
        <v>17652</v>
      </c>
    </row>
    <row r="91" spans="1:17" ht="14.4" customHeight="1" x14ac:dyDescent="0.3">
      <c r="A91" s="664" t="s">
        <v>534</v>
      </c>
      <c r="B91" s="665" t="s">
        <v>3845</v>
      </c>
      <c r="C91" s="665" t="s">
        <v>3882</v>
      </c>
      <c r="D91" s="665" t="s">
        <v>3895</v>
      </c>
      <c r="E91" s="665" t="s">
        <v>3896</v>
      </c>
      <c r="F91" s="668">
        <v>26</v>
      </c>
      <c r="G91" s="668">
        <v>173810</v>
      </c>
      <c r="H91" s="668">
        <v>1</v>
      </c>
      <c r="I91" s="668">
        <v>6685</v>
      </c>
      <c r="J91" s="668">
        <v>21</v>
      </c>
      <c r="K91" s="668">
        <v>140385</v>
      </c>
      <c r="L91" s="668">
        <v>0.80769230769230771</v>
      </c>
      <c r="M91" s="668">
        <v>6685</v>
      </c>
      <c r="N91" s="668">
        <v>27</v>
      </c>
      <c r="O91" s="668">
        <v>180495</v>
      </c>
      <c r="P91" s="681">
        <v>1.0384615384615385</v>
      </c>
      <c r="Q91" s="669">
        <v>6685</v>
      </c>
    </row>
    <row r="92" spans="1:17" ht="14.4" customHeight="1" x14ac:dyDescent="0.3">
      <c r="A92" s="664" t="s">
        <v>534</v>
      </c>
      <c r="B92" s="665" t="s">
        <v>3845</v>
      </c>
      <c r="C92" s="665" t="s">
        <v>3882</v>
      </c>
      <c r="D92" s="665" t="s">
        <v>3897</v>
      </c>
      <c r="E92" s="665" t="s">
        <v>3898</v>
      </c>
      <c r="F92" s="668">
        <v>13</v>
      </c>
      <c r="G92" s="668">
        <v>232505</v>
      </c>
      <c r="H92" s="668">
        <v>1</v>
      </c>
      <c r="I92" s="668">
        <v>17885</v>
      </c>
      <c r="J92" s="668">
        <v>13</v>
      </c>
      <c r="K92" s="668">
        <v>232505</v>
      </c>
      <c r="L92" s="668">
        <v>1</v>
      </c>
      <c r="M92" s="668">
        <v>17885</v>
      </c>
      <c r="N92" s="668">
        <v>19</v>
      </c>
      <c r="O92" s="668">
        <v>302435.35000000003</v>
      </c>
      <c r="P92" s="681">
        <v>1.3007692307692309</v>
      </c>
      <c r="Q92" s="669">
        <v>15917.650000000001</v>
      </c>
    </row>
    <row r="93" spans="1:17" ht="14.4" customHeight="1" x14ac:dyDescent="0.3">
      <c r="A93" s="664" t="s">
        <v>534</v>
      </c>
      <c r="B93" s="665" t="s">
        <v>3845</v>
      </c>
      <c r="C93" s="665" t="s">
        <v>3882</v>
      </c>
      <c r="D93" s="665" t="s">
        <v>3899</v>
      </c>
      <c r="E93" s="665" t="s">
        <v>3900</v>
      </c>
      <c r="F93" s="668">
        <v>13</v>
      </c>
      <c r="G93" s="668">
        <v>88660</v>
      </c>
      <c r="H93" s="668">
        <v>1</v>
      </c>
      <c r="I93" s="668">
        <v>6820</v>
      </c>
      <c r="J93" s="668">
        <v>13</v>
      </c>
      <c r="K93" s="668">
        <v>88660</v>
      </c>
      <c r="L93" s="668">
        <v>1</v>
      </c>
      <c r="M93" s="668">
        <v>6820</v>
      </c>
      <c r="N93" s="668">
        <v>19</v>
      </c>
      <c r="O93" s="668">
        <v>129580</v>
      </c>
      <c r="P93" s="681">
        <v>1.4615384615384615</v>
      </c>
      <c r="Q93" s="669">
        <v>6820</v>
      </c>
    </row>
    <row r="94" spans="1:17" ht="14.4" customHeight="1" x14ac:dyDescent="0.3">
      <c r="A94" s="664" t="s">
        <v>534</v>
      </c>
      <c r="B94" s="665" t="s">
        <v>3845</v>
      </c>
      <c r="C94" s="665" t="s">
        <v>3882</v>
      </c>
      <c r="D94" s="665" t="s">
        <v>3901</v>
      </c>
      <c r="E94" s="665" t="s">
        <v>3902</v>
      </c>
      <c r="F94" s="668">
        <v>39</v>
      </c>
      <c r="G94" s="668">
        <v>276900</v>
      </c>
      <c r="H94" s="668">
        <v>1</v>
      </c>
      <c r="I94" s="668">
        <v>7100</v>
      </c>
      <c r="J94" s="668">
        <v>34</v>
      </c>
      <c r="K94" s="668">
        <v>241400</v>
      </c>
      <c r="L94" s="668">
        <v>0.87179487179487181</v>
      </c>
      <c r="M94" s="668">
        <v>7100</v>
      </c>
      <c r="N94" s="668">
        <v>43</v>
      </c>
      <c r="O94" s="668">
        <v>305300</v>
      </c>
      <c r="P94" s="681">
        <v>1.1025641025641026</v>
      </c>
      <c r="Q94" s="669">
        <v>7100</v>
      </c>
    </row>
    <row r="95" spans="1:17" ht="14.4" customHeight="1" x14ac:dyDescent="0.3">
      <c r="A95" s="664" t="s">
        <v>534</v>
      </c>
      <c r="B95" s="665" t="s">
        <v>3845</v>
      </c>
      <c r="C95" s="665" t="s">
        <v>3882</v>
      </c>
      <c r="D95" s="665" t="s">
        <v>3903</v>
      </c>
      <c r="E95" s="665" t="s">
        <v>3904</v>
      </c>
      <c r="F95" s="668">
        <v>13</v>
      </c>
      <c r="G95" s="668">
        <v>114400</v>
      </c>
      <c r="H95" s="668">
        <v>1</v>
      </c>
      <c r="I95" s="668">
        <v>8800</v>
      </c>
      <c r="J95" s="668">
        <v>14</v>
      </c>
      <c r="K95" s="668">
        <v>123200</v>
      </c>
      <c r="L95" s="668">
        <v>1.0769230769230769</v>
      </c>
      <c r="M95" s="668">
        <v>8800</v>
      </c>
      <c r="N95" s="668">
        <v>19</v>
      </c>
      <c r="O95" s="668">
        <v>167200</v>
      </c>
      <c r="P95" s="681">
        <v>1.4615384615384615</v>
      </c>
      <c r="Q95" s="669">
        <v>8800</v>
      </c>
    </row>
    <row r="96" spans="1:17" ht="14.4" customHeight="1" x14ac:dyDescent="0.3">
      <c r="A96" s="664" t="s">
        <v>534</v>
      </c>
      <c r="B96" s="665" t="s">
        <v>3845</v>
      </c>
      <c r="C96" s="665" t="s">
        <v>3882</v>
      </c>
      <c r="D96" s="665" t="s">
        <v>3905</v>
      </c>
      <c r="E96" s="665" t="s">
        <v>3906</v>
      </c>
      <c r="F96" s="668">
        <v>38</v>
      </c>
      <c r="G96" s="668">
        <v>44270</v>
      </c>
      <c r="H96" s="668">
        <v>1</v>
      </c>
      <c r="I96" s="668">
        <v>1165</v>
      </c>
      <c r="J96" s="668">
        <v>34</v>
      </c>
      <c r="K96" s="668">
        <v>39610</v>
      </c>
      <c r="L96" s="668">
        <v>0.89473684210526316</v>
      </c>
      <c r="M96" s="668">
        <v>1165</v>
      </c>
      <c r="N96" s="668">
        <v>45</v>
      </c>
      <c r="O96" s="668">
        <v>52425</v>
      </c>
      <c r="P96" s="681">
        <v>1.1842105263157894</v>
      </c>
      <c r="Q96" s="669">
        <v>1165</v>
      </c>
    </row>
    <row r="97" spans="1:17" ht="14.4" customHeight="1" x14ac:dyDescent="0.3">
      <c r="A97" s="664" t="s">
        <v>534</v>
      </c>
      <c r="B97" s="665" t="s">
        <v>3845</v>
      </c>
      <c r="C97" s="665" t="s">
        <v>3882</v>
      </c>
      <c r="D97" s="665" t="s">
        <v>3907</v>
      </c>
      <c r="E97" s="665" t="s">
        <v>3908</v>
      </c>
      <c r="F97" s="668">
        <v>29</v>
      </c>
      <c r="G97" s="668">
        <v>21518</v>
      </c>
      <c r="H97" s="668">
        <v>1</v>
      </c>
      <c r="I97" s="668">
        <v>742</v>
      </c>
      <c r="J97" s="668">
        <v>17</v>
      </c>
      <c r="K97" s="668">
        <v>12614</v>
      </c>
      <c r="L97" s="668">
        <v>0.58620689655172409</v>
      </c>
      <c r="M97" s="668">
        <v>742</v>
      </c>
      <c r="N97" s="668">
        <v>25</v>
      </c>
      <c r="O97" s="668">
        <v>18550</v>
      </c>
      <c r="P97" s="681">
        <v>0.86206896551724133</v>
      </c>
      <c r="Q97" s="669">
        <v>742</v>
      </c>
    </row>
    <row r="98" spans="1:17" ht="14.4" customHeight="1" x14ac:dyDescent="0.3">
      <c r="A98" s="664" t="s">
        <v>534</v>
      </c>
      <c r="B98" s="665" t="s">
        <v>3845</v>
      </c>
      <c r="C98" s="665" t="s">
        <v>3882</v>
      </c>
      <c r="D98" s="665" t="s">
        <v>3909</v>
      </c>
      <c r="E98" s="665" t="s">
        <v>3910</v>
      </c>
      <c r="F98" s="668">
        <v>44</v>
      </c>
      <c r="G98" s="668">
        <v>23144</v>
      </c>
      <c r="H98" s="668">
        <v>1</v>
      </c>
      <c r="I98" s="668">
        <v>526</v>
      </c>
      <c r="J98" s="668">
        <v>35</v>
      </c>
      <c r="K98" s="668">
        <v>18410</v>
      </c>
      <c r="L98" s="668">
        <v>0.79545454545454541</v>
      </c>
      <c r="M98" s="668">
        <v>526</v>
      </c>
      <c r="N98" s="668">
        <v>45</v>
      </c>
      <c r="O98" s="668">
        <v>23670</v>
      </c>
      <c r="P98" s="681">
        <v>1.0227272727272727</v>
      </c>
      <c r="Q98" s="669">
        <v>526</v>
      </c>
    </row>
    <row r="99" spans="1:17" ht="14.4" customHeight="1" x14ac:dyDescent="0.3">
      <c r="A99" s="664" t="s">
        <v>534</v>
      </c>
      <c r="B99" s="665" t="s">
        <v>3845</v>
      </c>
      <c r="C99" s="665" t="s">
        <v>3882</v>
      </c>
      <c r="D99" s="665" t="s">
        <v>3911</v>
      </c>
      <c r="E99" s="665" t="s">
        <v>3912</v>
      </c>
      <c r="F99" s="668">
        <v>1</v>
      </c>
      <c r="G99" s="668">
        <v>46725</v>
      </c>
      <c r="H99" s="668">
        <v>1</v>
      </c>
      <c r="I99" s="668">
        <v>46725</v>
      </c>
      <c r="J99" s="668">
        <v>3</v>
      </c>
      <c r="K99" s="668">
        <v>140175</v>
      </c>
      <c r="L99" s="668">
        <v>3</v>
      </c>
      <c r="M99" s="668">
        <v>46725</v>
      </c>
      <c r="N99" s="668">
        <v>1</v>
      </c>
      <c r="O99" s="668">
        <v>35942</v>
      </c>
      <c r="P99" s="681">
        <v>0.76922418405564474</v>
      </c>
      <c r="Q99" s="669">
        <v>35942</v>
      </c>
    </row>
    <row r="100" spans="1:17" ht="14.4" customHeight="1" x14ac:dyDescent="0.3">
      <c r="A100" s="664" t="s">
        <v>534</v>
      </c>
      <c r="B100" s="665" t="s">
        <v>3845</v>
      </c>
      <c r="C100" s="665" t="s">
        <v>3882</v>
      </c>
      <c r="D100" s="665" t="s">
        <v>3913</v>
      </c>
      <c r="E100" s="665" t="s">
        <v>3914</v>
      </c>
      <c r="F100" s="668">
        <v>34</v>
      </c>
      <c r="G100" s="668">
        <v>31818.560000000001</v>
      </c>
      <c r="H100" s="668">
        <v>1</v>
      </c>
      <c r="I100" s="668">
        <v>935.84</v>
      </c>
      <c r="J100" s="668">
        <v>30</v>
      </c>
      <c r="K100" s="668">
        <v>28075.200000000001</v>
      </c>
      <c r="L100" s="668">
        <v>0.88235294117647056</v>
      </c>
      <c r="M100" s="668">
        <v>935.84</v>
      </c>
      <c r="N100" s="668">
        <v>41</v>
      </c>
      <c r="O100" s="668">
        <v>38369.440000000002</v>
      </c>
      <c r="P100" s="681">
        <v>1.2058823529411764</v>
      </c>
      <c r="Q100" s="669">
        <v>935.84</v>
      </c>
    </row>
    <row r="101" spans="1:17" ht="14.4" customHeight="1" x14ac:dyDescent="0.3">
      <c r="A101" s="664" t="s">
        <v>534</v>
      </c>
      <c r="B101" s="665" t="s">
        <v>3845</v>
      </c>
      <c r="C101" s="665" t="s">
        <v>3882</v>
      </c>
      <c r="D101" s="665" t="s">
        <v>3915</v>
      </c>
      <c r="E101" s="665" t="s">
        <v>3916</v>
      </c>
      <c r="F101" s="668">
        <v>10</v>
      </c>
      <c r="G101" s="668">
        <v>72545.5</v>
      </c>
      <c r="H101" s="668">
        <v>1</v>
      </c>
      <c r="I101" s="668">
        <v>7254.55</v>
      </c>
      <c r="J101" s="668">
        <v>3</v>
      </c>
      <c r="K101" s="668">
        <v>21763.65</v>
      </c>
      <c r="L101" s="668">
        <v>0.30000000000000004</v>
      </c>
      <c r="M101" s="668">
        <v>7254.55</v>
      </c>
      <c r="N101" s="668">
        <v>2</v>
      </c>
      <c r="O101" s="668">
        <v>14509.1</v>
      </c>
      <c r="P101" s="681">
        <v>0.2</v>
      </c>
      <c r="Q101" s="669">
        <v>7254.55</v>
      </c>
    </row>
    <row r="102" spans="1:17" ht="14.4" customHeight="1" x14ac:dyDescent="0.3">
      <c r="A102" s="664" t="s">
        <v>534</v>
      </c>
      <c r="B102" s="665" t="s">
        <v>3845</v>
      </c>
      <c r="C102" s="665" t="s">
        <v>3882</v>
      </c>
      <c r="D102" s="665" t="s">
        <v>3917</v>
      </c>
      <c r="E102" s="665" t="s">
        <v>3918</v>
      </c>
      <c r="F102" s="668">
        <v>1</v>
      </c>
      <c r="G102" s="668">
        <v>8644</v>
      </c>
      <c r="H102" s="668">
        <v>1</v>
      </c>
      <c r="I102" s="668">
        <v>8644</v>
      </c>
      <c r="J102" s="668"/>
      <c r="K102" s="668"/>
      <c r="L102" s="668"/>
      <c r="M102" s="668"/>
      <c r="N102" s="668"/>
      <c r="O102" s="668"/>
      <c r="P102" s="681"/>
      <c r="Q102" s="669"/>
    </row>
    <row r="103" spans="1:17" ht="14.4" customHeight="1" x14ac:dyDescent="0.3">
      <c r="A103" s="664" t="s">
        <v>534</v>
      </c>
      <c r="B103" s="665" t="s">
        <v>3845</v>
      </c>
      <c r="C103" s="665" t="s">
        <v>3882</v>
      </c>
      <c r="D103" s="665" t="s">
        <v>3919</v>
      </c>
      <c r="E103" s="665" t="s">
        <v>3920</v>
      </c>
      <c r="F103" s="668">
        <v>4</v>
      </c>
      <c r="G103" s="668">
        <v>155413.07999999999</v>
      </c>
      <c r="H103" s="668">
        <v>1</v>
      </c>
      <c r="I103" s="668">
        <v>38853.269999999997</v>
      </c>
      <c r="J103" s="668">
        <v>2</v>
      </c>
      <c r="K103" s="668">
        <v>77706.539999999994</v>
      </c>
      <c r="L103" s="668">
        <v>0.5</v>
      </c>
      <c r="M103" s="668">
        <v>38853.269999999997</v>
      </c>
      <c r="N103" s="668">
        <v>1</v>
      </c>
      <c r="O103" s="668">
        <v>38853.269999999997</v>
      </c>
      <c r="P103" s="681">
        <v>0.25</v>
      </c>
      <c r="Q103" s="669">
        <v>38853.269999999997</v>
      </c>
    </row>
    <row r="104" spans="1:17" ht="14.4" customHeight="1" x14ac:dyDescent="0.3">
      <c r="A104" s="664" t="s">
        <v>534</v>
      </c>
      <c r="B104" s="665" t="s">
        <v>3845</v>
      </c>
      <c r="C104" s="665" t="s">
        <v>3882</v>
      </c>
      <c r="D104" s="665" t="s">
        <v>3921</v>
      </c>
      <c r="E104" s="665" t="s">
        <v>3922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2976</v>
      </c>
      <c r="P104" s="681"/>
      <c r="Q104" s="669">
        <v>2976</v>
      </c>
    </row>
    <row r="105" spans="1:17" ht="14.4" customHeight="1" x14ac:dyDescent="0.3">
      <c r="A105" s="664" t="s">
        <v>534</v>
      </c>
      <c r="B105" s="665" t="s">
        <v>3845</v>
      </c>
      <c r="C105" s="665" t="s">
        <v>3882</v>
      </c>
      <c r="D105" s="665" t="s">
        <v>3923</v>
      </c>
      <c r="E105" s="665" t="s">
        <v>3924</v>
      </c>
      <c r="F105" s="668">
        <v>25</v>
      </c>
      <c r="G105" s="668">
        <v>34018.75</v>
      </c>
      <c r="H105" s="668">
        <v>1</v>
      </c>
      <c r="I105" s="668">
        <v>1360.75</v>
      </c>
      <c r="J105" s="668">
        <v>16</v>
      </c>
      <c r="K105" s="668">
        <v>21772</v>
      </c>
      <c r="L105" s="668">
        <v>0.64</v>
      </c>
      <c r="M105" s="668">
        <v>1360.75</v>
      </c>
      <c r="N105" s="668">
        <v>23</v>
      </c>
      <c r="O105" s="668">
        <v>31297.25</v>
      </c>
      <c r="P105" s="681">
        <v>0.92</v>
      </c>
      <c r="Q105" s="669">
        <v>1360.75</v>
      </c>
    </row>
    <row r="106" spans="1:17" ht="14.4" customHeight="1" x14ac:dyDescent="0.3">
      <c r="A106" s="664" t="s">
        <v>534</v>
      </c>
      <c r="B106" s="665" t="s">
        <v>3845</v>
      </c>
      <c r="C106" s="665" t="s">
        <v>3882</v>
      </c>
      <c r="D106" s="665" t="s">
        <v>3925</v>
      </c>
      <c r="E106" s="665" t="s">
        <v>3926</v>
      </c>
      <c r="F106" s="668">
        <v>13</v>
      </c>
      <c r="G106" s="668">
        <v>60807.5</v>
      </c>
      <c r="H106" s="668">
        <v>1</v>
      </c>
      <c r="I106" s="668">
        <v>4677.5</v>
      </c>
      <c r="J106" s="668">
        <v>2</v>
      </c>
      <c r="K106" s="668">
        <v>9355</v>
      </c>
      <c r="L106" s="668">
        <v>0.15384615384615385</v>
      </c>
      <c r="M106" s="668">
        <v>4677.5</v>
      </c>
      <c r="N106" s="668"/>
      <c r="O106" s="668"/>
      <c r="P106" s="681"/>
      <c r="Q106" s="669"/>
    </row>
    <row r="107" spans="1:17" ht="14.4" customHeight="1" x14ac:dyDescent="0.3">
      <c r="A107" s="664" t="s">
        <v>534</v>
      </c>
      <c r="B107" s="665" t="s">
        <v>3845</v>
      </c>
      <c r="C107" s="665" t="s">
        <v>3882</v>
      </c>
      <c r="D107" s="665" t="s">
        <v>3927</v>
      </c>
      <c r="E107" s="665" t="s">
        <v>3928</v>
      </c>
      <c r="F107" s="668">
        <v>2</v>
      </c>
      <c r="G107" s="668">
        <v>37905.919999999998</v>
      </c>
      <c r="H107" s="668">
        <v>1</v>
      </c>
      <c r="I107" s="668">
        <v>18952.96</v>
      </c>
      <c r="J107" s="668">
        <v>2</v>
      </c>
      <c r="K107" s="668">
        <v>37905.919999999998</v>
      </c>
      <c r="L107" s="668">
        <v>1</v>
      </c>
      <c r="M107" s="668">
        <v>18952.96</v>
      </c>
      <c r="N107" s="668"/>
      <c r="O107" s="668"/>
      <c r="P107" s="681"/>
      <c r="Q107" s="669"/>
    </row>
    <row r="108" spans="1:17" ht="14.4" customHeight="1" x14ac:dyDescent="0.3">
      <c r="A108" s="664" t="s">
        <v>534</v>
      </c>
      <c r="B108" s="665" t="s">
        <v>3845</v>
      </c>
      <c r="C108" s="665" t="s">
        <v>3882</v>
      </c>
      <c r="D108" s="665" t="s">
        <v>3929</v>
      </c>
      <c r="E108" s="665" t="s">
        <v>3930</v>
      </c>
      <c r="F108" s="668">
        <v>4</v>
      </c>
      <c r="G108" s="668">
        <v>177008</v>
      </c>
      <c r="H108" s="668">
        <v>1</v>
      </c>
      <c r="I108" s="668">
        <v>44252</v>
      </c>
      <c r="J108" s="668"/>
      <c r="K108" s="668"/>
      <c r="L108" s="668"/>
      <c r="M108" s="668"/>
      <c r="N108" s="668">
        <v>1</v>
      </c>
      <c r="O108" s="668">
        <v>44252</v>
      </c>
      <c r="P108" s="681">
        <v>0.25</v>
      </c>
      <c r="Q108" s="669">
        <v>44252</v>
      </c>
    </row>
    <row r="109" spans="1:17" ht="14.4" customHeight="1" x14ac:dyDescent="0.3">
      <c r="A109" s="664" t="s">
        <v>534</v>
      </c>
      <c r="B109" s="665" t="s">
        <v>3845</v>
      </c>
      <c r="C109" s="665" t="s">
        <v>3882</v>
      </c>
      <c r="D109" s="665" t="s">
        <v>3931</v>
      </c>
      <c r="E109" s="665" t="s">
        <v>3932</v>
      </c>
      <c r="F109" s="668">
        <v>2</v>
      </c>
      <c r="G109" s="668">
        <v>93686</v>
      </c>
      <c r="H109" s="668">
        <v>1</v>
      </c>
      <c r="I109" s="668">
        <v>46843</v>
      </c>
      <c r="J109" s="668">
        <v>2</v>
      </c>
      <c r="K109" s="668">
        <v>93686</v>
      </c>
      <c r="L109" s="668">
        <v>1</v>
      </c>
      <c r="M109" s="668">
        <v>46843</v>
      </c>
      <c r="N109" s="668">
        <v>1</v>
      </c>
      <c r="O109" s="668">
        <v>46843</v>
      </c>
      <c r="P109" s="681">
        <v>0.5</v>
      </c>
      <c r="Q109" s="669">
        <v>46843</v>
      </c>
    </row>
    <row r="110" spans="1:17" ht="14.4" customHeight="1" x14ac:dyDescent="0.3">
      <c r="A110" s="664" t="s">
        <v>534</v>
      </c>
      <c r="B110" s="665" t="s">
        <v>3845</v>
      </c>
      <c r="C110" s="665" t="s">
        <v>3882</v>
      </c>
      <c r="D110" s="665" t="s">
        <v>3933</v>
      </c>
      <c r="E110" s="665" t="s">
        <v>3934</v>
      </c>
      <c r="F110" s="668">
        <v>10</v>
      </c>
      <c r="G110" s="668">
        <v>18380</v>
      </c>
      <c r="H110" s="668">
        <v>1</v>
      </c>
      <c r="I110" s="668">
        <v>1838</v>
      </c>
      <c r="J110" s="668">
        <v>6</v>
      </c>
      <c r="K110" s="668">
        <v>11028</v>
      </c>
      <c r="L110" s="668">
        <v>0.6</v>
      </c>
      <c r="M110" s="668">
        <v>1838</v>
      </c>
      <c r="N110" s="668">
        <v>3</v>
      </c>
      <c r="O110" s="668">
        <v>5514</v>
      </c>
      <c r="P110" s="681">
        <v>0.3</v>
      </c>
      <c r="Q110" s="669">
        <v>1838</v>
      </c>
    </row>
    <row r="111" spans="1:17" ht="14.4" customHeight="1" x14ac:dyDescent="0.3">
      <c r="A111" s="664" t="s">
        <v>534</v>
      </c>
      <c r="B111" s="665" t="s">
        <v>3845</v>
      </c>
      <c r="C111" s="665" t="s">
        <v>3882</v>
      </c>
      <c r="D111" s="665" t="s">
        <v>3935</v>
      </c>
      <c r="E111" s="665" t="s">
        <v>3936</v>
      </c>
      <c r="F111" s="668">
        <v>1</v>
      </c>
      <c r="G111" s="668">
        <v>25697</v>
      </c>
      <c r="H111" s="668">
        <v>1</v>
      </c>
      <c r="I111" s="668">
        <v>25697</v>
      </c>
      <c r="J111" s="668">
        <v>1</v>
      </c>
      <c r="K111" s="668">
        <v>25697</v>
      </c>
      <c r="L111" s="668">
        <v>1</v>
      </c>
      <c r="M111" s="668">
        <v>25697</v>
      </c>
      <c r="N111" s="668"/>
      <c r="O111" s="668"/>
      <c r="P111" s="681"/>
      <c r="Q111" s="669"/>
    </row>
    <row r="112" spans="1:17" ht="14.4" customHeight="1" x14ac:dyDescent="0.3">
      <c r="A112" s="664" t="s">
        <v>534</v>
      </c>
      <c r="B112" s="665" t="s">
        <v>3845</v>
      </c>
      <c r="C112" s="665" t="s">
        <v>3882</v>
      </c>
      <c r="D112" s="665" t="s">
        <v>3937</v>
      </c>
      <c r="E112" s="665" t="s">
        <v>3938</v>
      </c>
      <c r="F112" s="668"/>
      <c r="G112" s="668"/>
      <c r="H112" s="668"/>
      <c r="I112" s="668"/>
      <c r="J112" s="668">
        <v>1</v>
      </c>
      <c r="K112" s="668">
        <v>1796</v>
      </c>
      <c r="L112" s="668"/>
      <c r="M112" s="668">
        <v>1796</v>
      </c>
      <c r="N112" s="668"/>
      <c r="O112" s="668"/>
      <c r="P112" s="681"/>
      <c r="Q112" s="669"/>
    </row>
    <row r="113" spans="1:17" ht="14.4" customHeight="1" x14ac:dyDescent="0.3">
      <c r="A113" s="664" t="s">
        <v>534</v>
      </c>
      <c r="B113" s="665" t="s">
        <v>3845</v>
      </c>
      <c r="C113" s="665" t="s">
        <v>3882</v>
      </c>
      <c r="D113" s="665" t="s">
        <v>3939</v>
      </c>
      <c r="E113" s="665" t="s">
        <v>3940</v>
      </c>
      <c r="F113" s="668"/>
      <c r="G113" s="668"/>
      <c r="H113" s="668"/>
      <c r="I113" s="668"/>
      <c r="J113" s="668">
        <v>1</v>
      </c>
      <c r="K113" s="668">
        <v>17618.18</v>
      </c>
      <c r="L113" s="668"/>
      <c r="M113" s="668">
        <v>17618.18</v>
      </c>
      <c r="N113" s="668">
        <v>1</v>
      </c>
      <c r="O113" s="668">
        <v>17618.18</v>
      </c>
      <c r="P113" s="681"/>
      <c r="Q113" s="669">
        <v>17618.18</v>
      </c>
    </row>
    <row r="114" spans="1:17" ht="14.4" customHeight="1" x14ac:dyDescent="0.3">
      <c r="A114" s="664" t="s">
        <v>534</v>
      </c>
      <c r="B114" s="665" t="s">
        <v>3845</v>
      </c>
      <c r="C114" s="665" t="s">
        <v>3882</v>
      </c>
      <c r="D114" s="665" t="s">
        <v>3941</v>
      </c>
      <c r="E114" s="665" t="s">
        <v>3942</v>
      </c>
      <c r="F114" s="668">
        <v>4</v>
      </c>
      <c r="G114" s="668">
        <v>19799.52</v>
      </c>
      <c r="H114" s="668">
        <v>1</v>
      </c>
      <c r="I114" s="668">
        <v>4949.88</v>
      </c>
      <c r="J114" s="668">
        <v>1</v>
      </c>
      <c r="K114" s="668">
        <v>4949.88</v>
      </c>
      <c r="L114" s="668">
        <v>0.25</v>
      </c>
      <c r="M114" s="668">
        <v>4949.88</v>
      </c>
      <c r="N114" s="668">
        <v>3</v>
      </c>
      <c r="O114" s="668">
        <v>14849.64</v>
      </c>
      <c r="P114" s="681">
        <v>0.75</v>
      </c>
      <c r="Q114" s="669">
        <v>4949.88</v>
      </c>
    </row>
    <row r="115" spans="1:17" ht="14.4" customHeight="1" x14ac:dyDescent="0.3">
      <c r="A115" s="664" t="s">
        <v>534</v>
      </c>
      <c r="B115" s="665" t="s">
        <v>3845</v>
      </c>
      <c r="C115" s="665" t="s">
        <v>3882</v>
      </c>
      <c r="D115" s="665" t="s">
        <v>3943</v>
      </c>
      <c r="E115" s="665" t="s">
        <v>3944</v>
      </c>
      <c r="F115" s="668">
        <v>1</v>
      </c>
      <c r="G115" s="668">
        <v>20441.03</v>
      </c>
      <c r="H115" s="668">
        <v>1</v>
      </c>
      <c r="I115" s="668">
        <v>20441.03</v>
      </c>
      <c r="J115" s="668">
        <v>1</v>
      </c>
      <c r="K115" s="668">
        <v>20441.03</v>
      </c>
      <c r="L115" s="668">
        <v>1</v>
      </c>
      <c r="M115" s="668">
        <v>20441.03</v>
      </c>
      <c r="N115" s="668"/>
      <c r="O115" s="668"/>
      <c r="P115" s="681"/>
      <c r="Q115" s="669"/>
    </row>
    <row r="116" spans="1:17" ht="14.4" customHeight="1" x14ac:dyDescent="0.3">
      <c r="A116" s="664" t="s">
        <v>534</v>
      </c>
      <c r="B116" s="665" t="s">
        <v>3845</v>
      </c>
      <c r="C116" s="665" t="s">
        <v>3882</v>
      </c>
      <c r="D116" s="665" t="s">
        <v>3945</v>
      </c>
      <c r="E116" s="665" t="s">
        <v>3946</v>
      </c>
      <c r="F116" s="668">
        <v>21</v>
      </c>
      <c r="G116" s="668">
        <v>542225.66999999993</v>
      </c>
      <c r="H116" s="668">
        <v>1</v>
      </c>
      <c r="I116" s="668">
        <v>25820.269999999997</v>
      </c>
      <c r="J116" s="668">
        <v>24</v>
      </c>
      <c r="K116" s="668">
        <v>619686.4800000001</v>
      </c>
      <c r="L116" s="668">
        <v>1.1428571428571432</v>
      </c>
      <c r="M116" s="668">
        <v>25820.270000000004</v>
      </c>
      <c r="N116" s="668">
        <v>16</v>
      </c>
      <c r="O116" s="668">
        <v>413124.32</v>
      </c>
      <c r="P116" s="681">
        <v>0.76190476190476197</v>
      </c>
      <c r="Q116" s="669">
        <v>25820.27</v>
      </c>
    </row>
    <row r="117" spans="1:17" ht="14.4" customHeight="1" x14ac:dyDescent="0.3">
      <c r="A117" s="664" t="s">
        <v>534</v>
      </c>
      <c r="B117" s="665" t="s">
        <v>3845</v>
      </c>
      <c r="C117" s="665" t="s">
        <v>3882</v>
      </c>
      <c r="D117" s="665" t="s">
        <v>3947</v>
      </c>
      <c r="E117" s="665" t="s">
        <v>3948</v>
      </c>
      <c r="F117" s="668">
        <v>14</v>
      </c>
      <c r="G117" s="668">
        <v>203127.25999999998</v>
      </c>
      <c r="H117" s="668">
        <v>1</v>
      </c>
      <c r="I117" s="668">
        <v>14509.089999999998</v>
      </c>
      <c r="J117" s="668">
        <v>5</v>
      </c>
      <c r="K117" s="668">
        <v>72545.450000000012</v>
      </c>
      <c r="L117" s="668">
        <v>0.35714285714285726</v>
      </c>
      <c r="M117" s="668">
        <v>14509.090000000002</v>
      </c>
      <c r="N117" s="668">
        <v>11</v>
      </c>
      <c r="O117" s="668">
        <v>159599.99000000002</v>
      </c>
      <c r="P117" s="681">
        <v>0.78571428571428592</v>
      </c>
      <c r="Q117" s="669">
        <v>14509.090000000002</v>
      </c>
    </row>
    <row r="118" spans="1:17" ht="14.4" customHeight="1" x14ac:dyDescent="0.3">
      <c r="A118" s="664" t="s">
        <v>534</v>
      </c>
      <c r="B118" s="665" t="s">
        <v>3845</v>
      </c>
      <c r="C118" s="665" t="s">
        <v>3882</v>
      </c>
      <c r="D118" s="665" t="s">
        <v>3949</v>
      </c>
      <c r="E118" s="665" t="s">
        <v>3950</v>
      </c>
      <c r="F118" s="668">
        <v>31</v>
      </c>
      <c r="G118" s="668">
        <v>40455</v>
      </c>
      <c r="H118" s="668">
        <v>1</v>
      </c>
      <c r="I118" s="668">
        <v>1305</v>
      </c>
      <c r="J118" s="668">
        <v>31</v>
      </c>
      <c r="K118" s="668">
        <v>40455</v>
      </c>
      <c r="L118" s="668">
        <v>1</v>
      </c>
      <c r="M118" s="668">
        <v>1305</v>
      </c>
      <c r="N118" s="668">
        <v>36</v>
      </c>
      <c r="O118" s="668">
        <v>46980</v>
      </c>
      <c r="P118" s="681">
        <v>1.1612903225806452</v>
      </c>
      <c r="Q118" s="669">
        <v>1305</v>
      </c>
    </row>
    <row r="119" spans="1:17" ht="14.4" customHeight="1" x14ac:dyDescent="0.3">
      <c r="A119" s="664" t="s">
        <v>534</v>
      </c>
      <c r="B119" s="665" t="s">
        <v>3845</v>
      </c>
      <c r="C119" s="665" t="s">
        <v>3882</v>
      </c>
      <c r="D119" s="665" t="s">
        <v>3951</v>
      </c>
      <c r="E119" s="665" t="s">
        <v>3952</v>
      </c>
      <c r="F119" s="668">
        <v>33</v>
      </c>
      <c r="G119" s="668">
        <v>35574</v>
      </c>
      <c r="H119" s="668">
        <v>1</v>
      </c>
      <c r="I119" s="668">
        <v>1078</v>
      </c>
      <c r="J119" s="668">
        <v>34</v>
      </c>
      <c r="K119" s="668">
        <v>36652</v>
      </c>
      <c r="L119" s="668">
        <v>1.0303030303030303</v>
      </c>
      <c r="M119" s="668">
        <v>1078</v>
      </c>
      <c r="N119" s="668">
        <v>45</v>
      </c>
      <c r="O119" s="668">
        <v>48510</v>
      </c>
      <c r="P119" s="681">
        <v>1.3636363636363635</v>
      </c>
      <c r="Q119" s="669">
        <v>1078</v>
      </c>
    </row>
    <row r="120" spans="1:17" ht="14.4" customHeight="1" x14ac:dyDescent="0.3">
      <c r="A120" s="664" t="s">
        <v>534</v>
      </c>
      <c r="B120" s="665" t="s">
        <v>3845</v>
      </c>
      <c r="C120" s="665" t="s">
        <v>3882</v>
      </c>
      <c r="D120" s="665" t="s">
        <v>3953</v>
      </c>
      <c r="E120" s="665" t="s">
        <v>3954</v>
      </c>
      <c r="F120" s="668">
        <v>2</v>
      </c>
      <c r="G120" s="668">
        <v>17018</v>
      </c>
      <c r="H120" s="668">
        <v>1</v>
      </c>
      <c r="I120" s="668">
        <v>8509</v>
      </c>
      <c r="J120" s="668"/>
      <c r="K120" s="668"/>
      <c r="L120" s="668"/>
      <c r="M120" s="668"/>
      <c r="N120" s="668">
        <v>1</v>
      </c>
      <c r="O120" s="668">
        <v>8509</v>
      </c>
      <c r="P120" s="681">
        <v>0.5</v>
      </c>
      <c r="Q120" s="669">
        <v>8509</v>
      </c>
    </row>
    <row r="121" spans="1:17" ht="14.4" customHeight="1" x14ac:dyDescent="0.3">
      <c r="A121" s="664" t="s">
        <v>534</v>
      </c>
      <c r="B121" s="665" t="s">
        <v>3845</v>
      </c>
      <c r="C121" s="665" t="s">
        <v>3882</v>
      </c>
      <c r="D121" s="665" t="s">
        <v>3955</v>
      </c>
      <c r="E121" s="665" t="s">
        <v>3956</v>
      </c>
      <c r="F121" s="668">
        <v>6</v>
      </c>
      <c r="G121" s="668">
        <v>34032</v>
      </c>
      <c r="H121" s="668">
        <v>1</v>
      </c>
      <c r="I121" s="668">
        <v>5672</v>
      </c>
      <c r="J121" s="668"/>
      <c r="K121" s="668"/>
      <c r="L121" s="668"/>
      <c r="M121" s="668"/>
      <c r="N121" s="668">
        <v>2</v>
      </c>
      <c r="O121" s="668">
        <v>11344</v>
      </c>
      <c r="P121" s="681">
        <v>0.33333333333333331</v>
      </c>
      <c r="Q121" s="669">
        <v>5672</v>
      </c>
    </row>
    <row r="122" spans="1:17" ht="14.4" customHeight="1" x14ac:dyDescent="0.3">
      <c r="A122" s="664" t="s">
        <v>534</v>
      </c>
      <c r="B122" s="665" t="s">
        <v>3845</v>
      </c>
      <c r="C122" s="665" t="s">
        <v>3882</v>
      </c>
      <c r="D122" s="665" t="s">
        <v>3957</v>
      </c>
      <c r="E122" s="665" t="s">
        <v>3958</v>
      </c>
      <c r="F122" s="668">
        <v>98</v>
      </c>
      <c r="G122" s="668">
        <v>20776</v>
      </c>
      <c r="H122" s="668">
        <v>1</v>
      </c>
      <c r="I122" s="668">
        <v>212</v>
      </c>
      <c r="J122" s="668">
        <v>50</v>
      </c>
      <c r="K122" s="668">
        <v>10600</v>
      </c>
      <c r="L122" s="668">
        <v>0.51020408163265307</v>
      </c>
      <c r="M122" s="668">
        <v>212</v>
      </c>
      <c r="N122" s="668">
        <v>80</v>
      </c>
      <c r="O122" s="668">
        <v>16960</v>
      </c>
      <c r="P122" s="681">
        <v>0.81632653061224492</v>
      </c>
      <c r="Q122" s="669">
        <v>212</v>
      </c>
    </row>
    <row r="123" spans="1:17" ht="14.4" customHeight="1" x14ac:dyDescent="0.3">
      <c r="A123" s="664" t="s">
        <v>534</v>
      </c>
      <c r="B123" s="665" t="s">
        <v>3845</v>
      </c>
      <c r="C123" s="665" t="s">
        <v>3882</v>
      </c>
      <c r="D123" s="665" t="s">
        <v>3959</v>
      </c>
      <c r="E123" s="665" t="s">
        <v>3960</v>
      </c>
      <c r="F123" s="668"/>
      <c r="G123" s="668"/>
      <c r="H123" s="668"/>
      <c r="I123" s="668"/>
      <c r="J123" s="668">
        <v>2</v>
      </c>
      <c r="K123" s="668">
        <v>2760</v>
      </c>
      <c r="L123" s="668"/>
      <c r="M123" s="668">
        <v>1380</v>
      </c>
      <c r="N123" s="668">
        <v>1</v>
      </c>
      <c r="O123" s="668">
        <v>1380</v>
      </c>
      <c r="P123" s="681"/>
      <c r="Q123" s="669">
        <v>1380</v>
      </c>
    </row>
    <row r="124" spans="1:17" ht="14.4" customHeight="1" x14ac:dyDescent="0.3">
      <c r="A124" s="664" t="s">
        <v>534</v>
      </c>
      <c r="B124" s="665" t="s">
        <v>3845</v>
      </c>
      <c r="C124" s="665" t="s">
        <v>3882</v>
      </c>
      <c r="D124" s="665" t="s">
        <v>3961</v>
      </c>
      <c r="E124" s="665" t="s">
        <v>3962</v>
      </c>
      <c r="F124" s="668">
        <v>1</v>
      </c>
      <c r="G124" s="668">
        <v>1404</v>
      </c>
      <c r="H124" s="668">
        <v>1</v>
      </c>
      <c r="I124" s="668">
        <v>1404</v>
      </c>
      <c r="J124" s="668"/>
      <c r="K124" s="668"/>
      <c r="L124" s="668"/>
      <c r="M124" s="668"/>
      <c r="N124" s="668">
        <v>1</v>
      </c>
      <c r="O124" s="668">
        <v>1404</v>
      </c>
      <c r="P124" s="681">
        <v>1</v>
      </c>
      <c r="Q124" s="669">
        <v>1404</v>
      </c>
    </row>
    <row r="125" spans="1:17" ht="14.4" customHeight="1" x14ac:dyDescent="0.3">
      <c r="A125" s="664" t="s">
        <v>534</v>
      </c>
      <c r="B125" s="665" t="s">
        <v>3845</v>
      </c>
      <c r="C125" s="665" t="s">
        <v>3882</v>
      </c>
      <c r="D125" s="665" t="s">
        <v>3963</v>
      </c>
      <c r="E125" s="665" t="s">
        <v>3964</v>
      </c>
      <c r="F125" s="668">
        <v>1</v>
      </c>
      <c r="G125" s="668">
        <v>1312</v>
      </c>
      <c r="H125" s="668">
        <v>1</v>
      </c>
      <c r="I125" s="668">
        <v>1312</v>
      </c>
      <c r="J125" s="668">
        <v>1</v>
      </c>
      <c r="K125" s="668">
        <v>1312</v>
      </c>
      <c r="L125" s="668">
        <v>1</v>
      </c>
      <c r="M125" s="668">
        <v>1312</v>
      </c>
      <c r="N125" s="668">
        <v>3</v>
      </c>
      <c r="O125" s="668">
        <v>3936</v>
      </c>
      <c r="P125" s="681">
        <v>3</v>
      </c>
      <c r="Q125" s="669">
        <v>1312</v>
      </c>
    </row>
    <row r="126" spans="1:17" ht="14.4" customHeight="1" x14ac:dyDescent="0.3">
      <c r="A126" s="664" t="s">
        <v>534</v>
      </c>
      <c r="B126" s="665" t="s">
        <v>3845</v>
      </c>
      <c r="C126" s="665" t="s">
        <v>3882</v>
      </c>
      <c r="D126" s="665" t="s">
        <v>3965</v>
      </c>
      <c r="E126" s="665" t="s">
        <v>3966</v>
      </c>
      <c r="F126" s="668"/>
      <c r="G126" s="668"/>
      <c r="H126" s="668"/>
      <c r="I126" s="668"/>
      <c r="J126" s="668">
        <v>2</v>
      </c>
      <c r="K126" s="668">
        <v>3120</v>
      </c>
      <c r="L126" s="668"/>
      <c r="M126" s="668">
        <v>1560</v>
      </c>
      <c r="N126" s="668"/>
      <c r="O126" s="668"/>
      <c r="P126" s="681"/>
      <c r="Q126" s="669"/>
    </row>
    <row r="127" spans="1:17" ht="14.4" customHeight="1" x14ac:dyDescent="0.3">
      <c r="A127" s="664" t="s">
        <v>534</v>
      </c>
      <c r="B127" s="665" t="s">
        <v>3845</v>
      </c>
      <c r="C127" s="665" t="s">
        <v>3882</v>
      </c>
      <c r="D127" s="665" t="s">
        <v>3967</v>
      </c>
      <c r="E127" s="665" t="s">
        <v>3968</v>
      </c>
      <c r="F127" s="668">
        <v>5</v>
      </c>
      <c r="G127" s="668">
        <v>29044.1</v>
      </c>
      <c r="H127" s="668">
        <v>1</v>
      </c>
      <c r="I127" s="668">
        <v>5808.82</v>
      </c>
      <c r="J127" s="668">
        <v>1</v>
      </c>
      <c r="K127" s="668">
        <v>5808.82</v>
      </c>
      <c r="L127" s="668">
        <v>0.2</v>
      </c>
      <c r="M127" s="668">
        <v>5808.82</v>
      </c>
      <c r="N127" s="668">
        <v>3</v>
      </c>
      <c r="O127" s="668">
        <v>17426.46</v>
      </c>
      <c r="P127" s="681">
        <v>0.6</v>
      </c>
      <c r="Q127" s="669">
        <v>5808.82</v>
      </c>
    </row>
    <row r="128" spans="1:17" ht="14.4" customHeight="1" x14ac:dyDescent="0.3">
      <c r="A128" s="664" t="s">
        <v>534</v>
      </c>
      <c r="B128" s="665" t="s">
        <v>3845</v>
      </c>
      <c r="C128" s="665" t="s">
        <v>3882</v>
      </c>
      <c r="D128" s="665" t="s">
        <v>3969</v>
      </c>
      <c r="E128" s="665" t="s">
        <v>3970</v>
      </c>
      <c r="F128" s="668">
        <v>5</v>
      </c>
      <c r="G128" s="668">
        <v>41122.9</v>
      </c>
      <c r="H128" s="668">
        <v>1</v>
      </c>
      <c r="I128" s="668">
        <v>8224.58</v>
      </c>
      <c r="J128" s="668">
        <v>1</v>
      </c>
      <c r="K128" s="668">
        <v>8224.58</v>
      </c>
      <c r="L128" s="668">
        <v>0.19999999999999998</v>
      </c>
      <c r="M128" s="668">
        <v>8224.58</v>
      </c>
      <c r="N128" s="668">
        <v>2</v>
      </c>
      <c r="O128" s="668">
        <v>16449.16</v>
      </c>
      <c r="P128" s="681">
        <v>0.39999999999999997</v>
      </c>
      <c r="Q128" s="669">
        <v>8224.58</v>
      </c>
    </row>
    <row r="129" spans="1:17" ht="14.4" customHeight="1" x14ac:dyDescent="0.3">
      <c r="A129" s="664" t="s">
        <v>534</v>
      </c>
      <c r="B129" s="665" t="s">
        <v>3845</v>
      </c>
      <c r="C129" s="665" t="s">
        <v>3882</v>
      </c>
      <c r="D129" s="665" t="s">
        <v>3971</v>
      </c>
      <c r="E129" s="665" t="s">
        <v>3972</v>
      </c>
      <c r="F129" s="668">
        <v>2</v>
      </c>
      <c r="G129" s="668">
        <v>18318.759999999998</v>
      </c>
      <c r="H129" s="668">
        <v>1</v>
      </c>
      <c r="I129" s="668">
        <v>9159.3799999999992</v>
      </c>
      <c r="J129" s="668"/>
      <c r="K129" s="668"/>
      <c r="L129" s="668"/>
      <c r="M129" s="668"/>
      <c r="N129" s="668"/>
      <c r="O129" s="668"/>
      <c r="P129" s="681"/>
      <c r="Q129" s="669"/>
    </row>
    <row r="130" spans="1:17" ht="14.4" customHeight="1" x14ac:dyDescent="0.3">
      <c r="A130" s="664" t="s">
        <v>534</v>
      </c>
      <c r="B130" s="665" t="s">
        <v>3845</v>
      </c>
      <c r="C130" s="665" t="s">
        <v>3882</v>
      </c>
      <c r="D130" s="665" t="s">
        <v>3973</v>
      </c>
      <c r="E130" s="665" t="s">
        <v>3974</v>
      </c>
      <c r="F130" s="668">
        <v>52</v>
      </c>
      <c r="G130" s="668">
        <v>64669.279999999999</v>
      </c>
      <c r="H130" s="668">
        <v>1</v>
      </c>
      <c r="I130" s="668">
        <v>1243.6399999999999</v>
      </c>
      <c r="J130" s="668">
        <v>57</v>
      </c>
      <c r="K130" s="668">
        <v>70887.48</v>
      </c>
      <c r="L130" s="668">
        <v>1.096153846153846</v>
      </c>
      <c r="M130" s="668">
        <v>1243.6399999999999</v>
      </c>
      <c r="N130" s="668">
        <v>54</v>
      </c>
      <c r="O130" s="668">
        <v>67156.56</v>
      </c>
      <c r="P130" s="681">
        <v>1.0384615384615385</v>
      </c>
      <c r="Q130" s="669">
        <v>1243.6399999999999</v>
      </c>
    </row>
    <row r="131" spans="1:17" ht="14.4" customHeight="1" x14ac:dyDescent="0.3">
      <c r="A131" s="664" t="s">
        <v>534</v>
      </c>
      <c r="B131" s="665" t="s">
        <v>3845</v>
      </c>
      <c r="C131" s="665" t="s">
        <v>3882</v>
      </c>
      <c r="D131" s="665" t="s">
        <v>3975</v>
      </c>
      <c r="E131" s="665" t="s">
        <v>3976</v>
      </c>
      <c r="F131" s="668">
        <v>1</v>
      </c>
      <c r="G131" s="668">
        <v>16137.22</v>
      </c>
      <c r="H131" s="668">
        <v>1</v>
      </c>
      <c r="I131" s="668">
        <v>16137.22</v>
      </c>
      <c r="J131" s="668">
        <v>3</v>
      </c>
      <c r="K131" s="668">
        <v>48411.659999999996</v>
      </c>
      <c r="L131" s="668">
        <v>3</v>
      </c>
      <c r="M131" s="668">
        <v>16137.22</v>
      </c>
      <c r="N131" s="668">
        <v>2</v>
      </c>
      <c r="O131" s="668">
        <v>32274.44</v>
      </c>
      <c r="P131" s="681">
        <v>2</v>
      </c>
      <c r="Q131" s="669">
        <v>16137.22</v>
      </c>
    </row>
    <row r="132" spans="1:17" ht="14.4" customHeight="1" x14ac:dyDescent="0.3">
      <c r="A132" s="664" t="s">
        <v>534</v>
      </c>
      <c r="B132" s="665" t="s">
        <v>3845</v>
      </c>
      <c r="C132" s="665" t="s">
        <v>3882</v>
      </c>
      <c r="D132" s="665" t="s">
        <v>3977</v>
      </c>
      <c r="E132" s="665" t="s">
        <v>3978</v>
      </c>
      <c r="F132" s="668">
        <v>15</v>
      </c>
      <c r="G132" s="668">
        <v>24870</v>
      </c>
      <c r="H132" s="668">
        <v>1</v>
      </c>
      <c r="I132" s="668">
        <v>1658</v>
      </c>
      <c r="J132" s="668">
        <v>7</v>
      </c>
      <c r="K132" s="668">
        <v>11606</v>
      </c>
      <c r="L132" s="668">
        <v>0.46666666666666667</v>
      </c>
      <c r="M132" s="668">
        <v>1658</v>
      </c>
      <c r="N132" s="668">
        <v>19</v>
      </c>
      <c r="O132" s="668">
        <v>31502</v>
      </c>
      <c r="P132" s="681">
        <v>1.2666666666666666</v>
      </c>
      <c r="Q132" s="669">
        <v>1658</v>
      </c>
    </row>
    <row r="133" spans="1:17" ht="14.4" customHeight="1" x14ac:dyDescent="0.3">
      <c r="A133" s="664" t="s">
        <v>534</v>
      </c>
      <c r="B133" s="665" t="s">
        <v>3845</v>
      </c>
      <c r="C133" s="665" t="s">
        <v>3882</v>
      </c>
      <c r="D133" s="665" t="s">
        <v>3979</v>
      </c>
      <c r="E133" s="665" t="s">
        <v>3972</v>
      </c>
      <c r="F133" s="668">
        <v>1</v>
      </c>
      <c r="G133" s="668">
        <v>8025.6</v>
      </c>
      <c r="H133" s="668">
        <v>1</v>
      </c>
      <c r="I133" s="668">
        <v>8025.6</v>
      </c>
      <c r="J133" s="668"/>
      <c r="K133" s="668"/>
      <c r="L133" s="668"/>
      <c r="M133" s="668"/>
      <c r="N133" s="668">
        <v>1</v>
      </c>
      <c r="O133" s="668">
        <v>8025.6</v>
      </c>
      <c r="P133" s="681">
        <v>1</v>
      </c>
      <c r="Q133" s="669">
        <v>8025.6</v>
      </c>
    </row>
    <row r="134" spans="1:17" ht="14.4" customHeight="1" x14ac:dyDescent="0.3">
      <c r="A134" s="664" t="s">
        <v>534</v>
      </c>
      <c r="B134" s="665" t="s">
        <v>3845</v>
      </c>
      <c r="C134" s="665" t="s">
        <v>3882</v>
      </c>
      <c r="D134" s="665" t="s">
        <v>3980</v>
      </c>
      <c r="E134" s="665" t="s">
        <v>3981</v>
      </c>
      <c r="F134" s="668">
        <v>27</v>
      </c>
      <c r="G134" s="668">
        <v>30304.26</v>
      </c>
      <c r="H134" s="668">
        <v>1</v>
      </c>
      <c r="I134" s="668">
        <v>1122.3799999999999</v>
      </c>
      <c r="J134" s="668"/>
      <c r="K134" s="668"/>
      <c r="L134" s="668"/>
      <c r="M134" s="668"/>
      <c r="N134" s="668">
        <v>11</v>
      </c>
      <c r="O134" s="668">
        <v>12346.18</v>
      </c>
      <c r="P134" s="681">
        <v>0.40740740740740744</v>
      </c>
      <c r="Q134" s="669">
        <v>1122.3800000000001</v>
      </c>
    </row>
    <row r="135" spans="1:17" ht="14.4" customHeight="1" x14ac:dyDescent="0.3">
      <c r="A135" s="664" t="s">
        <v>534</v>
      </c>
      <c r="B135" s="665" t="s">
        <v>3845</v>
      </c>
      <c r="C135" s="665" t="s">
        <v>3882</v>
      </c>
      <c r="D135" s="665" t="s">
        <v>3982</v>
      </c>
      <c r="E135" s="665" t="s">
        <v>3983</v>
      </c>
      <c r="F135" s="668">
        <v>60</v>
      </c>
      <c r="G135" s="668">
        <v>107256</v>
      </c>
      <c r="H135" s="668">
        <v>1</v>
      </c>
      <c r="I135" s="668">
        <v>1787.6</v>
      </c>
      <c r="J135" s="668">
        <v>95</v>
      </c>
      <c r="K135" s="668">
        <v>169822</v>
      </c>
      <c r="L135" s="668">
        <v>1.5833333333333333</v>
      </c>
      <c r="M135" s="668">
        <v>1787.6</v>
      </c>
      <c r="N135" s="668">
        <v>56</v>
      </c>
      <c r="O135" s="668">
        <v>100105.60000000001</v>
      </c>
      <c r="P135" s="681">
        <v>0.93333333333333335</v>
      </c>
      <c r="Q135" s="669">
        <v>1787.6000000000001</v>
      </c>
    </row>
    <row r="136" spans="1:17" ht="14.4" customHeight="1" x14ac:dyDescent="0.3">
      <c r="A136" s="664" t="s">
        <v>534</v>
      </c>
      <c r="B136" s="665" t="s">
        <v>3845</v>
      </c>
      <c r="C136" s="665" t="s">
        <v>3882</v>
      </c>
      <c r="D136" s="665" t="s">
        <v>3984</v>
      </c>
      <c r="E136" s="665" t="s">
        <v>3985</v>
      </c>
      <c r="F136" s="668">
        <v>12</v>
      </c>
      <c r="G136" s="668">
        <v>869053.08</v>
      </c>
      <c r="H136" s="668">
        <v>1</v>
      </c>
      <c r="I136" s="668">
        <v>72421.09</v>
      </c>
      <c r="J136" s="668">
        <v>1</v>
      </c>
      <c r="K136" s="668">
        <v>72421.09</v>
      </c>
      <c r="L136" s="668">
        <v>8.3333333333333329E-2</v>
      </c>
      <c r="M136" s="668">
        <v>72421.09</v>
      </c>
      <c r="N136" s="668">
        <v>10</v>
      </c>
      <c r="O136" s="668">
        <v>698800</v>
      </c>
      <c r="P136" s="681">
        <v>0.8040935773451261</v>
      </c>
      <c r="Q136" s="669">
        <v>69880</v>
      </c>
    </row>
    <row r="137" spans="1:17" ht="14.4" customHeight="1" x14ac:dyDescent="0.3">
      <c r="A137" s="664" t="s">
        <v>534</v>
      </c>
      <c r="B137" s="665" t="s">
        <v>3845</v>
      </c>
      <c r="C137" s="665" t="s">
        <v>3882</v>
      </c>
      <c r="D137" s="665" t="s">
        <v>3986</v>
      </c>
      <c r="E137" s="665" t="s">
        <v>3987</v>
      </c>
      <c r="F137" s="668"/>
      <c r="G137" s="668"/>
      <c r="H137" s="668"/>
      <c r="I137" s="668"/>
      <c r="J137" s="668"/>
      <c r="K137" s="668"/>
      <c r="L137" s="668"/>
      <c r="M137" s="668"/>
      <c r="N137" s="668">
        <v>1</v>
      </c>
      <c r="O137" s="668">
        <v>118450</v>
      </c>
      <c r="P137" s="681"/>
      <c r="Q137" s="669">
        <v>118450</v>
      </c>
    </row>
    <row r="138" spans="1:17" ht="14.4" customHeight="1" x14ac:dyDescent="0.3">
      <c r="A138" s="664" t="s">
        <v>534</v>
      </c>
      <c r="B138" s="665" t="s">
        <v>3845</v>
      </c>
      <c r="C138" s="665" t="s">
        <v>3882</v>
      </c>
      <c r="D138" s="665" t="s">
        <v>3988</v>
      </c>
      <c r="E138" s="665" t="s">
        <v>3989</v>
      </c>
      <c r="F138" s="668">
        <v>1</v>
      </c>
      <c r="G138" s="668">
        <v>87846.78</v>
      </c>
      <c r="H138" s="668">
        <v>1</v>
      </c>
      <c r="I138" s="668">
        <v>87846.78</v>
      </c>
      <c r="J138" s="668">
        <v>3</v>
      </c>
      <c r="K138" s="668">
        <v>263540.33999999997</v>
      </c>
      <c r="L138" s="668">
        <v>2.9999999999999996</v>
      </c>
      <c r="M138" s="668">
        <v>87846.779999999984</v>
      </c>
      <c r="N138" s="668">
        <v>3</v>
      </c>
      <c r="O138" s="668">
        <v>213900</v>
      </c>
      <c r="P138" s="681">
        <v>2.4349213482839098</v>
      </c>
      <c r="Q138" s="669">
        <v>71300</v>
      </c>
    </row>
    <row r="139" spans="1:17" ht="14.4" customHeight="1" x14ac:dyDescent="0.3">
      <c r="A139" s="664" t="s">
        <v>534</v>
      </c>
      <c r="B139" s="665" t="s">
        <v>3845</v>
      </c>
      <c r="C139" s="665" t="s">
        <v>3882</v>
      </c>
      <c r="D139" s="665" t="s">
        <v>3990</v>
      </c>
      <c r="E139" s="665" t="s">
        <v>3991</v>
      </c>
      <c r="F139" s="668"/>
      <c r="G139" s="668"/>
      <c r="H139" s="668"/>
      <c r="I139" s="668"/>
      <c r="J139" s="668">
        <v>1</v>
      </c>
      <c r="K139" s="668">
        <v>660</v>
      </c>
      <c r="L139" s="668"/>
      <c r="M139" s="668">
        <v>660</v>
      </c>
      <c r="N139" s="668"/>
      <c r="O139" s="668"/>
      <c r="P139" s="681"/>
      <c r="Q139" s="669"/>
    </row>
    <row r="140" spans="1:17" ht="14.4" customHeight="1" x14ac:dyDescent="0.3">
      <c r="A140" s="664" t="s">
        <v>534</v>
      </c>
      <c r="B140" s="665" t="s">
        <v>3845</v>
      </c>
      <c r="C140" s="665" t="s">
        <v>3882</v>
      </c>
      <c r="D140" s="665" t="s">
        <v>3992</v>
      </c>
      <c r="E140" s="665" t="s">
        <v>3993</v>
      </c>
      <c r="F140" s="668">
        <v>2</v>
      </c>
      <c r="G140" s="668">
        <v>160948.29999999999</v>
      </c>
      <c r="H140" s="668">
        <v>1</v>
      </c>
      <c r="I140" s="668">
        <v>80474.149999999994</v>
      </c>
      <c r="J140" s="668">
        <v>3</v>
      </c>
      <c r="K140" s="668">
        <v>241422.44999999998</v>
      </c>
      <c r="L140" s="668">
        <v>1.5</v>
      </c>
      <c r="M140" s="668">
        <v>80474.149999999994</v>
      </c>
      <c r="N140" s="668">
        <v>1</v>
      </c>
      <c r="O140" s="668">
        <v>80474.149999999994</v>
      </c>
      <c r="P140" s="681">
        <v>0.5</v>
      </c>
      <c r="Q140" s="669">
        <v>80474.149999999994</v>
      </c>
    </row>
    <row r="141" spans="1:17" ht="14.4" customHeight="1" x14ac:dyDescent="0.3">
      <c r="A141" s="664" t="s">
        <v>534</v>
      </c>
      <c r="B141" s="665" t="s">
        <v>3845</v>
      </c>
      <c r="C141" s="665" t="s">
        <v>3882</v>
      </c>
      <c r="D141" s="665" t="s">
        <v>3994</v>
      </c>
      <c r="E141" s="665" t="s">
        <v>3995</v>
      </c>
      <c r="F141" s="668">
        <v>1</v>
      </c>
      <c r="G141" s="668">
        <v>12500</v>
      </c>
      <c r="H141" s="668">
        <v>1</v>
      </c>
      <c r="I141" s="668">
        <v>12500</v>
      </c>
      <c r="J141" s="668">
        <v>1</v>
      </c>
      <c r="K141" s="668">
        <v>12500</v>
      </c>
      <c r="L141" s="668">
        <v>1</v>
      </c>
      <c r="M141" s="668">
        <v>12500</v>
      </c>
      <c r="N141" s="668">
        <v>1</v>
      </c>
      <c r="O141" s="668">
        <v>12500</v>
      </c>
      <c r="P141" s="681">
        <v>1</v>
      </c>
      <c r="Q141" s="669">
        <v>12500</v>
      </c>
    </row>
    <row r="142" spans="1:17" ht="14.4" customHeight="1" x14ac:dyDescent="0.3">
      <c r="A142" s="664" t="s">
        <v>534</v>
      </c>
      <c r="B142" s="665" t="s">
        <v>3845</v>
      </c>
      <c r="C142" s="665" t="s">
        <v>3882</v>
      </c>
      <c r="D142" s="665" t="s">
        <v>3996</v>
      </c>
      <c r="E142" s="665" t="s">
        <v>3997</v>
      </c>
      <c r="F142" s="668"/>
      <c r="G142" s="668"/>
      <c r="H142" s="668"/>
      <c r="I142" s="668"/>
      <c r="J142" s="668"/>
      <c r="K142" s="668"/>
      <c r="L142" s="668"/>
      <c r="M142" s="668"/>
      <c r="N142" s="668">
        <v>1</v>
      </c>
      <c r="O142" s="668">
        <v>57507</v>
      </c>
      <c r="P142" s="681"/>
      <c r="Q142" s="669">
        <v>57507</v>
      </c>
    </row>
    <row r="143" spans="1:17" ht="14.4" customHeight="1" x14ac:dyDescent="0.3">
      <c r="A143" s="664" t="s">
        <v>534</v>
      </c>
      <c r="B143" s="665" t="s">
        <v>3845</v>
      </c>
      <c r="C143" s="665" t="s">
        <v>3882</v>
      </c>
      <c r="D143" s="665" t="s">
        <v>3998</v>
      </c>
      <c r="E143" s="665" t="s">
        <v>3999</v>
      </c>
      <c r="F143" s="668"/>
      <c r="G143" s="668"/>
      <c r="H143" s="668"/>
      <c r="I143" s="668"/>
      <c r="J143" s="668">
        <v>1</v>
      </c>
      <c r="K143" s="668">
        <v>43152.11</v>
      </c>
      <c r="L143" s="668"/>
      <c r="M143" s="668">
        <v>43152.11</v>
      </c>
      <c r="N143" s="668">
        <v>2</v>
      </c>
      <c r="O143" s="668">
        <v>86304.22</v>
      </c>
      <c r="P143" s="681"/>
      <c r="Q143" s="669">
        <v>43152.11</v>
      </c>
    </row>
    <row r="144" spans="1:17" ht="14.4" customHeight="1" x14ac:dyDescent="0.3">
      <c r="A144" s="664" t="s">
        <v>534</v>
      </c>
      <c r="B144" s="665" t="s">
        <v>3845</v>
      </c>
      <c r="C144" s="665" t="s">
        <v>3882</v>
      </c>
      <c r="D144" s="665" t="s">
        <v>4000</v>
      </c>
      <c r="E144" s="665" t="s">
        <v>4001</v>
      </c>
      <c r="F144" s="668">
        <v>4</v>
      </c>
      <c r="G144" s="668">
        <v>54761.440000000002</v>
      </c>
      <c r="H144" s="668">
        <v>1</v>
      </c>
      <c r="I144" s="668">
        <v>13690.36</v>
      </c>
      <c r="J144" s="668"/>
      <c r="K144" s="668"/>
      <c r="L144" s="668"/>
      <c r="M144" s="668"/>
      <c r="N144" s="668">
        <v>1</v>
      </c>
      <c r="O144" s="668">
        <v>13690.36</v>
      </c>
      <c r="P144" s="681">
        <v>0.25</v>
      </c>
      <c r="Q144" s="669">
        <v>13690.36</v>
      </c>
    </row>
    <row r="145" spans="1:17" ht="14.4" customHeight="1" x14ac:dyDescent="0.3">
      <c r="A145" s="664" t="s">
        <v>534</v>
      </c>
      <c r="B145" s="665" t="s">
        <v>3845</v>
      </c>
      <c r="C145" s="665" t="s">
        <v>3882</v>
      </c>
      <c r="D145" s="665" t="s">
        <v>4002</v>
      </c>
      <c r="E145" s="665" t="s">
        <v>4003</v>
      </c>
      <c r="F145" s="668">
        <v>1</v>
      </c>
      <c r="G145" s="668">
        <v>2487.27</v>
      </c>
      <c r="H145" s="668">
        <v>1</v>
      </c>
      <c r="I145" s="668">
        <v>2487.27</v>
      </c>
      <c r="J145" s="668">
        <v>1</v>
      </c>
      <c r="K145" s="668">
        <v>2487.27</v>
      </c>
      <c r="L145" s="668">
        <v>1</v>
      </c>
      <c r="M145" s="668">
        <v>2487.27</v>
      </c>
      <c r="N145" s="668">
        <v>1</v>
      </c>
      <c r="O145" s="668">
        <v>2487.27</v>
      </c>
      <c r="P145" s="681">
        <v>1</v>
      </c>
      <c r="Q145" s="669">
        <v>2487.27</v>
      </c>
    </row>
    <row r="146" spans="1:17" ht="14.4" customHeight="1" x14ac:dyDescent="0.3">
      <c r="A146" s="664" t="s">
        <v>534</v>
      </c>
      <c r="B146" s="665" t="s">
        <v>3845</v>
      </c>
      <c r="C146" s="665" t="s">
        <v>3882</v>
      </c>
      <c r="D146" s="665" t="s">
        <v>4004</v>
      </c>
      <c r="E146" s="665" t="s">
        <v>4005</v>
      </c>
      <c r="F146" s="668"/>
      <c r="G146" s="668"/>
      <c r="H146" s="668"/>
      <c r="I146" s="668"/>
      <c r="J146" s="668">
        <v>1</v>
      </c>
      <c r="K146" s="668">
        <v>59800</v>
      </c>
      <c r="L146" s="668"/>
      <c r="M146" s="668">
        <v>59800</v>
      </c>
      <c r="N146" s="668"/>
      <c r="O146" s="668"/>
      <c r="P146" s="681"/>
      <c r="Q146" s="669"/>
    </row>
    <row r="147" spans="1:17" ht="14.4" customHeight="1" x14ac:dyDescent="0.3">
      <c r="A147" s="664" t="s">
        <v>534</v>
      </c>
      <c r="B147" s="665" t="s">
        <v>3845</v>
      </c>
      <c r="C147" s="665" t="s">
        <v>3882</v>
      </c>
      <c r="D147" s="665" t="s">
        <v>4006</v>
      </c>
      <c r="E147" s="665" t="s">
        <v>4007</v>
      </c>
      <c r="F147" s="668"/>
      <c r="G147" s="668"/>
      <c r="H147" s="668"/>
      <c r="I147" s="668"/>
      <c r="J147" s="668"/>
      <c r="K147" s="668"/>
      <c r="L147" s="668"/>
      <c r="M147" s="668"/>
      <c r="N147" s="668">
        <v>1</v>
      </c>
      <c r="O147" s="668">
        <v>1212.55</v>
      </c>
      <c r="P147" s="681"/>
      <c r="Q147" s="669">
        <v>1212.55</v>
      </c>
    </row>
    <row r="148" spans="1:17" ht="14.4" customHeight="1" x14ac:dyDescent="0.3">
      <c r="A148" s="664" t="s">
        <v>534</v>
      </c>
      <c r="B148" s="665" t="s">
        <v>3845</v>
      </c>
      <c r="C148" s="665" t="s">
        <v>3882</v>
      </c>
      <c r="D148" s="665" t="s">
        <v>4008</v>
      </c>
      <c r="E148" s="665" t="s">
        <v>4009</v>
      </c>
      <c r="F148" s="668"/>
      <c r="G148" s="668"/>
      <c r="H148" s="668"/>
      <c r="I148" s="668"/>
      <c r="J148" s="668"/>
      <c r="K148" s="668"/>
      <c r="L148" s="668"/>
      <c r="M148" s="668"/>
      <c r="N148" s="668">
        <v>1</v>
      </c>
      <c r="O148" s="668">
        <v>1430.18</v>
      </c>
      <c r="P148" s="681"/>
      <c r="Q148" s="669">
        <v>1430.18</v>
      </c>
    </row>
    <row r="149" spans="1:17" ht="14.4" customHeight="1" x14ac:dyDescent="0.3">
      <c r="A149" s="664" t="s">
        <v>534</v>
      </c>
      <c r="B149" s="665" t="s">
        <v>3845</v>
      </c>
      <c r="C149" s="665" t="s">
        <v>3882</v>
      </c>
      <c r="D149" s="665" t="s">
        <v>4010</v>
      </c>
      <c r="E149" s="665" t="s">
        <v>4011</v>
      </c>
      <c r="F149" s="668"/>
      <c r="G149" s="668"/>
      <c r="H149" s="668"/>
      <c r="I149" s="668"/>
      <c r="J149" s="668"/>
      <c r="K149" s="668"/>
      <c r="L149" s="668"/>
      <c r="M149" s="668"/>
      <c r="N149" s="668">
        <v>3</v>
      </c>
      <c r="O149" s="668">
        <v>4079.13</v>
      </c>
      <c r="P149" s="681"/>
      <c r="Q149" s="669">
        <v>1359.71</v>
      </c>
    </row>
    <row r="150" spans="1:17" ht="14.4" customHeight="1" x14ac:dyDescent="0.3">
      <c r="A150" s="664" t="s">
        <v>534</v>
      </c>
      <c r="B150" s="665" t="s">
        <v>3845</v>
      </c>
      <c r="C150" s="665" t="s">
        <v>3882</v>
      </c>
      <c r="D150" s="665" t="s">
        <v>4012</v>
      </c>
      <c r="E150" s="665" t="s">
        <v>4013</v>
      </c>
      <c r="F150" s="668"/>
      <c r="G150" s="668"/>
      <c r="H150" s="668"/>
      <c r="I150" s="668"/>
      <c r="J150" s="668">
        <v>1</v>
      </c>
      <c r="K150" s="668">
        <v>11997</v>
      </c>
      <c r="L150" s="668"/>
      <c r="M150" s="668">
        <v>11997</v>
      </c>
      <c r="N150" s="668"/>
      <c r="O150" s="668"/>
      <c r="P150" s="681"/>
      <c r="Q150" s="669"/>
    </row>
    <row r="151" spans="1:17" ht="14.4" customHeight="1" x14ac:dyDescent="0.3">
      <c r="A151" s="664" t="s">
        <v>534</v>
      </c>
      <c r="B151" s="665" t="s">
        <v>3845</v>
      </c>
      <c r="C151" s="665" t="s">
        <v>3882</v>
      </c>
      <c r="D151" s="665" t="s">
        <v>4014</v>
      </c>
      <c r="E151" s="665" t="s">
        <v>4015</v>
      </c>
      <c r="F151" s="668"/>
      <c r="G151" s="668"/>
      <c r="H151" s="668"/>
      <c r="I151" s="668"/>
      <c r="J151" s="668"/>
      <c r="K151" s="668"/>
      <c r="L151" s="668"/>
      <c r="M151" s="668"/>
      <c r="N151" s="668">
        <v>1</v>
      </c>
      <c r="O151" s="668">
        <v>17825</v>
      </c>
      <c r="P151" s="681"/>
      <c r="Q151" s="669">
        <v>17825</v>
      </c>
    </row>
    <row r="152" spans="1:17" ht="14.4" customHeight="1" x14ac:dyDescent="0.3">
      <c r="A152" s="664" t="s">
        <v>534</v>
      </c>
      <c r="B152" s="665" t="s">
        <v>3845</v>
      </c>
      <c r="C152" s="665" t="s">
        <v>3882</v>
      </c>
      <c r="D152" s="665" t="s">
        <v>4016</v>
      </c>
      <c r="E152" s="665" t="s">
        <v>4017</v>
      </c>
      <c r="F152" s="668"/>
      <c r="G152" s="668"/>
      <c r="H152" s="668"/>
      <c r="I152" s="668"/>
      <c r="J152" s="668"/>
      <c r="K152" s="668"/>
      <c r="L152" s="668"/>
      <c r="M152" s="668"/>
      <c r="N152" s="668">
        <v>2</v>
      </c>
      <c r="O152" s="668">
        <v>10227.74</v>
      </c>
      <c r="P152" s="681"/>
      <c r="Q152" s="669">
        <v>5113.87</v>
      </c>
    </row>
    <row r="153" spans="1:17" ht="14.4" customHeight="1" x14ac:dyDescent="0.3">
      <c r="A153" s="664" t="s">
        <v>534</v>
      </c>
      <c r="B153" s="665" t="s">
        <v>3845</v>
      </c>
      <c r="C153" s="665" t="s">
        <v>3882</v>
      </c>
      <c r="D153" s="665" t="s">
        <v>4018</v>
      </c>
      <c r="E153" s="665" t="s">
        <v>4019</v>
      </c>
      <c r="F153" s="668"/>
      <c r="G153" s="668"/>
      <c r="H153" s="668"/>
      <c r="I153" s="668"/>
      <c r="J153" s="668"/>
      <c r="K153" s="668"/>
      <c r="L153" s="668"/>
      <c r="M153" s="668"/>
      <c r="N153" s="668">
        <v>2</v>
      </c>
      <c r="O153" s="668">
        <v>69297.5</v>
      </c>
      <c r="P153" s="681"/>
      <c r="Q153" s="669">
        <v>34648.75</v>
      </c>
    </row>
    <row r="154" spans="1:17" ht="14.4" customHeight="1" x14ac:dyDescent="0.3">
      <c r="A154" s="664" t="s">
        <v>534</v>
      </c>
      <c r="B154" s="665" t="s">
        <v>3845</v>
      </c>
      <c r="C154" s="665" t="s">
        <v>3882</v>
      </c>
      <c r="D154" s="665" t="s">
        <v>4020</v>
      </c>
      <c r="E154" s="665" t="s">
        <v>4021</v>
      </c>
      <c r="F154" s="668"/>
      <c r="G154" s="668"/>
      <c r="H154" s="668"/>
      <c r="I154" s="668"/>
      <c r="J154" s="668"/>
      <c r="K154" s="668"/>
      <c r="L154" s="668"/>
      <c r="M154" s="668"/>
      <c r="N154" s="668">
        <v>1</v>
      </c>
      <c r="O154" s="668">
        <v>72473.59</v>
      </c>
      <c r="P154" s="681"/>
      <c r="Q154" s="669">
        <v>72473.59</v>
      </c>
    </row>
    <row r="155" spans="1:17" ht="14.4" customHeight="1" x14ac:dyDescent="0.3">
      <c r="A155" s="664" t="s">
        <v>534</v>
      </c>
      <c r="B155" s="665" t="s">
        <v>3845</v>
      </c>
      <c r="C155" s="665" t="s">
        <v>3718</v>
      </c>
      <c r="D155" s="665" t="s">
        <v>4022</v>
      </c>
      <c r="E155" s="665" t="s">
        <v>4023</v>
      </c>
      <c r="F155" s="668">
        <v>15</v>
      </c>
      <c r="G155" s="668">
        <v>2775</v>
      </c>
      <c r="H155" s="668">
        <v>1</v>
      </c>
      <c r="I155" s="668">
        <v>185</v>
      </c>
      <c r="J155" s="668">
        <v>19</v>
      </c>
      <c r="K155" s="668">
        <v>3591</v>
      </c>
      <c r="L155" s="668">
        <v>1.2940540540540542</v>
      </c>
      <c r="M155" s="668">
        <v>189</v>
      </c>
      <c r="N155" s="668">
        <v>29</v>
      </c>
      <c r="O155" s="668">
        <v>5649</v>
      </c>
      <c r="P155" s="681">
        <v>2.0356756756756758</v>
      </c>
      <c r="Q155" s="669">
        <v>194.79310344827587</v>
      </c>
    </row>
    <row r="156" spans="1:17" ht="14.4" customHeight="1" x14ac:dyDescent="0.3">
      <c r="A156" s="664" t="s">
        <v>534</v>
      </c>
      <c r="B156" s="665" t="s">
        <v>3845</v>
      </c>
      <c r="C156" s="665" t="s">
        <v>3718</v>
      </c>
      <c r="D156" s="665" t="s">
        <v>4024</v>
      </c>
      <c r="E156" s="665" t="s">
        <v>4025</v>
      </c>
      <c r="F156" s="668">
        <v>1</v>
      </c>
      <c r="G156" s="668">
        <v>939</v>
      </c>
      <c r="H156" s="668">
        <v>1</v>
      </c>
      <c r="I156" s="668">
        <v>939</v>
      </c>
      <c r="J156" s="668"/>
      <c r="K156" s="668"/>
      <c r="L156" s="668"/>
      <c r="M156" s="668"/>
      <c r="N156" s="668">
        <v>4</v>
      </c>
      <c r="O156" s="668">
        <v>3848</v>
      </c>
      <c r="P156" s="681">
        <v>4.0979765708200215</v>
      </c>
      <c r="Q156" s="669">
        <v>962</v>
      </c>
    </row>
    <row r="157" spans="1:17" ht="14.4" customHeight="1" x14ac:dyDescent="0.3">
      <c r="A157" s="664" t="s">
        <v>534</v>
      </c>
      <c r="B157" s="665" t="s">
        <v>3845</v>
      </c>
      <c r="C157" s="665" t="s">
        <v>3718</v>
      </c>
      <c r="D157" s="665" t="s">
        <v>4026</v>
      </c>
      <c r="E157" s="665" t="s">
        <v>4027</v>
      </c>
      <c r="F157" s="668">
        <v>1</v>
      </c>
      <c r="G157" s="668">
        <v>411</v>
      </c>
      <c r="H157" s="668">
        <v>1</v>
      </c>
      <c r="I157" s="668">
        <v>411</v>
      </c>
      <c r="J157" s="668"/>
      <c r="K157" s="668"/>
      <c r="L157" s="668"/>
      <c r="M157" s="668"/>
      <c r="N157" s="668">
        <v>4</v>
      </c>
      <c r="O157" s="668">
        <v>1708</v>
      </c>
      <c r="P157" s="681">
        <v>4.1557177615571774</v>
      </c>
      <c r="Q157" s="669">
        <v>427</v>
      </c>
    </row>
    <row r="158" spans="1:17" ht="14.4" customHeight="1" x14ac:dyDescent="0.3">
      <c r="A158" s="664" t="s">
        <v>534</v>
      </c>
      <c r="B158" s="665" t="s">
        <v>3845</v>
      </c>
      <c r="C158" s="665" t="s">
        <v>3718</v>
      </c>
      <c r="D158" s="665" t="s">
        <v>4028</v>
      </c>
      <c r="E158" s="665" t="s">
        <v>4029</v>
      </c>
      <c r="F158" s="668">
        <v>3</v>
      </c>
      <c r="G158" s="668">
        <v>2418</v>
      </c>
      <c r="H158" s="668">
        <v>1</v>
      </c>
      <c r="I158" s="668">
        <v>806</v>
      </c>
      <c r="J158" s="668">
        <v>1</v>
      </c>
      <c r="K158" s="668">
        <v>815</v>
      </c>
      <c r="L158" s="668">
        <v>0.33705541770057901</v>
      </c>
      <c r="M158" s="668">
        <v>815</v>
      </c>
      <c r="N158" s="668">
        <v>4</v>
      </c>
      <c r="O158" s="668">
        <v>3327</v>
      </c>
      <c r="P158" s="681">
        <v>1.3759305210918114</v>
      </c>
      <c r="Q158" s="669">
        <v>831.75</v>
      </c>
    </row>
    <row r="159" spans="1:17" ht="14.4" customHeight="1" x14ac:dyDescent="0.3">
      <c r="A159" s="664" t="s">
        <v>534</v>
      </c>
      <c r="B159" s="665" t="s">
        <v>3845</v>
      </c>
      <c r="C159" s="665" t="s">
        <v>3718</v>
      </c>
      <c r="D159" s="665" t="s">
        <v>4030</v>
      </c>
      <c r="E159" s="665" t="s">
        <v>4031</v>
      </c>
      <c r="F159" s="668">
        <v>0</v>
      </c>
      <c r="G159" s="668">
        <v>0</v>
      </c>
      <c r="H159" s="668"/>
      <c r="I159" s="668"/>
      <c r="J159" s="668">
        <v>0</v>
      </c>
      <c r="K159" s="668">
        <v>0</v>
      </c>
      <c r="L159" s="668"/>
      <c r="M159" s="668"/>
      <c r="N159" s="668">
        <v>0</v>
      </c>
      <c r="O159" s="668">
        <v>0</v>
      </c>
      <c r="P159" s="681"/>
      <c r="Q159" s="669"/>
    </row>
    <row r="160" spans="1:17" ht="14.4" customHeight="1" x14ac:dyDescent="0.3">
      <c r="A160" s="664" t="s">
        <v>534</v>
      </c>
      <c r="B160" s="665" t="s">
        <v>3845</v>
      </c>
      <c r="C160" s="665" t="s">
        <v>3718</v>
      </c>
      <c r="D160" s="665" t="s">
        <v>4032</v>
      </c>
      <c r="E160" s="665" t="s">
        <v>4033</v>
      </c>
      <c r="F160" s="668">
        <v>364</v>
      </c>
      <c r="G160" s="668">
        <v>0</v>
      </c>
      <c r="H160" s="668"/>
      <c r="I160" s="668">
        <v>0</v>
      </c>
      <c r="J160" s="668">
        <v>357</v>
      </c>
      <c r="K160" s="668">
        <v>0</v>
      </c>
      <c r="L160" s="668"/>
      <c r="M160" s="668">
        <v>0</v>
      </c>
      <c r="N160" s="668">
        <v>367</v>
      </c>
      <c r="O160" s="668">
        <v>0</v>
      </c>
      <c r="P160" s="681"/>
      <c r="Q160" s="669">
        <v>0</v>
      </c>
    </row>
    <row r="161" spans="1:17" ht="14.4" customHeight="1" x14ac:dyDescent="0.3">
      <c r="A161" s="664" t="s">
        <v>534</v>
      </c>
      <c r="B161" s="665" t="s">
        <v>3845</v>
      </c>
      <c r="C161" s="665" t="s">
        <v>3718</v>
      </c>
      <c r="D161" s="665" t="s">
        <v>3805</v>
      </c>
      <c r="E161" s="665" t="s">
        <v>3806</v>
      </c>
      <c r="F161" s="668">
        <v>69</v>
      </c>
      <c r="G161" s="668">
        <v>0</v>
      </c>
      <c r="H161" s="668"/>
      <c r="I161" s="668">
        <v>0</v>
      </c>
      <c r="J161" s="668">
        <v>73</v>
      </c>
      <c r="K161" s="668">
        <v>0</v>
      </c>
      <c r="L161" s="668"/>
      <c r="M161" s="668">
        <v>0</v>
      </c>
      <c r="N161" s="668">
        <v>81</v>
      </c>
      <c r="O161" s="668">
        <v>0</v>
      </c>
      <c r="P161" s="681"/>
      <c r="Q161" s="669">
        <v>0</v>
      </c>
    </row>
    <row r="162" spans="1:17" ht="14.4" customHeight="1" x14ac:dyDescent="0.3">
      <c r="A162" s="664" t="s">
        <v>534</v>
      </c>
      <c r="B162" s="665" t="s">
        <v>3845</v>
      </c>
      <c r="C162" s="665" t="s">
        <v>3718</v>
      </c>
      <c r="D162" s="665" t="s">
        <v>3809</v>
      </c>
      <c r="E162" s="665" t="s">
        <v>3810</v>
      </c>
      <c r="F162" s="668">
        <v>1</v>
      </c>
      <c r="G162" s="668">
        <v>0</v>
      </c>
      <c r="H162" s="668"/>
      <c r="I162" s="668">
        <v>0</v>
      </c>
      <c r="J162" s="668">
        <v>2</v>
      </c>
      <c r="K162" s="668">
        <v>0</v>
      </c>
      <c r="L162" s="668"/>
      <c r="M162" s="668">
        <v>0</v>
      </c>
      <c r="N162" s="668"/>
      <c r="O162" s="668"/>
      <c r="P162" s="681"/>
      <c r="Q162" s="669"/>
    </row>
    <row r="163" spans="1:17" ht="14.4" customHeight="1" x14ac:dyDescent="0.3">
      <c r="A163" s="664" t="s">
        <v>534</v>
      </c>
      <c r="B163" s="665" t="s">
        <v>3845</v>
      </c>
      <c r="C163" s="665" t="s">
        <v>3718</v>
      </c>
      <c r="D163" s="665" t="s">
        <v>4034</v>
      </c>
      <c r="E163" s="665" t="s">
        <v>4035</v>
      </c>
      <c r="F163" s="668">
        <v>7</v>
      </c>
      <c r="G163" s="668">
        <v>0</v>
      </c>
      <c r="H163" s="668"/>
      <c r="I163" s="668">
        <v>0</v>
      </c>
      <c r="J163" s="668">
        <v>2</v>
      </c>
      <c r="K163" s="668">
        <v>0</v>
      </c>
      <c r="L163" s="668"/>
      <c r="M163" s="668">
        <v>0</v>
      </c>
      <c r="N163" s="668">
        <v>6</v>
      </c>
      <c r="O163" s="668">
        <v>0</v>
      </c>
      <c r="P163" s="681"/>
      <c r="Q163" s="669">
        <v>0</v>
      </c>
    </row>
    <row r="164" spans="1:17" ht="14.4" customHeight="1" x14ac:dyDescent="0.3">
      <c r="A164" s="664" t="s">
        <v>534</v>
      </c>
      <c r="B164" s="665" t="s">
        <v>3845</v>
      </c>
      <c r="C164" s="665" t="s">
        <v>3718</v>
      </c>
      <c r="D164" s="665" t="s">
        <v>4036</v>
      </c>
      <c r="E164" s="665" t="s">
        <v>4037</v>
      </c>
      <c r="F164" s="668"/>
      <c r="G164" s="668"/>
      <c r="H164" s="668"/>
      <c r="I164" s="668"/>
      <c r="J164" s="668"/>
      <c r="K164" s="668"/>
      <c r="L164" s="668"/>
      <c r="M164" s="668"/>
      <c r="N164" s="668">
        <v>2</v>
      </c>
      <c r="O164" s="668">
        <v>0</v>
      </c>
      <c r="P164" s="681"/>
      <c r="Q164" s="669">
        <v>0</v>
      </c>
    </row>
    <row r="165" spans="1:17" ht="14.4" customHeight="1" x14ac:dyDescent="0.3">
      <c r="A165" s="664" t="s">
        <v>534</v>
      </c>
      <c r="B165" s="665" t="s">
        <v>3845</v>
      </c>
      <c r="C165" s="665" t="s">
        <v>3718</v>
      </c>
      <c r="D165" s="665" t="s">
        <v>4038</v>
      </c>
      <c r="E165" s="665" t="s">
        <v>4039</v>
      </c>
      <c r="F165" s="668">
        <v>34</v>
      </c>
      <c r="G165" s="668">
        <v>0</v>
      </c>
      <c r="H165" s="668"/>
      <c r="I165" s="668">
        <v>0</v>
      </c>
      <c r="J165" s="668">
        <v>44</v>
      </c>
      <c r="K165" s="668">
        <v>0</v>
      </c>
      <c r="L165" s="668"/>
      <c r="M165" s="668">
        <v>0</v>
      </c>
      <c r="N165" s="668">
        <v>45</v>
      </c>
      <c r="O165" s="668">
        <v>0</v>
      </c>
      <c r="P165" s="681"/>
      <c r="Q165" s="669">
        <v>0</v>
      </c>
    </row>
    <row r="166" spans="1:17" ht="14.4" customHeight="1" x14ac:dyDescent="0.3">
      <c r="A166" s="664" t="s">
        <v>534</v>
      </c>
      <c r="B166" s="665" t="s">
        <v>3845</v>
      </c>
      <c r="C166" s="665" t="s">
        <v>3718</v>
      </c>
      <c r="D166" s="665" t="s">
        <v>4040</v>
      </c>
      <c r="E166" s="665" t="s">
        <v>4041</v>
      </c>
      <c r="F166" s="668">
        <v>4</v>
      </c>
      <c r="G166" s="668">
        <v>0</v>
      </c>
      <c r="H166" s="668"/>
      <c r="I166" s="668">
        <v>0</v>
      </c>
      <c r="J166" s="668"/>
      <c r="K166" s="668"/>
      <c r="L166" s="668"/>
      <c r="M166" s="668"/>
      <c r="N166" s="668">
        <v>1</v>
      </c>
      <c r="O166" s="668">
        <v>0</v>
      </c>
      <c r="P166" s="681"/>
      <c r="Q166" s="669">
        <v>0</v>
      </c>
    </row>
    <row r="167" spans="1:17" ht="14.4" customHeight="1" x14ac:dyDescent="0.3">
      <c r="A167" s="664" t="s">
        <v>534</v>
      </c>
      <c r="B167" s="665" t="s">
        <v>3845</v>
      </c>
      <c r="C167" s="665" t="s">
        <v>3718</v>
      </c>
      <c r="D167" s="665" t="s">
        <v>4042</v>
      </c>
      <c r="E167" s="665" t="s">
        <v>4043</v>
      </c>
      <c r="F167" s="668">
        <v>2</v>
      </c>
      <c r="G167" s="668">
        <v>0</v>
      </c>
      <c r="H167" s="668"/>
      <c r="I167" s="668">
        <v>0</v>
      </c>
      <c r="J167" s="668">
        <v>4</v>
      </c>
      <c r="K167" s="668">
        <v>0</v>
      </c>
      <c r="L167" s="668"/>
      <c r="M167" s="668">
        <v>0</v>
      </c>
      <c r="N167" s="668">
        <v>3</v>
      </c>
      <c r="O167" s="668">
        <v>0</v>
      </c>
      <c r="P167" s="681"/>
      <c r="Q167" s="669">
        <v>0</v>
      </c>
    </row>
    <row r="168" spans="1:17" ht="14.4" customHeight="1" x14ac:dyDescent="0.3">
      <c r="A168" s="664" t="s">
        <v>534</v>
      </c>
      <c r="B168" s="665" t="s">
        <v>3845</v>
      </c>
      <c r="C168" s="665" t="s">
        <v>3718</v>
      </c>
      <c r="D168" s="665" t="s">
        <v>4044</v>
      </c>
      <c r="E168" s="665" t="s">
        <v>4045</v>
      </c>
      <c r="F168" s="668">
        <v>3</v>
      </c>
      <c r="G168" s="668">
        <v>0</v>
      </c>
      <c r="H168" s="668"/>
      <c r="I168" s="668">
        <v>0</v>
      </c>
      <c r="J168" s="668">
        <v>1</v>
      </c>
      <c r="K168" s="668">
        <v>0</v>
      </c>
      <c r="L168" s="668"/>
      <c r="M168" s="668">
        <v>0</v>
      </c>
      <c r="N168" s="668">
        <v>1</v>
      </c>
      <c r="O168" s="668">
        <v>0</v>
      </c>
      <c r="P168" s="681"/>
      <c r="Q168" s="669">
        <v>0</v>
      </c>
    </row>
    <row r="169" spans="1:17" ht="14.4" customHeight="1" x14ac:dyDescent="0.3">
      <c r="A169" s="664" t="s">
        <v>534</v>
      </c>
      <c r="B169" s="665" t="s">
        <v>3845</v>
      </c>
      <c r="C169" s="665" t="s">
        <v>3718</v>
      </c>
      <c r="D169" s="665" t="s">
        <v>4046</v>
      </c>
      <c r="E169" s="665" t="s">
        <v>4047</v>
      </c>
      <c r="F169" s="668">
        <v>1</v>
      </c>
      <c r="G169" s="668">
        <v>0</v>
      </c>
      <c r="H169" s="668"/>
      <c r="I169" s="668">
        <v>0</v>
      </c>
      <c r="J169" s="668">
        <v>2</v>
      </c>
      <c r="K169" s="668">
        <v>0</v>
      </c>
      <c r="L169" s="668"/>
      <c r="M169" s="668">
        <v>0</v>
      </c>
      <c r="N169" s="668">
        <v>3</v>
      </c>
      <c r="O169" s="668">
        <v>0</v>
      </c>
      <c r="P169" s="681"/>
      <c r="Q169" s="669">
        <v>0</v>
      </c>
    </row>
    <row r="170" spans="1:17" ht="14.4" customHeight="1" x14ac:dyDescent="0.3">
      <c r="A170" s="664" t="s">
        <v>534</v>
      </c>
      <c r="B170" s="665" t="s">
        <v>3845</v>
      </c>
      <c r="C170" s="665" t="s">
        <v>3718</v>
      </c>
      <c r="D170" s="665" t="s">
        <v>4048</v>
      </c>
      <c r="E170" s="665" t="s">
        <v>4049</v>
      </c>
      <c r="F170" s="668">
        <v>46</v>
      </c>
      <c r="G170" s="668">
        <v>0</v>
      </c>
      <c r="H170" s="668"/>
      <c r="I170" s="668">
        <v>0</v>
      </c>
      <c r="J170" s="668">
        <v>44</v>
      </c>
      <c r="K170" s="668">
        <v>0</v>
      </c>
      <c r="L170" s="668"/>
      <c r="M170" s="668">
        <v>0</v>
      </c>
      <c r="N170" s="668">
        <v>58</v>
      </c>
      <c r="O170" s="668">
        <v>0</v>
      </c>
      <c r="P170" s="681"/>
      <c r="Q170" s="669">
        <v>0</v>
      </c>
    </row>
    <row r="171" spans="1:17" ht="14.4" customHeight="1" x14ac:dyDescent="0.3">
      <c r="A171" s="664" t="s">
        <v>534</v>
      </c>
      <c r="B171" s="665" t="s">
        <v>3845</v>
      </c>
      <c r="C171" s="665" t="s">
        <v>3718</v>
      </c>
      <c r="D171" s="665" t="s">
        <v>4050</v>
      </c>
      <c r="E171" s="665" t="s">
        <v>4051</v>
      </c>
      <c r="F171" s="668">
        <v>25</v>
      </c>
      <c r="G171" s="668">
        <v>0</v>
      </c>
      <c r="H171" s="668"/>
      <c r="I171" s="668">
        <v>0</v>
      </c>
      <c r="J171" s="668">
        <v>20</v>
      </c>
      <c r="K171" s="668">
        <v>0</v>
      </c>
      <c r="L171" s="668"/>
      <c r="M171" s="668">
        <v>0</v>
      </c>
      <c r="N171" s="668">
        <v>21</v>
      </c>
      <c r="O171" s="668">
        <v>0</v>
      </c>
      <c r="P171" s="681"/>
      <c r="Q171" s="669">
        <v>0</v>
      </c>
    </row>
    <row r="172" spans="1:17" ht="14.4" customHeight="1" x14ac:dyDescent="0.3">
      <c r="A172" s="664" t="s">
        <v>534</v>
      </c>
      <c r="B172" s="665" t="s">
        <v>3845</v>
      </c>
      <c r="C172" s="665" t="s">
        <v>3718</v>
      </c>
      <c r="D172" s="665" t="s">
        <v>4052</v>
      </c>
      <c r="E172" s="665" t="s">
        <v>4053</v>
      </c>
      <c r="F172" s="668">
        <v>1</v>
      </c>
      <c r="G172" s="668">
        <v>0</v>
      </c>
      <c r="H172" s="668"/>
      <c r="I172" s="668">
        <v>0</v>
      </c>
      <c r="J172" s="668">
        <v>1</v>
      </c>
      <c r="K172" s="668">
        <v>0</v>
      </c>
      <c r="L172" s="668"/>
      <c r="M172" s="668">
        <v>0</v>
      </c>
      <c r="N172" s="668">
        <v>1</v>
      </c>
      <c r="O172" s="668">
        <v>0</v>
      </c>
      <c r="P172" s="681"/>
      <c r="Q172" s="669">
        <v>0</v>
      </c>
    </row>
    <row r="173" spans="1:17" ht="14.4" customHeight="1" x14ac:dyDescent="0.3">
      <c r="A173" s="664" t="s">
        <v>534</v>
      </c>
      <c r="B173" s="665" t="s">
        <v>3845</v>
      </c>
      <c r="C173" s="665" t="s">
        <v>3718</v>
      </c>
      <c r="D173" s="665" t="s">
        <v>4054</v>
      </c>
      <c r="E173" s="665" t="s">
        <v>4055</v>
      </c>
      <c r="F173" s="668">
        <v>1</v>
      </c>
      <c r="G173" s="668">
        <v>0</v>
      </c>
      <c r="H173" s="668"/>
      <c r="I173" s="668">
        <v>0</v>
      </c>
      <c r="J173" s="668">
        <v>1</v>
      </c>
      <c r="K173" s="668">
        <v>0</v>
      </c>
      <c r="L173" s="668"/>
      <c r="M173" s="668">
        <v>0</v>
      </c>
      <c r="N173" s="668">
        <v>2</v>
      </c>
      <c r="O173" s="668">
        <v>0</v>
      </c>
      <c r="P173" s="681"/>
      <c r="Q173" s="669">
        <v>0</v>
      </c>
    </row>
    <row r="174" spans="1:17" ht="14.4" customHeight="1" x14ac:dyDescent="0.3">
      <c r="A174" s="664" t="s">
        <v>534</v>
      </c>
      <c r="B174" s="665" t="s">
        <v>3845</v>
      </c>
      <c r="C174" s="665" t="s">
        <v>3718</v>
      </c>
      <c r="D174" s="665" t="s">
        <v>4056</v>
      </c>
      <c r="E174" s="665" t="s">
        <v>4057</v>
      </c>
      <c r="F174" s="668">
        <v>1</v>
      </c>
      <c r="G174" s="668">
        <v>0</v>
      </c>
      <c r="H174" s="668"/>
      <c r="I174" s="668">
        <v>0</v>
      </c>
      <c r="J174" s="668">
        <v>2</v>
      </c>
      <c r="K174" s="668">
        <v>0</v>
      </c>
      <c r="L174" s="668"/>
      <c r="M174" s="668">
        <v>0</v>
      </c>
      <c r="N174" s="668">
        <v>2</v>
      </c>
      <c r="O174" s="668">
        <v>0</v>
      </c>
      <c r="P174" s="681"/>
      <c r="Q174" s="669">
        <v>0</v>
      </c>
    </row>
    <row r="175" spans="1:17" ht="14.4" customHeight="1" x14ac:dyDescent="0.3">
      <c r="A175" s="664" t="s">
        <v>534</v>
      </c>
      <c r="B175" s="665" t="s">
        <v>3845</v>
      </c>
      <c r="C175" s="665" t="s">
        <v>3718</v>
      </c>
      <c r="D175" s="665" t="s">
        <v>4058</v>
      </c>
      <c r="E175" s="665" t="s">
        <v>4059</v>
      </c>
      <c r="F175" s="668">
        <v>1</v>
      </c>
      <c r="G175" s="668">
        <v>0</v>
      </c>
      <c r="H175" s="668"/>
      <c r="I175" s="668">
        <v>0</v>
      </c>
      <c r="J175" s="668"/>
      <c r="K175" s="668"/>
      <c r="L175" s="668"/>
      <c r="M175" s="668"/>
      <c r="N175" s="668"/>
      <c r="O175" s="668"/>
      <c r="P175" s="681"/>
      <c r="Q175" s="669"/>
    </row>
    <row r="176" spans="1:17" ht="14.4" customHeight="1" x14ac:dyDescent="0.3">
      <c r="A176" s="664" t="s">
        <v>534</v>
      </c>
      <c r="B176" s="665" t="s">
        <v>3845</v>
      </c>
      <c r="C176" s="665" t="s">
        <v>3718</v>
      </c>
      <c r="D176" s="665" t="s">
        <v>4060</v>
      </c>
      <c r="E176" s="665" t="s">
        <v>4061</v>
      </c>
      <c r="F176" s="668">
        <v>18</v>
      </c>
      <c r="G176" s="668">
        <v>0</v>
      </c>
      <c r="H176" s="668"/>
      <c r="I176" s="668">
        <v>0</v>
      </c>
      <c r="J176" s="668">
        <v>9</v>
      </c>
      <c r="K176" s="668">
        <v>0</v>
      </c>
      <c r="L176" s="668"/>
      <c r="M176" s="668">
        <v>0</v>
      </c>
      <c r="N176" s="668">
        <v>11</v>
      </c>
      <c r="O176" s="668">
        <v>0</v>
      </c>
      <c r="P176" s="681"/>
      <c r="Q176" s="669">
        <v>0</v>
      </c>
    </row>
    <row r="177" spans="1:17" ht="14.4" customHeight="1" x14ac:dyDescent="0.3">
      <c r="A177" s="664" t="s">
        <v>534</v>
      </c>
      <c r="B177" s="665" t="s">
        <v>3845</v>
      </c>
      <c r="C177" s="665" t="s">
        <v>3718</v>
      </c>
      <c r="D177" s="665" t="s">
        <v>4062</v>
      </c>
      <c r="E177" s="665" t="s">
        <v>4063</v>
      </c>
      <c r="F177" s="668">
        <v>1</v>
      </c>
      <c r="G177" s="668">
        <v>0</v>
      </c>
      <c r="H177" s="668"/>
      <c r="I177" s="668">
        <v>0</v>
      </c>
      <c r="J177" s="668"/>
      <c r="K177" s="668"/>
      <c r="L177" s="668"/>
      <c r="M177" s="668"/>
      <c r="N177" s="668"/>
      <c r="O177" s="668"/>
      <c r="P177" s="681"/>
      <c r="Q177" s="669"/>
    </row>
    <row r="178" spans="1:17" ht="14.4" customHeight="1" x14ac:dyDescent="0.3">
      <c r="A178" s="664" t="s">
        <v>534</v>
      </c>
      <c r="B178" s="665" t="s">
        <v>3845</v>
      </c>
      <c r="C178" s="665" t="s">
        <v>3718</v>
      </c>
      <c r="D178" s="665" t="s">
        <v>4064</v>
      </c>
      <c r="E178" s="665" t="s">
        <v>4065</v>
      </c>
      <c r="F178" s="668"/>
      <c r="G178" s="668"/>
      <c r="H178" s="668"/>
      <c r="I178" s="668"/>
      <c r="J178" s="668"/>
      <c r="K178" s="668"/>
      <c r="L178" s="668"/>
      <c r="M178" s="668"/>
      <c r="N178" s="668">
        <v>1</v>
      </c>
      <c r="O178" s="668">
        <v>0</v>
      </c>
      <c r="P178" s="681"/>
      <c r="Q178" s="669">
        <v>0</v>
      </c>
    </row>
    <row r="179" spans="1:17" ht="14.4" customHeight="1" x14ac:dyDescent="0.3">
      <c r="A179" s="664" t="s">
        <v>534</v>
      </c>
      <c r="B179" s="665" t="s">
        <v>3845</v>
      </c>
      <c r="C179" s="665" t="s">
        <v>3718</v>
      </c>
      <c r="D179" s="665" t="s">
        <v>4066</v>
      </c>
      <c r="E179" s="665" t="s">
        <v>4067</v>
      </c>
      <c r="F179" s="668"/>
      <c r="G179" s="668"/>
      <c r="H179" s="668"/>
      <c r="I179" s="668"/>
      <c r="J179" s="668"/>
      <c r="K179" s="668"/>
      <c r="L179" s="668"/>
      <c r="M179" s="668"/>
      <c r="N179" s="668">
        <v>1</v>
      </c>
      <c r="O179" s="668">
        <v>0</v>
      </c>
      <c r="P179" s="681"/>
      <c r="Q179" s="669">
        <v>0</v>
      </c>
    </row>
    <row r="180" spans="1:17" ht="14.4" customHeight="1" x14ac:dyDescent="0.3">
      <c r="A180" s="664" t="s">
        <v>534</v>
      </c>
      <c r="B180" s="665" t="s">
        <v>3845</v>
      </c>
      <c r="C180" s="665" t="s">
        <v>3718</v>
      </c>
      <c r="D180" s="665" t="s">
        <v>4068</v>
      </c>
      <c r="E180" s="665" t="s">
        <v>4069</v>
      </c>
      <c r="F180" s="668"/>
      <c r="G180" s="668"/>
      <c r="H180" s="668"/>
      <c r="I180" s="668"/>
      <c r="J180" s="668">
        <v>1</v>
      </c>
      <c r="K180" s="668">
        <v>0</v>
      </c>
      <c r="L180" s="668"/>
      <c r="M180" s="668">
        <v>0</v>
      </c>
      <c r="N180" s="668">
        <v>1</v>
      </c>
      <c r="O180" s="668">
        <v>0</v>
      </c>
      <c r="P180" s="681"/>
      <c r="Q180" s="669">
        <v>0</v>
      </c>
    </row>
    <row r="181" spans="1:17" ht="14.4" customHeight="1" x14ac:dyDescent="0.3">
      <c r="A181" s="664" t="s">
        <v>534</v>
      </c>
      <c r="B181" s="665" t="s">
        <v>3845</v>
      </c>
      <c r="C181" s="665" t="s">
        <v>3718</v>
      </c>
      <c r="D181" s="665" t="s">
        <v>4070</v>
      </c>
      <c r="E181" s="665" t="s">
        <v>4071</v>
      </c>
      <c r="F181" s="668"/>
      <c r="G181" s="668"/>
      <c r="H181" s="668"/>
      <c r="I181" s="668"/>
      <c r="J181" s="668">
        <v>1</v>
      </c>
      <c r="K181" s="668">
        <v>0</v>
      </c>
      <c r="L181" s="668"/>
      <c r="M181" s="668">
        <v>0</v>
      </c>
      <c r="N181" s="668">
        <v>1</v>
      </c>
      <c r="O181" s="668">
        <v>0</v>
      </c>
      <c r="P181" s="681"/>
      <c r="Q181" s="669">
        <v>0</v>
      </c>
    </row>
    <row r="182" spans="1:17" ht="14.4" customHeight="1" x14ac:dyDescent="0.3">
      <c r="A182" s="664" t="s">
        <v>534</v>
      </c>
      <c r="B182" s="665" t="s">
        <v>3845</v>
      </c>
      <c r="C182" s="665" t="s">
        <v>3718</v>
      </c>
      <c r="D182" s="665" t="s">
        <v>4072</v>
      </c>
      <c r="E182" s="665" t="s">
        <v>4073</v>
      </c>
      <c r="F182" s="668">
        <v>1</v>
      </c>
      <c r="G182" s="668">
        <v>0</v>
      </c>
      <c r="H182" s="668"/>
      <c r="I182" s="668">
        <v>0</v>
      </c>
      <c r="J182" s="668">
        <v>3</v>
      </c>
      <c r="K182" s="668">
        <v>0</v>
      </c>
      <c r="L182" s="668"/>
      <c r="M182" s="668">
        <v>0</v>
      </c>
      <c r="N182" s="668">
        <v>13</v>
      </c>
      <c r="O182" s="668">
        <v>0</v>
      </c>
      <c r="P182" s="681"/>
      <c r="Q182" s="669">
        <v>0</v>
      </c>
    </row>
    <row r="183" spans="1:17" ht="14.4" customHeight="1" x14ac:dyDescent="0.3">
      <c r="A183" s="664" t="s">
        <v>534</v>
      </c>
      <c r="B183" s="665" t="s">
        <v>3845</v>
      </c>
      <c r="C183" s="665" t="s">
        <v>3718</v>
      </c>
      <c r="D183" s="665" t="s">
        <v>4074</v>
      </c>
      <c r="E183" s="665" t="s">
        <v>4075</v>
      </c>
      <c r="F183" s="668"/>
      <c r="G183" s="668"/>
      <c r="H183" s="668"/>
      <c r="I183" s="668"/>
      <c r="J183" s="668"/>
      <c r="K183" s="668"/>
      <c r="L183" s="668"/>
      <c r="M183" s="668"/>
      <c r="N183" s="668">
        <v>1</v>
      </c>
      <c r="O183" s="668">
        <v>0</v>
      </c>
      <c r="P183" s="681"/>
      <c r="Q183" s="669">
        <v>0</v>
      </c>
    </row>
    <row r="184" spans="1:17" ht="14.4" customHeight="1" x14ac:dyDescent="0.3">
      <c r="A184" s="664" t="s">
        <v>534</v>
      </c>
      <c r="B184" s="665" t="s">
        <v>3845</v>
      </c>
      <c r="C184" s="665" t="s">
        <v>3718</v>
      </c>
      <c r="D184" s="665" t="s">
        <v>4076</v>
      </c>
      <c r="E184" s="665" t="s">
        <v>4077</v>
      </c>
      <c r="F184" s="668"/>
      <c r="G184" s="668"/>
      <c r="H184" s="668"/>
      <c r="I184" s="668"/>
      <c r="J184" s="668"/>
      <c r="K184" s="668"/>
      <c r="L184" s="668"/>
      <c r="M184" s="668"/>
      <c r="N184" s="668">
        <v>1</v>
      </c>
      <c r="O184" s="668">
        <v>0</v>
      </c>
      <c r="P184" s="681"/>
      <c r="Q184" s="669">
        <v>0</v>
      </c>
    </row>
    <row r="185" spans="1:17" ht="14.4" customHeight="1" x14ac:dyDescent="0.3">
      <c r="A185" s="664" t="s">
        <v>534</v>
      </c>
      <c r="B185" s="665" t="s">
        <v>3845</v>
      </c>
      <c r="C185" s="665" t="s">
        <v>3718</v>
      </c>
      <c r="D185" s="665" t="s">
        <v>4078</v>
      </c>
      <c r="E185" s="665" t="s">
        <v>4079</v>
      </c>
      <c r="F185" s="668">
        <v>2</v>
      </c>
      <c r="G185" s="668">
        <v>0</v>
      </c>
      <c r="H185" s="668"/>
      <c r="I185" s="668">
        <v>0</v>
      </c>
      <c r="J185" s="668"/>
      <c r="K185" s="668"/>
      <c r="L185" s="668"/>
      <c r="M185" s="668"/>
      <c r="N185" s="668"/>
      <c r="O185" s="668"/>
      <c r="P185" s="681"/>
      <c r="Q185" s="669"/>
    </row>
    <row r="186" spans="1:17" ht="14.4" customHeight="1" x14ac:dyDescent="0.3">
      <c r="A186" s="664" t="s">
        <v>534</v>
      </c>
      <c r="B186" s="665" t="s">
        <v>3845</v>
      </c>
      <c r="C186" s="665" t="s">
        <v>3718</v>
      </c>
      <c r="D186" s="665" t="s">
        <v>4080</v>
      </c>
      <c r="E186" s="665" t="s">
        <v>4081</v>
      </c>
      <c r="F186" s="668">
        <v>1</v>
      </c>
      <c r="G186" s="668">
        <v>0</v>
      </c>
      <c r="H186" s="668"/>
      <c r="I186" s="668">
        <v>0</v>
      </c>
      <c r="J186" s="668"/>
      <c r="K186" s="668"/>
      <c r="L186" s="668"/>
      <c r="M186" s="668"/>
      <c r="N186" s="668"/>
      <c r="O186" s="668"/>
      <c r="P186" s="681"/>
      <c r="Q186" s="669"/>
    </row>
    <row r="187" spans="1:17" ht="14.4" customHeight="1" x14ac:dyDescent="0.3">
      <c r="A187" s="664" t="s">
        <v>534</v>
      </c>
      <c r="B187" s="665" t="s">
        <v>3845</v>
      </c>
      <c r="C187" s="665" t="s">
        <v>3718</v>
      </c>
      <c r="D187" s="665" t="s">
        <v>4082</v>
      </c>
      <c r="E187" s="665" t="s">
        <v>4083</v>
      </c>
      <c r="F187" s="668"/>
      <c r="G187" s="668"/>
      <c r="H187" s="668"/>
      <c r="I187" s="668"/>
      <c r="J187" s="668">
        <v>1</v>
      </c>
      <c r="K187" s="668">
        <v>707</v>
      </c>
      <c r="L187" s="668"/>
      <c r="M187" s="668">
        <v>707</v>
      </c>
      <c r="N187" s="668">
        <v>1</v>
      </c>
      <c r="O187" s="668">
        <v>719</v>
      </c>
      <c r="P187" s="681"/>
      <c r="Q187" s="669">
        <v>719</v>
      </c>
    </row>
    <row r="188" spans="1:17" ht="14.4" customHeight="1" x14ac:dyDescent="0.3">
      <c r="A188" s="664" t="s">
        <v>534</v>
      </c>
      <c r="B188" s="665" t="s">
        <v>3845</v>
      </c>
      <c r="C188" s="665" t="s">
        <v>3718</v>
      </c>
      <c r="D188" s="665" t="s">
        <v>3815</v>
      </c>
      <c r="E188" s="665" t="s">
        <v>3816</v>
      </c>
      <c r="F188" s="668">
        <v>82</v>
      </c>
      <c r="G188" s="668">
        <v>0</v>
      </c>
      <c r="H188" s="668"/>
      <c r="I188" s="668">
        <v>0</v>
      </c>
      <c r="J188" s="668">
        <v>83</v>
      </c>
      <c r="K188" s="668">
        <v>0</v>
      </c>
      <c r="L188" s="668"/>
      <c r="M188" s="668">
        <v>0</v>
      </c>
      <c r="N188" s="668">
        <v>84</v>
      </c>
      <c r="O188" s="668">
        <v>0</v>
      </c>
      <c r="P188" s="681"/>
      <c r="Q188" s="669">
        <v>0</v>
      </c>
    </row>
    <row r="189" spans="1:17" ht="14.4" customHeight="1" x14ac:dyDescent="0.3">
      <c r="A189" s="664" t="s">
        <v>534</v>
      </c>
      <c r="B189" s="665" t="s">
        <v>3845</v>
      </c>
      <c r="C189" s="665" t="s">
        <v>3718</v>
      </c>
      <c r="D189" s="665" t="s">
        <v>3762</v>
      </c>
      <c r="E189" s="665" t="s">
        <v>3763</v>
      </c>
      <c r="F189" s="668">
        <v>5</v>
      </c>
      <c r="G189" s="668">
        <v>405</v>
      </c>
      <c r="H189" s="668">
        <v>1</v>
      </c>
      <c r="I189" s="668">
        <v>81</v>
      </c>
      <c r="J189" s="668">
        <v>2</v>
      </c>
      <c r="K189" s="668">
        <v>164</v>
      </c>
      <c r="L189" s="668">
        <v>0.40493827160493828</v>
      </c>
      <c r="M189" s="668">
        <v>82</v>
      </c>
      <c r="N189" s="668">
        <v>12</v>
      </c>
      <c r="O189" s="668">
        <v>1028</v>
      </c>
      <c r="P189" s="681">
        <v>2.5382716049382714</v>
      </c>
      <c r="Q189" s="669">
        <v>85.666666666666671</v>
      </c>
    </row>
    <row r="190" spans="1:17" ht="14.4" customHeight="1" x14ac:dyDescent="0.3">
      <c r="A190" s="664" t="s">
        <v>534</v>
      </c>
      <c r="B190" s="665" t="s">
        <v>3845</v>
      </c>
      <c r="C190" s="665" t="s">
        <v>3718</v>
      </c>
      <c r="D190" s="665" t="s">
        <v>4084</v>
      </c>
      <c r="E190" s="665" t="s">
        <v>4085</v>
      </c>
      <c r="F190" s="668">
        <v>38</v>
      </c>
      <c r="G190" s="668">
        <v>19342</v>
      </c>
      <c r="H190" s="668">
        <v>1</v>
      </c>
      <c r="I190" s="668">
        <v>509</v>
      </c>
      <c r="J190" s="668">
        <v>46</v>
      </c>
      <c r="K190" s="668">
        <v>23874</v>
      </c>
      <c r="L190" s="668">
        <v>1.2343087581429015</v>
      </c>
      <c r="M190" s="668">
        <v>519</v>
      </c>
      <c r="N190" s="668">
        <v>49</v>
      </c>
      <c r="O190" s="668">
        <v>26003</v>
      </c>
      <c r="P190" s="681">
        <v>1.3443801054699618</v>
      </c>
      <c r="Q190" s="669">
        <v>530.67346938775506</v>
      </c>
    </row>
    <row r="191" spans="1:17" ht="14.4" customHeight="1" x14ac:dyDescent="0.3">
      <c r="A191" s="664" t="s">
        <v>534</v>
      </c>
      <c r="B191" s="665" t="s">
        <v>3845</v>
      </c>
      <c r="C191" s="665" t="s">
        <v>3718</v>
      </c>
      <c r="D191" s="665" t="s">
        <v>4086</v>
      </c>
      <c r="E191" s="665" t="s">
        <v>4087</v>
      </c>
      <c r="F191" s="668">
        <v>712</v>
      </c>
      <c r="G191" s="668">
        <v>700326</v>
      </c>
      <c r="H191" s="668">
        <v>1</v>
      </c>
      <c r="I191" s="668">
        <v>983.60393258426961</v>
      </c>
      <c r="J191" s="668">
        <v>694</v>
      </c>
      <c r="K191" s="668">
        <v>705041</v>
      </c>
      <c r="L191" s="668">
        <v>1.0067325788275745</v>
      </c>
      <c r="M191" s="668">
        <v>1015.9092219020173</v>
      </c>
      <c r="N191" s="668">
        <v>795</v>
      </c>
      <c r="O191" s="668">
        <v>767793</v>
      </c>
      <c r="P191" s="681">
        <v>1.0963365632576829</v>
      </c>
      <c r="Q191" s="669">
        <v>965.77735849056603</v>
      </c>
    </row>
    <row r="192" spans="1:17" ht="14.4" customHeight="1" x14ac:dyDescent="0.3">
      <c r="A192" s="664" t="s">
        <v>534</v>
      </c>
      <c r="B192" s="665" t="s">
        <v>3845</v>
      </c>
      <c r="C192" s="665" t="s">
        <v>3718</v>
      </c>
      <c r="D192" s="665" t="s">
        <v>4088</v>
      </c>
      <c r="E192" s="665" t="s">
        <v>4089</v>
      </c>
      <c r="F192" s="668"/>
      <c r="G192" s="668"/>
      <c r="H192" s="668"/>
      <c r="I192" s="668"/>
      <c r="J192" s="668">
        <v>1</v>
      </c>
      <c r="K192" s="668">
        <v>0</v>
      </c>
      <c r="L192" s="668"/>
      <c r="M192" s="668">
        <v>0</v>
      </c>
      <c r="N192" s="668"/>
      <c r="O192" s="668"/>
      <c r="P192" s="681"/>
      <c r="Q192" s="669"/>
    </row>
    <row r="193" spans="1:17" ht="14.4" customHeight="1" x14ac:dyDescent="0.3">
      <c r="A193" s="664" t="s">
        <v>534</v>
      </c>
      <c r="B193" s="665" t="s">
        <v>3845</v>
      </c>
      <c r="C193" s="665" t="s">
        <v>3718</v>
      </c>
      <c r="D193" s="665" t="s">
        <v>4090</v>
      </c>
      <c r="E193" s="665" t="s">
        <v>4091</v>
      </c>
      <c r="F193" s="668">
        <v>16</v>
      </c>
      <c r="G193" s="668">
        <v>765296</v>
      </c>
      <c r="H193" s="668">
        <v>1</v>
      </c>
      <c r="I193" s="668">
        <v>47831</v>
      </c>
      <c r="J193" s="668">
        <v>13</v>
      </c>
      <c r="K193" s="668">
        <v>624468</v>
      </c>
      <c r="L193" s="668">
        <v>0.81598231272605637</v>
      </c>
      <c r="M193" s="668">
        <v>48036</v>
      </c>
      <c r="N193" s="668">
        <v>17</v>
      </c>
      <c r="O193" s="668">
        <v>831028</v>
      </c>
      <c r="P193" s="681">
        <v>1.0858909493842905</v>
      </c>
      <c r="Q193" s="669">
        <v>48884</v>
      </c>
    </row>
    <row r="194" spans="1:17" ht="14.4" customHeight="1" x14ac:dyDescent="0.3">
      <c r="A194" s="664" t="s">
        <v>534</v>
      </c>
      <c r="B194" s="665" t="s">
        <v>3845</v>
      </c>
      <c r="C194" s="665" t="s">
        <v>3718</v>
      </c>
      <c r="D194" s="665" t="s">
        <v>4092</v>
      </c>
      <c r="E194" s="665" t="s">
        <v>4093</v>
      </c>
      <c r="F194" s="668">
        <v>2</v>
      </c>
      <c r="G194" s="668">
        <v>3648</v>
      </c>
      <c r="H194" s="668">
        <v>1</v>
      </c>
      <c r="I194" s="668">
        <v>1824</v>
      </c>
      <c r="J194" s="668">
        <v>3</v>
      </c>
      <c r="K194" s="668">
        <v>5517</v>
      </c>
      <c r="L194" s="668">
        <v>1.5123355263157894</v>
      </c>
      <c r="M194" s="668">
        <v>1839</v>
      </c>
      <c r="N194" s="668">
        <v>2</v>
      </c>
      <c r="O194" s="668">
        <v>3750</v>
      </c>
      <c r="P194" s="681">
        <v>1.0279605263157894</v>
      </c>
      <c r="Q194" s="669">
        <v>1875</v>
      </c>
    </row>
    <row r="195" spans="1:17" ht="14.4" customHeight="1" x14ac:dyDescent="0.3">
      <c r="A195" s="664" t="s">
        <v>534</v>
      </c>
      <c r="B195" s="665" t="s">
        <v>3845</v>
      </c>
      <c r="C195" s="665" t="s">
        <v>3718</v>
      </c>
      <c r="D195" s="665" t="s">
        <v>3766</v>
      </c>
      <c r="E195" s="665" t="s">
        <v>3767</v>
      </c>
      <c r="F195" s="668">
        <v>3</v>
      </c>
      <c r="G195" s="668">
        <v>1293</v>
      </c>
      <c r="H195" s="668">
        <v>1</v>
      </c>
      <c r="I195" s="668">
        <v>431</v>
      </c>
      <c r="J195" s="668">
        <v>2</v>
      </c>
      <c r="K195" s="668">
        <v>872</v>
      </c>
      <c r="L195" s="668">
        <v>0.67440061871616397</v>
      </c>
      <c r="M195" s="668">
        <v>436</v>
      </c>
      <c r="N195" s="668">
        <v>7</v>
      </c>
      <c r="O195" s="668">
        <v>3100</v>
      </c>
      <c r="P195" s="681">
        <v>2.3975251353441607</v>
      </c>
      <c r="Q195" s="669">
        <v>442.85714285714283</v>
      </c>
    </row>
    <row r="196" spans="1:17" ht="14.4" customHeight="1" x14ac:dyDescent="0.3">
      <c r="A196" s="664" t="s">
        <v>534</v>
      </c>
      <c r="B196" s="665" t="s">
        <v>3845</v>
      </c>
      <c r="C196" s="665" t="s">
        <v>3718</v>
      </c>
      <c r="D196" s="665" t="s">
        <v>3821</v>
      </c>
      <c r="E196" s="665" t="s">
        <v>3822</v>
      </c>
      <c r="F196" s="668">
        <v>1</v>
      </c>
      <c r="G196" s="668">
        <v>845</v>
      </c>
      <c r="H196" s="668">
        <v>1</v>
      </c>
      <c r="I196" s="668">
        <v>845</v>
      </c>
      <c r="J196" s="668">
        <v>3</v>
      </c>
      <c r="K196" s="668">
        <v>2556</v>
      </c>
      <c r="L196" s="668">
        <v>3.0248520710059172</v>
      </c>
      <c r="M196" s="668">
        <v>852</v>
      </c>
      <c r="N196" s="668">
        <v>13</v>
      </c>
      <c r="O196" s="668">
        <v>11141</v>
      </c>
      <c r="P196" s="681">
        <v>13.184615384615384</v>
      </c>
      <c r="Q196" s="669">
        <v>857</v>
      </c>
    </row>
    <row r="197" spans="1:17" ht="14.4" customHeight="1" x14ac:dyDescent="0.3">
      <c r="A197" s="664" t="s">
        <v>534</v>
      </c>
      <c r="B197" s="665" t="s">
        <v>3845</v>
      </c>
      <c r="C197" s="665" t="s">
        <v>3718</v>
      </c>
      <c r="D197" s="665" t="s">
        <v>4094</v>
      </c>
      <c r="E197" s="665" t="s">
        <v>4095</v>
      </c>
      <c r="F197" s="668">
        <v>7</v>
      </c>
      <c r="G197" s="668">
        <v>0</v>
      </c>
      <c r="H197" s="668"/>
      <c r="I197" s="668">
        <v>0</v>
      </c>
      <c r="J197" s="668">
        <v>5</v>
      </c>
      <c r="K197" s="668">
        <v>0</v>
      </c>
      <c r="L197" s="668"/>
      <c r="M197" s="668">
        <v>0</v>
      </c>
      <c r="N197" s="668">
        <v>7</v>
      </c>
      <c r="O197" s="668">
        <v>0</v>
      </c>
      <c r="P197" s="681"/>
      <c r="Q197" s="669">
        <v>0</v>
      </c>
    </row>
    <row r="198" spans="1:17" ht="14.4" customHeight="1" x14ac:dyDescent="0.3">
      <c r="A198" s="664" t="s">
        <v>534</v>
      </c>
      <c r="B198" s="665" t="s">
        <v>3845</v>
      </c>
      <c r="C198" s="665" t="s">
        <v>3718</v>
      </c>
      <c r="D198" s="665" t="s">
        <v>3827</v>
      </c>
      <c r="E198" s="665" t="s">
        <v>3828</v>
      </c>
      <c r="F198" s="668">
        <v>75</v>
      </c>
      <c r="G198" s="668">
        <v>0</v>
      </c>
      <c r="H198" s="668"/>
      <c r="I198" s="668">
        <v>0</v>
      </c>
      <c r="J198" s="668">
        <v>74</v>
      </c>
      <c r="K198" s="668">
        <v>0</v>
      </c>
      <c r="L198" s="668"/>
      <c r="M198" s="668">
        <v>0</v>
      </c>
      <c r="N198" s="668">
        <v>70</v>
      </c>
      <c r="O198" s="668">
        <v>0</v>
      </c>
      <c r="P198" s="681"/>
      <c r="Q198" s="669">
        <v>0</v>
      </c>
    </row>
    <row r="199" spans="1:17" ht="14.4" customHeight="1" x14ac:dyDescent="0.3">
      <c r="A199" s="664" t="s">
        <v>534</v>
      </c>
      <c r="B199" s="665" t="s">
        <v>3845</v>
      </c>
      <c r="C199" s="665" t="s">
        <v>3718</v>
      </c>
      <c r="D199" s="665" t="s">
        <v>4096</v>
      </c>
      <c r="E199" s="665" t="s">
        <v>4097</v>
      </c>
      <c r="F199" s="668">
        <v>62</v>
      </c>
      <c r="G199" s="668">
        <v>2339570</v>
      </c>
      <c r="H199" s="668">
        <v>1</v>
      </c>
      <c r="I199" s="668">
        <v>37735</v>
      </c>
      <c r="J199" s="668">
        <v>64</v>
      </c>
      <c r="K199" s="668">
        <v>2426304</v>
      </c>
      <c r="L199" s="668">
        <v>1.0370726244566308</v>
      </c>
      <c r="M199" s="668">
        <v>37911</v>
      </c>
      <c r="N199" s="668">
        <v>67</v>
      </c>
      <c r="O199" s="668">
        <v>2588736</v>
      </c>
      <c r="P199" s="681">
        <v>1.1065007672350047</v>
      </c>
      <c r="Q199" s="669">
        <v>38637.850746268654</v>
      </c>
    </row>
    <row r="200" spans="1:17" ht="14.4" customHeight="1" x14ac:dyDescent="0.3">
      <c r="A200" s="664" t="s">
        <v>534</v>
      </c>
      <c r="B200" s="665" t="s">
        <v>3845</v>
      </c>
      <c r="C200" s="665" t="s">
        <v>3718</v>
      </c>
      <c r="D200" s="665" t="s">
        <v>3831</v>
      </c>
      <c r="E200" s="665" t="s">
        <v>3832</v>
      </c>
      <c r="F200" s="668">
        <v>42</v>
      </c>
      <c r="G200" s="668">
        <v>0</v>
      </c>
      <c r="H200" s="668"/>
      <c r="I200" s="668">
        <v>0</v>
      </c>
      <c r="J200" s="668">
        <v>39</v>
      </c>
      <c r="K200" s="668">
        <v>0</v>
      </c>
      <c r="L200" s="668"/>
      <c r="M200" s="668">
        <v>0</v>
      </c>
      <c r="N200" s="668">
        <v>33</v>
      </c>
      <c r="O200" s="668">
        <v>0</v>
      </c>
      <c r="P200" s="681"/>
      <c r="Q200" s="669">
        <v>0</v>
      </c>
    </row>
    <row r="201" spans="1:17" ht="14.4" customHeight="1" x14ac:dyDescent="0.3">
      <c r="A201" s="664" t="s">
        <v>534</v>
      </c>
      <c r="B201" s="665" t="s">
        <v>3845</v>
      </c>
      <c r="C201" s="665" t="s">
        <v>3718</v>
      </c>
      <c r="D201" s="665" t="s">
        <v>3770</v>
      </c>
      <c r="E201" s="665" t="s">
        <v>3771</v>
      </c>
      <c r="F201" s="668">
        <v>86</v>
      </c>
      <c r="G201" s="668">
        <v>29584</v>
      </c>
      <c r="H201" s="668">
        <v>1</v>
      </c>
      <c r="I201" s="668">
        <v>344</v>
      </c>
      <c r="J201" s="668">
        <v>77</v>
      </c>
      <c r="K201" s="668">
        <v>26873</v>
      </c>
      <c r="L201" s="668">
        <v>0.90836262844780957</v>
      </c>
      <c r="M201" s="668">
        <v>349</v>
      </c>
      <c r="N201" s="668">
        <v>83</v>
      </c>
      <c r="O201" s="668">
        <v>30853</v>
      </c>
      <c r="P201" s="681">
        <v>1.0428948080043268</v>
      </c>
      <c r="Q201" s="669">
        <v>371.72289156626505</v>
      </c>
    </row>
    <row r="202" spans="1:17" ht="14.4" customHeight="1" x14ac:dyDescent="0.3">
      <c r="A202" s="664" t="s">
        <v>534</v>
      </c>
      <c r="B202" s="665" t="s">
        <v>3845</v>
      </c>
      <c r="C202" s="665" t="s">
        <v>3718</v>
      </c>
      <c r="D202" s="665" t="s">
        <v>4098</v>
      </c>
      <c r="E202" s="665" t="s">
        <v>4099</v>
      </c>
      <c r="F202" s="668">
        <v>45</v>
      </c>
      <c r="G202" s="668">
        <v>0</v>
      </c>
      <c r="H202" s="668"/>
      <c r="I202" s="668">
        <v>0</v>
      </c>
      <c r="J202" s="668">
        <v>44</v>
      </c>
      <c r="K202" s="668">
        <v>0</v>
      </c>
      <c r="L202" s="668"/>
      <c r="M202" s="668">
        <v>0</v>
      </c>
      <c r="N202" s="668">
        <v>58</v>
      </c>
      <c r="O202" s="668">
        <v>0</v>
      </c>
      <c r="P202" s="681"/>
      <c r="Q202" s="669">
        <v>0</v>
      </c>
    </row>
    <row r="203" spans="1:17" ht="14.4" customHeight="1" x14ac:dyDescent="0.3">
      <c r="A203" s="664" t="s">
        <v>534</v>
      </c>
      <c r="B203" s="665" t="s">
        <v>3845</v>
      </c>
      <c r="C203" s="665" t="s">
        <v>3718</v>
      </c>
      <c r="D203" s="665" t="s">
        <v>3835</v>
      </c>
      <c r="E203" s="665" t="s">
        <v>3836</v>
      </c>
      <c r="F203" s="668">
        <v>4</v>
      </c>
      <c r="G203" s="668">
        <v>0</v>
      </c>
      <c r="H203" s="668"/>
      <c r="I203" s="668">
        <v>0</v>
      </c>
      <c r="J203" s="668">
        <v>6</v>
      </c>
      <c r="K203" s="668">
        <v>0</v>
      </c>
      <c r="L203" s="668"/>
      <c r="M203" s="668">
        <v>0</v>
      </c>
      <c r="N203" s="668">
        <v>14</v>
      </c>
      <c r="O203" s="668">
        <v>0</v>
      </c>
      <c r="P203" s="681"/>
      <c r="Q203" s="669">
        <v>0</v>
      </c>
    </row>
    <row r="204" spans="1:17" ht="14.4" customHeight="1" x14ac:dyDescent="0.3">
      <c r="A204" s="664" t="s">
        <v>534</v>
      </c>
      <c r="B204" s="665" t="s">
        <v>3845</v>
      </c>
      <c r="C204" s="665" t="s">
        <v>3718</v>
      </c>
      <c r="D204" s="665" t="s">
        <v>4100</v>
      </c>
      <c r="E204" s="665" t="s">
        <v>4101</v>
      </c>
      <c r="F204" s="668">
        <v>6</v>
      </c>
      <c r="G204" s="668">
        <v>0</v>
      </c>
      <c r="H204" s="668"/>
      <c r="I204" s="668">
        <v>0</v>
      </c>
      <c r="J204" s="668">
        <v>2</v>
      </c>
      <c r="K204" s="668">
        <v>0</v>
      </c>
      <c r="L204" s="668"/>
      <c r="M204" s="668">
        <v>0</v>
      </c>
      <c r="N204" s="668">
        <v>6</v>
      </c>
      <c r="O204" s="668">
        <v>0</v>
      </c>
      <c r="P204" s="681"/>
      <c r="Q204" s="669">
        <v>0</v>
      </c>
    </row>
    <row r="205" spans="1:17" ht="14.4" customHeight="1" x14ac:dyDescent="0.3">
      <c r="A205" s="664" t="s">
        <v>534</v>
      </c>
      <c r="B205" s="665" t="s">
        <v>3845</v>
      </c>
      <c r="C205" s="665" t="s">
        <v>3718</v>
      </c>
      <c r="D205" s="665" t="s">
        <v>4102</v>
      </c>
      <c r="E205" s="665" t="s">
        <v>4103</v>
      </c>
      <c r="F205" s="668">
        <v>1</v>
      </c>
      <c r="G205" s="668">
        <v>0</v>
      </c>
      <c r="H205" s="668"/>
      <c r="I205" s="668">
        <v>0</v>
      </c>
      <c r="J205" s="668"/>
      <c r="K205" s="668"/>
      <c r="L205" s="668"/>
      <c r="M205" s="668"/>
      <c r="N205" s="668"/>
      <c r="O205" s="668"/>
      <c r="P205" s="681"/>
      <c r="Q205" s="669"/>
    </row>
    <row r="206" spans="1:17" ht="14.4" customHeight="1" x14ac:dyDescent="0.3">
      <c r="A206" s="664" t="s">
        <v>534</v>
      </c>
      <c r="B206" s="665" t="s">
        <v>3845</v>
      </c>
      <c r="C206" s="665" t="s">
        <v>3718</v>
      </c>
      <c r="D206" s="665" t="s">
        <v>4104</v>
      </c>
      <c r="E206" s="665" t="s">
        <v>4105</v>
      </c>
      <c r="F206" s="668">
        <v>17</v>
      </c>
      <c r="G206" s="668">
        <v>0</v>
      </c>
      <c r="H206" s="668"/>
      <c r="I206" s="668">
        <v>0</v>
      </c>
      <c r="J206" s="668">
        <v>9</v>
      </c>
      <c r="K206" s="668">
        <v>0</v>
      </c>
      <c r="L206" s="668"/>
      <c r="M206" s="668">
        <v>0</v>
      </c>
      <c r="N206" s="668">
        <v>13</v>
      </c>
      <c r="O206" s="668">
        <v>0</v>
      </c>
      <c r="P206" s="681"/>
      <c r="Q206" s="669">
        <v>0</v>
      </c>
    </row>
    <row r="207" spans="1:17" ht="14.4" customHeight="1" x14ac:dyDescent="0.3">
      <c r="A207" s="664" t="s">
        <v>534</v>
      </c>
      <c r="B207" s="665" t="s">
        <v>3845</v>
      </c>
      <c r="C207" s="665" t="s">
        <v>3718</v>
      </c>
      <c r="D207" s="665" t="s">
        <v>4106</v>
      </c>
      <c r="E207" s="665" t="s">
        <v>4107</v>
      </c>
      <c r="F207" s="668">
        <v>2</v>
      </c>
      <c r="G207" s="668">
        <v>13674</v>
      </c>
      <c r="H207" s="668">
        <v>1</v>
      </c>
      <c r="I207" s="668">
        <v>6837</v>
      </c>
      <c r="J207" s="668">
        <v>1</v>
      </c>
      <c r="K207" s="668">
        <v>6881</v>
      </c>
      <c r="L207" s="668">
        <v>0.50321778557847008</v>
      </c>
      <c r="M207" s="668">
        <v>6881</v>
      </c>
      <c r="N207" s="668">
        <v>3</v>
      </c>
      <c r="O207" s="668">
        <v>20789</v>
      </c>
      <c r="P207" s="681">
        <v>1.5203305543366974</v>
      </c>
      <c r="Q207" s="669">
        <v>6929.666666666667</v>
      </c>
    </row>
    <row r="208" spans="1:17" ht="14.4" customHeight="1" x14ac:dyDescent="0.3">
      <c r="A208" s="664" t="s">
        <v>534</v>
      </c>
      <c r="B208" s="665" t="s">
        <v>3845</v>
      </c>
      <c r="C208" s="665" t="s">
        <v>3718</v>
      </c>
      <c r="D208" s="665" t="s">
        <v>4108</v>
      </c>
      <c r="E208" s="665" t="s">
        <v>4109</v>
      </c>
      <c r="F208" s="668">
        <v>1</v>
      </c>
      <c r="G208" s="668">
        <v>0</v>
      </c>
      <c r="H208" s="668"/>
      <c r="I208" s="668">
        <v>0</v>
      </c>
      <c r="J208" s="668">
        <v>1</v>
      </c>
      <c r="K208" s="668">
        <v>0</v>
      </c>
      <c r="L208" s="668"/>
      <c r="M208" s="668">
        <v>0</v>
      </c>
      <c r="N208" s="668">
        <v>3</v>
      </c>
      <c r="O208" s="668">
        <v>0</v>
      </c>
      <c r="P208" s="681"/>
      <c r="Q208" s="669">
        <v>0</v>
      </c>
    </row>
    <row r="209" spans="1:17" ht="14.4" customHeight="1" x14ac:dyDescent="0.3">
      <c r="A209" s="664" t="s">
        <v>534</v>
      </c>
      <c r="B209" s="665" t="s">
        <v>3845</v>
      </c>
      <c r="C209" s="665" t="s">
        <v>3718</v>
      </c>
      <c r="D209" s="665" t="s">
        <v>3772</v>
      </c>
      <c r="E209" s="665" t="s">
        <v>3773</v>
      </c>
      <c r="F209" s="668">
        <v>98</v>
      </c>
      <c r="G209" s="668">
        <v>22736</v>
      </c>
      <c r="H209" s="668">
        <v>1</v>
      </c>
      <c r="I209" s="668">
        <v>232</v>
      </c>
      <c r="J209" s="668">
        <v>102</v>
      </c>
      <c r="K209" s="668">
        <v>23970</v>
      </c>
      <c r="L209" s="668">
        <v>1.0542751583391978</v>
      </c>
      <c r="M209" s="668">
        <v>235</v>
      </c>
      <c r="N209" s="668">
        <v>107</v>
      </c>
      <c r="O209" s="668">
        <v>26857</v>
      </c>
      <c r="P209" s="681">
        <v>1.1812543983110486</v>
      </c>
      <c r="Q209" s="669">
        <v>251</v>
      </c>
    </row>
    <row r="210" spans="1:17" ht="14.4" customHeight="1" x14ac:dyDescent="0.3">
      <c r="A210" s="664" t="s">
        <v>534</v>
      </c>
      <c r="B210" s="665" t="s">
        <v>3845</v>
      </c>
      <c r="C210" s="665" t="s">
        <v>3718</v>
      </c>
      <c r="D210" s="665" t="s">
        <v>4110</v>
      </c>
      <c r="E210" s="665" t="s">
        <v>4111</v>
      </c>
      <c r="F210" s="668">
        <v>3</v>
      </c>
      <c r="G210" s="668">
        <v>38280</v>
      </c>
      <c r="H210" s="668">
        <v>1</v>
      </c>
      <c r="I210" s="668">
        <v>12760</v>
      </c>
      <c r="J210" s="668">
        <v>5</v>
      </c>
      <c r="K210" s="668">
        <v>64165</v>
      </c>
      <c r="L210" s="668">
        <v>1.6762016718913271</v>
      </c>
      <c r="M210" s="668">
        <v>12833</v>
      </c>
      <c r="N210" s="668">
        <v>2</v>
      </c>
      <c r="O210" s="668">
        <v>26144</v>
      </c>
      <c r="P210" s="681">
        <v>0.68296760710553817</v>
      </c>
      <c r="Q210" s="669">
        <v>13072</v>
      </c>
    </row>
    <row r="211" spans="1:17" ht="14.4" customHeight="1" x14ac:dyDescent="0.3">
      <c r="A211" s="664" t="s">
        <v>534</v>
      </c>
      <c r="B211" s="665" t="s">
        <v>3845</v>
      </c>
      <c r="C211" s="665" t="s">
        <v>3718</v>
      </c>
      <c r="D211" s="665" t="s">
        <v>4112</v>
      </c>
      <c r="E211" s="665" t="s">
        <v>4113</v>
      </c>
      <c r="F211" s="668"/>
      <c r="G211" s="668"/>
      <c r="H211" s="668"/>
      <c r="I211" s="668"/>
      <c r="J211" s="668">
        <v>1</v>
      </c>
      <c r="K211" s="668">
        <v>4234</v>
      </c>
      <c r="L211" s="668"/>
      <c r="M211" s="668">
        <v>4234</v>
      </c>
      <c r="N211" s="668">
        <v>1</v>
      </c>
      <c r="O211" s="668">
        <v>4234</v>
      </c>
      <c r="P211" s="681"/>
      <c r="Q211" s="669">
        <v>4234</v>
      </c>
    </row>
    <row r="212" spans="1:17" ht="14.4" customHeight="1" x14ac:dyDescent="0.3">
      <c r="A212" s="664" t="s">
        <v>534</v>
      </c>
      <c r="B212" s="665" t="s">
        <v>3845</v>
      </c>
      <c r="C212" s="665" t="s">
        <v>3718</v>
      </c>
      <c r="D212" s="665" t="s">
        <v>4114</v>
      </c>
      <c r="E212" s="665" t="s">
        <v>4115</v>
      </c>
      <c r="F212" s="668">
        <v>1</v>
      </c>
      <c r="G212" s="668">
        <v>0</v>
      </c>
      <c r="H212" s="668"/>
      <c r="I212" s="668">
        <v>0</v>
      </c>
      <c r="J212" s="668"/>
      <c r="K212" s="668"/>
      <c r="L212" s="668"/>
      <c r="M212" s="668"/>
      <c r="N212" s="668"/>
      <c r="O212" s="668"/>
      <c r="P212" s="681"/>
      <c r="Q212" s="669"/>
    </row>
    <row r="213" spans="1:17" ht="14.4" customHeight="1" x14ac:dyDescent="0.3">
      <c r="A213" s="664" t="s">
        <v>534</v>
      </c>
      <c r="B213" s="665" t="s">
        <v>3845</v>
      </c>
      <c r="C213" s="665" t="s">
        <v>3718</v>
      </c>
      <c r="D213" s="665" t="s">
        <v>4116</v>
      </c>
      <c r="E213" s="665" t="s">
        <v>4117</v>
      </c>
      <c r="F213" s="668">
        <v>42</v>
      </c>
      <c r="G213" s="668">
        <v>0</v>
      </c>
      <c r="H213" s="668"/>
      <c r="I213" s="668">
        <v>0</v>
      </c>
      <c r="J213" s="668">
        <v>46</v>
      </c>
      <c r="K213" s="668">
        <v>0</v>
      </c>
      <c r="L213" s="668"/>
      <c r="M213" s="668">
        <v>0</v>
      </c>
      <c r="N213" s="668">
        <v>56</v>
      </c>
      <c r="O213" s="668">
        <v>0</v>
      </c>
      <c r="P213" s="681"/>
      <c r="Q213" s="669">
        <v>0</v>
      </c>
    </row>
    <row r="214" spans="1:17" ht="14.4" customHeight="1" x14ac:dyDescent="0.3">
      <c r="A214" s="664" t="s">
        <v>534</v>
      </c>
      <c r="B214" s="665" t="s">
        <v>3845</v>
      </c>
      <c r="C214" s="665" t="s">
        <v>3718</v>
      </c>
      <c r="D214" s="665" t="s">
        <v>4118</v>
      </c>
      <c r="E214" s="665" t="s">
        <v>4119</v>
      </c>
      <c r="F214" s="668">
        <v>4</v>
      </c>
      <c r="G214" s="668">
        <v>0</v>
      </c>
      <c r="H214" s="668"/>
      <c r="I214" s="668">
        <v>0</v>
      </c>
      <c r="J214" s="668">
        <v>3</v>
      </c>
      <c r="K214" s="668">
        <v>0</v>
      </c>
      <c r="L214" s="668"/>
      <c r="M214" s="668">
        <v>0</v>
      </c>
      <c r="N214" s="668">
        <v>1</v>
      </c>
      <c r="O214" s="668">
        <v>0</v>
      </c>
      <c r="P214" s="681"/>
      <c r="Q214" s="669">
        <v>0</v>
      </c>
    </row>
    <row r="215" spans="1:17" ht="14.4" customHeight="1" x14ac:dyDescent="0.3">
      <c r="A215" s="664" t="s">
        <v>534</v>
      </c>
      <c r="B215" s="665" t="s">
        <v>3845</v>
      </c>
      <c r="C215" s="665" t="s">
        <v>3718</v>
      </c>
      <c r="D215" s="665" t="s">
        <v>3839</v>
      </c>
      <c r="E215" s="665" t="s">
        <v>3840</v>
      </c>
      <c r="F215" s="668"/>
      <c r="G215" s="668"/>
      <c r="H215" s="668"/>
      <c r="I215" s="668"/>
      <c r="J215" s="668">
        <v>1</v>
      </c>
      <c r="K215" s="668">
        <v>4675</v>
      </c>
      <c r="L215" s="668"/>
      <c r="M215" s="668">
        <v>4675</v>
      </c>
      <c r="N215" s="668"/>
      <c r="O215" s="668"/>
      <c r="P215" s="681"/>
      <c r="Q215" s="669"/>
    </row>
    <row r="216" spans="1:17" ht="14.4" customHeight="1" x14ac:dyDescent="0.3">
      <c r="A216" s="664" t="s">
        <v>534</v>
      </c>
      <c r="B216" s="665" t="s">
        <v>3845</v>
      </c>
      <c r="C216" s="665" t="s">
        <v>3718</v>
      </c>
      <c r="D216" s="665" t="s">
        <v>4120</v>
      </c>
      <c r="E216" s="665" t="s">
        <v>4121</v>
      </c>
      <c r="F216" s="668"/>
      <c r="G216" s="668"/>
      <c r="H216" s="668"/>
      <c r="I216" s="668"/>
      <c r="J216" s="668"/>
      <c r="K216" s="668"/>
      <c r="L216" s="668"/>
      <c r="M216" s="668"/>
      <c r="N216" s="668">
        <v>1</v>
      </c>
      <c r="O216" s="668">
        <v>0</v>
      </c>
      <c r="P216" s="681"/>
      <c r="Q216" s="669">
        <v>0</v>
      </c>
    </row>
    <row r="217" spans="1:17" ht="14.4" customHeight="1" x14ac:dyDescent="0.3">
      <c r="A217" s="664" t="s">
        <v>534</v>
      </c>
      <c r="B217" s="665" t="s">
        <v>3845</v>
      </c>
      <c r="C217" s="665" t="s">
        <v>3718</v>
      </c>
      <c r="D217" s="665" t="s">
        <v>4122</v>
      </c>
      <c r="E217" s="665" t="s">
        <v>4123</v>
      </c>
      <c r="F217" s="668">
        <v>1</v>
      </c>
      <c r="G217" s="668">
        <v>18350</v>
      </c>
      <c r="H217" s="668">
        <v>1</v>
      </c>
      <c r="I217" s="668">
        <v>18350</v>
      </c>
      <c r="J217" s="668">
        <v>1</v>
      </c>
      <c r="K217" s="668">
        <v>18423</v>
      </c>
      <c r="L217" s="668">
        <v>1.0039782016348773</v>
      </c>
      <c r="M217" s="668">
        <v>18423</v>
      </c>
      <c r="N217" s="668">
        <v>2</v>
      </c>
      <c r="O217" s="668">
        <v>37111</v>
      </c>
      <c r="P217" s="681">
        <v>2.0223978201634876</v>
      </c>
      <c r="Q217" s="669">
        <v>18555.5</v>
      </c>
    </row>
    <row r="218" spans="1:17" ht="14.4" customHeight="1" x14ac:dyDescent="0.3">
      <c r="A218" s="664" t="s">
        <v>534</v>
      </c>
      <c r="B218" s="665" t="s">
        <v>3845</v>
      </c>
      <c r="C218" s="665" t="s">
        <v>3718</v>
      </c>
      <c r="D218" s="665" t="s">
        <v>4124</v>
      </c>
      <c r="E218" s="665" t="s">
        <v>4125</v>
      </c>
      <c r="F218" s="668">
        <v>1</v>
      </c>
      <c r="G218" s="668">
        <v>0</v>
      </c>
      <c r="H218" s="668"/>
      <c r="I218" s="668">
        <v>0</v>
      </c>
      <c r="J218" s="668">
        <v>1</v>
      </c>
      <c r="K218" s="668">
        <v>0</v>
      </c>
      <c r="L218" s="668"/>
      <c r="M218" s="668">
        <v>0</v>
      </c>
      <c r="N218" s="668">
        <v>1</v>
      </c>
      <c r="O218" s="668">
        <v>0</v>
      </c>
      <c r="P218" s="681"/>
      <c r="Q218" s="669">
        <v>0</v>
      </c>
    </row>
    <row r="219" spans="1:17" ht="14.4" customHeight="1" x14ac:dyDescent="0.3">
      <c r="A219" s="664" t="s">
        <v>534</v>
      </c>
      <c r="B219" s="665" t="s">
        <v>3845</v>
      </c>
      <c r="C219" s="665" t="s">
        <v>3718</v>
      </c>
      <c r="D219" s="665" t="s">
        <v>4126</v>
      </c>
      <c r="E219" s="665" t="s">
        <v>4127</v>
      </c>
      <c r="F219" s="668">
        <v>2</v>
      </c>
      <c r="G219" s="668">
        <v>0</v>
      </c>
      <c r="H219" s="668"/>
      <c r="I219" s="668">
        <v>0</v>
      </c>
      <c r="J219" s="668">
        <v>3</v>
      </c>
      <c r="K219" s="668">
        <v>0</v>
      </c>
      <c r="L219" s="668"/>
      <c r="M219" s="668">
        <v>0</v>
      </c>
      <c r="N219" s="668">
        <v>1</v>
      </c>
      <c r="O219" s="668">
        <v>0</v>
      </c>
      <c r="P219" s="681"/>
      <c r="Q219" s="669">
        <v>0</v>
      </c>
    </row>
    <row r="220" spans="1:17" ht="14.4" customHeight="1" x14ac:dyDescent="0.3">
      <c r="A220" s="664" t="s">
        <v>534</v>
      </c>
      <c r="B220" s="665" t="s">
        <v>3845</v>
      </c>
      <c r="C220" s="665" t="s">
        <v>3718</v>
      </c>
      <c r="D220" s="665" t="s">
        <v>4128</v>
      </c>
      <c r="E220" s="665" t="s">
        <v>4129</v>
      </c>
      <c r="F220" s="668">
        <v>24</v>
      </c>
      <c r="G220" s="668">
        <v>0</v>
      </c>
      <c r="H220" s="668"/>
      <c r="I220" s="668">
        <v>0</v>
      </c>
      <c r="J220" s="668">
        <v>29</v>
      </c>
      <c r="K220" s="668">
        <v>0</v>
      </c>
      <c r="L220" s="668"/>
      <c r="M220" s="668">
        <v>0</v>
      </c>
      <c r="N220" s="668">
        <v>33</v>
      </c>
      <c r="O220" s="668">
        <v>0</v>
      </c>
      <c r="P220" s="681"/>
      <c r="Q220" s="669">
        <v>0</v>
      </c>
    </row>
    <row r="221" spans="1:17" ht="14.4" customHeight="1" x14ac:dyDescent="0.3">
      <c r="A221" s="664" t="s">
        <v>534</v>
      </c>
      <c r="B221" s="665" t="s">
        <v>3845</v>
      </c>
      <c r="C221" s="665" t="s">
        <v>3718</v>
      </c>
      <c r="D221" s="665" t="s">
        <v>4130</v>
      </c>
      <c r="E221" s="665" t="s">
        <v>4131</v>
      </c>
      <c r="F221" s="668">
        <v>1</v>
      </c>
      <c r="G221" s="668">
        <v>0</v>
      </c>
      <c r="H221" s="668"/>
      <c r="I221" s="668">
        <v>0</v>
      </c>
      <c r="J221" s="668">
        <v>2</v>
      </c>
      <c r="K221" s="668">
        <v>0</v>
      </c>
      <c r="L221" s="668"/>
      <c r="M221" s="668">
        <v>0</v>
      </c>
      <c r="N221" s="668">
        <v>1</v>
      </c>
      <c r="O221" s="668">
        <v>0</v>
      </c>
      <c r="P221" s="681"/>
      <c r="Q221" s="669">
        <v>0</v>
      </c>
    </row>
    <row r="222" spans="1:17" ht="14.4" customHeight="1" x14ac:dyDescent="0.3">
      <c r="A222" s="664" t="s">
        <v>534</v>
      </c>
      <c r="B222" s="665" t="s">
        <v>3845</v>
      </c>
      <c r="C222" s="665" t="s">
        <v>3718</v>
      </c>
      <c r="D222" s="665" t="s">
        <v>4132</v>
      </c>
      <c r="E222" s="665" t="s">
        <v>4129</v>
      </c>
      <c r="F222" s="668"/>
      <c r="G222" s="668"/>
      <c r="H222" s="668"/>
      <c r="I222" s="668"/>
      <c r="J222" s="668"/>
      <c r="K222" s="668"/>
      <c r="L222" s="668"/>
      <c r="M222" s="668"/>
      <c r="N222" s="668">
        <v>3</v>
      </c>
      <c r="O222" s="668">
        <v>0</v>
      </c>
      <c r="P222" s="681"/>
      <c r="Q222" s="669">
        <v>0</v>
      </c>
    </row>
    <row r="223" spans="1:17" ht="14.4" customHeight="1" x14ac:dyDescent="0.3">
      <c r="A223" s="664" t="s">
        <v>534</v>
      </c>
      <c r="B223" s="665" t="s">
        <v>3845</v>
      </c>
      <c r="C223" s="665" t="s">
        <v>3718</v>
      </c>
      <c r="D223" s="665" t="s">
        <v>4133</v>
      </c>
      <c r="E223" s="665" t="s">
        <v>4134</v>
      </c>
      <c r="F223" s="668">
        <v>6</v>
      </c>
      <c r="G223" s="668">
        <v>0</v>
      </c>
      <c r="H223" s="668"/>
      <c r="I223" s="668">
        <v>0</v>
      </c>
      <c r="J223" s="668">
        <v>1</v>
      </c>
      <c r="K223" s="668">
        <v>0</v>
      </c>
      <c r="L223" s="668"/>
      <c r="M223" s="668">
        <v>0</v>
      </c>
      <c r="N223" s="668">
        <v>5</v>
      </c>
      <c r="O223" s="668">
        <v>0</v>
      </c>
      <c r="P223" s="681"/>
      <c r="Q223" s="669">
        <v>0</v>
      </c>
    </row>
    <row r="224" spans="1:17" ht="14.4" customHeight="1" x14ac:dyDescent="0.3">
      <c r="A224" s="664" t="s">
        <v>534</v>
      </c>
      <c r="B224" s="665" t="s">
        <v>3845</v>
      </c>
      <c r="C224" s="665" t="s">
        <v>3718</v>
      </c>
      <c r="D224" s="665" t="s">
        <v>4135</v>
      </c>
      <c r="E224" s="665" t="s">
        <v>4136</v>
      </c>
      <c r="F224" s="668">
        <v>3</v>
      </c>
      <c r="G224" s="668">
        <v>0</v>
      </c>
      <c r="H224" s="668"/>
      <c r="I224" s="668">
        <v>0</v>
      </c>
      <c r="J224" s="668">
        <v>1</v>
      </c>
      <c r="K224" s="668">
        <v>0</v>
      </c>
      <c r="L224" s="668"/>
      <c r="M224" s="668">
        <v>0</v>
      </c>
      <c r="N224" s="668"/>
      <c r="O224" s="668"/>
      <c r="P224" s="681"/>
      <c r="Q224" s="669"/>
    </row>
    <row r="225" spans="1:17" ht="14.4" customHeight="1" x14ac:dyDescent="0.3">
      <c r="A225" s="664" t="s">
        <v>534</v>
      </c>
      <c r="B225" s="665" t="s">
        <v>3845</v>
      </c>
      <c r="C225" s="665" t="s">
        <v>3718</v>
      </c>
      <c r="D225" s="665" t="s">
        <v>4137</v>
      </c>
      <c r="E225" s="665" t="s">
        <v>4138</v>
      </c>
      <c r="F225" s="668">
        <v>3</v>
      </c>
      <c r="G225" s="668">
        <v>143964</v>
      </c>
      <c r="H225" s="668">
        <v>1</v>
      </c>
      <c r="I225" s="668">
        <v>47988</v>
      </c>
      <c r="J225" s="668">
        <v>1</v>
      </c>
      <c r="K225" s="668">
        <v>48208</v>
      </c>
      <c r="L225" s="668">
        <v>0.33486149315106556</v>
      </c>
      <c r="M225" s="668">
        <v>48208</v>
      </c>
      <c r="N225" s="668">
        <v>2</v>
      </c>
      <c r="O225" s="668">
        <v>98346</v>
      </c>
      <c r="P225" s="681">
        <v>0.68312911561223644</v>
      </c>
      <c r="Q225" s="669">
        <v>49173</v>
      </c>
    </row>
    <row r="226" spans="1:17" ht="14.4" customHeight="1" x14ac:dyDescent="0.3">
      <c r="A226" s="664" t="s">
        <v>534</v>
      </c>
      <c r="B226" s="665" t="s">
        <v>3845</v>
      </c>
      <c r="C226" s="665" t="s">
        <v>3718</v>
      </c>
      <c r="D226" s="665" t="s">
        <v>4139</v>
      </c>
      <c r="E226" s="665" t="s">
        <v>4140</v>
      </c>
      <c r="F226" s="668"/>
      <c r="G226" s="668"/>
      <c r="H226" s="668"/>
      <c r="I226" s="668"/>
      <c r="J226" s="668">
        <v>2</v>
      </c>
      <c r="K226" s="668">
        <v>0</v>
      </c>
      <c r="L226" s="668"/>
      <c r="M226" s="668">
        <v>0</v>
      </c>
      <c r="N226" s="668">
        <v>1</v>
      </c>
      <c r="O226" s="668">
        <v>0</v>
      </c>
      <c r="P226" s="681"/>
      <c r="Q226" s="669">
        <v>0</v>
      </c>
    </row>
    <row r="227" spans="1:17" ht="14.4" customHeight="1" x14ac:dyDescent="0.3">
      <c r="A227" s="664" t="s">
        <v>534</v>
      </c>
      <c r="B227" s="665" t="s">
        <v>3845</v>
      </c>
      <c r="C227" s="665" t="s">
        <v>3718</v>
      </c>
      <c r="D227" s="665" t="s">
        <v>4141</v>
      </c>
      <c r="E227" s="665" t="s">
        <v>4142</v>
      </c>
      <c r="F227" s="668">
        <v>1</v>
      </c>
      <c r="G227" s="668">
        <v>0</v>
      </c>
      <c r="H227" s="668"/>
      <c r="I227" s="668">
        <v>0</v>
      </c>
      <c r="J227" s="668">
        <v>3</v>
      </c>
      <c r="K227" s="668">
        <v>0</v>
      </c>
      <c r="L227" s="668"/>
      <c r="M227" s="668">
        <v>0</v>
      </c>
      <c r="N227" s="668">
        <v>1</v>
      </c>
      <c r="O227" s="668">
        <v>0</v>
      </c>
      <c r="P227" s="681"/>
      <c r="Q227" s="669">
        <v>0</v>
      </c>
    </row>
    <row r="228" spans="1:17" ht="14.4" customHeight="1" x14ac:dyDescent="0.3">
      <c r="A228" s="664" t="s">
        <v>534</v>
      </c>
      <c r="B228" s="665" t="s">
        <v>3845</v>
      </c>
      <c r="C228" s="665" t="s">
        <v>3718</v>
      </c>
      <c r="D228" s="665" t="s">
        <v>4143</v>
      </c>
      <c r="E228" s="665" t="s">
        <v>4091</v>
      </c>
      <c r="F228" s="668">
        <v>2</v>
      </c>
      <c r="G228" s="668">
        <v>121716</v>
      </c>
      <c r="H228" s="668">
        <v>1</v>
      </c>
      <c r="I228" s="668">
        <v>60858</v>
      </c>
      <c r="J228" s="668"/>
      <c r="K228" s="668"/>
      <c r="L228" s="668"/>
      <c r="M228" s="668"/>
      <c r="N228" s="668">
        <v>1</v>
      </c>
      <c r="O228" s="668">
        <v>62242</v>
      </c>
      <c r="P228" s="681">
        <v>0.51137073186762627</v>
      </c>
      <c r="Q228" s="669">
        <v>62242</v>
      </c>
    </row>
    <row r="229" spans="1:17" ht="14.4" customHeight="1" x14ac:dyDescent="0.3">
      <c r="A229" s="664" t="s">
        <v>534</v>
      </c>
      <c r="B229" s="665" t="s">
        <v>3845</v>
      </c>
      <c r="C229" s="665" t="s">
        <v>3718</v>
      </c>
      <c r="D229" s="665" t="s">
        <v>4144</v>
      </c>
      <c r="E229" s="665" t="s">
        <v>4065</v>
      </c>
      <c r="F229" s="668"/>
      <c r="G229" s="668"/>
      <c r="H229" s="668"/>
      <c r="I229" s="668"/>
      <c r="J229" s="668">
        <v>1</v>
      </c>
      <c r="K229" s="668">
        <v>0</v>
      </c>
      <c r="L229" s="668"/>
      <c r="M229" s="668">
        <v>0</v>
      </c>
      <c r="N229" s="668">
        <v>1</v>
      </c>
      <c r="O229" s="668">
        <v>0</v>
      </c>
      <c r="P229" s="681"/>
      <c r="Q229" s="669">
        <v>0</v>
      </c>
    </row>
    <row r="230" spans="1:17" ht="14.4" customHeight="1" x14ac:dyDescent="0.3">
      <c r="A230" s="664" t="s">
        <v>534</v>
      </c>
      <c r="B230" s="665" t="s">
        <v>3845</v>
      </c>
      <c r="C230" s="665" t="s">
        <v>3718</v>
      </c>
      <c r="D230" s="665" t="s">
        <v>4145</v>
      </c>
      <c r="E230" s="665" t="s">
        <v>4146</v>
      </c>
      <c r="F230" s="668">
        <v>1</v>
      </c>
      <c r="G230" s="668">
        <v>0</v>
      </c>
      <c r="H230" s="668"/>
      <c r="I230" s="668">
        <v>0</v>
      </c>
      <c r="J230" s="668"/>
      <c r="K230" s="668"/>
      <c r="L230" s="668"/>
      <c r="M230" s="668"/>
      <c r="N230" s="668"/>
      <c r="O230" s="668"/>
      <c r="P230" s="681"/>
      <c r="Q230" s="669"/>
    </row>
    <row r="231" spans="1:17" ht="14.4" customHeight="1" x14ac:dyDescent="0.3">
      <c r="A231" s="664" t="s">
        <v>534</v>
      </c>
      <c r="B231" s="665" t="s">
        <v>3845</v>
      </c>
      <c r="C231" s="665" t="s">
        <v>3718</v>
      </c>
      <c r="D231" s="665" t="s">
        <v>4147</v>
      </c>
      <c r="E231" s="665" t="s">
        <v>4148</v>
      </c>
      <c r="F231" s="668">
        <v>2</v>
      </c>
      <c r="G231" s="668">
        <v>0</v>
      </c>
      <c r="H231" s="668"/>
      <c r="I231" s="668">
        <v>0</v>
      </c>
      <c r="J231" s="668"/>
      <c r="K231" s="668"/>
      <c r="L231" s="668"/>
      <c r="M231" s="668"/>
      <c r="N231" s="668">
        <v>1</v>
      </c>
      <c r="O231" s="668">
        <v>0</v>
      </c>
      <c r="P231" s="681"/>
      <c r="Q231" s="669">
        <v>0</v>
      </c>
    </row>
    <row r="232" spans="1:17" ht="14.4" customHeight="1" x14ac:dyDescent="0.3">
      <c r="A232" s="664" t="s">
        <v>534</v>
      </c>
      <c r="B232" s="665" t="s">
        <v>3845</v>
      </c>
      <c r="C232" s="665" t="s">
        <v>3718</v>
      </c>
      <c r="D232" s="665" t="s">
        <v>4149</v>
      </c>
      <c r="E232" s="665" t="s">
        <v>4150</v>
      </c>
      <c r="F232" s="668">
        <v>1</v>
      </c>
      <c r="G232" s="668">
        <v>0</v>
      </c>
      <c r="H232" s="668"/>
      <c r="I232" s="668">
        <v>0</v>
      </c>
      <c r="J232" s="668"/>
      <c r="K232" s="668"/>
      <c r="L232" s="668"/>
      <c r="M232" s="668"/>
      <c r="N232" s="668"/>
      <c r="O232" s="668"/>
      <c r="P232" s="681"/>
      <c r="Q232" s="669"/>
    </row>
    <row r="233" spans="1:17" ht="14.4" customHeight="1" x14ac:dyDescent="0.3">
      <c r="A233" s="664" t="s">
        <v>534</v>
      </c>
      <c r="B233" s="665" t="s">
        <v>3845</v>
      </c>
      <c r="C233" s="665" t="s">
        <v>3718</v>
      </c>
      <c r="D233" s="665" t="s">
        <v>4151</v>
      </c>
      <c r="E233" s="665" t="s">
        <v>4152</v>
      </c>
      <c r="F233" s="668">
        <v>1</v>
      </c>
      <c r="G233" s="668">
        <v>0</v>
      </c>
      <c r="H233" s="668"/>
      <c r="I233" s="668">
        <v>0</v>
      </c>
      <c r="J233" s="668"/>
      <c r="K233" s="668"/>
      <c r="L233" s="668"/>
      <c r="M233" s="668"/>
      <c r="N233" s="668"/>
      <c r="O233" s="668"/>
      <c r="P233" s="681"/>
      <c r="Q233" s="669"/>
    </row>
    <row r="234" spans="1:17" ht="14.4" customHeight="1" x14ac:dyDescent="0.3">
      <c r="A234" s="664" t="s">
        <v>534</v>
      </c>
      <c r="B234" s="665" t="s">
        <v>3845</v>
      </c>
      <c r="C234" s="665" t="s">
        <v>3718</v>
      </c>
      <c r="D234" s="665" t="s">
        <v>4153</v>
      </c>
      <c r="E234" s="665" t="s">
        <v>4154</v>
      </c>
      <c r="F234" s="668">
        <v>1</v>
      </c>
      <c r="G234" s="668">
        <v>0</v>
      </c>
      <c r="H234" s="668"/>
      <c r="I234" s="668">
        <v>0</v>
      </c>
      <c r="J234" s="668"/>
      <c r="K234" s="668"/>
      <c r="L234" s="668"/>
      <c r="M234" s="668"/>
      <c r="N234" s="668"/>
      <c r="O234" s="668"/>
      <c r="P234" s="681"/>
      <c r="Q234" s="669"/>
    </row>
    <row r="235" spans="1:17" ht="14.4" customHeight="1" x14ac:dyDescent="0.3">
      <c r="A235" s="664" t="s">
        <v>534</v>
      </c>
      <c r="B235" s="665" t="s">
        <v>3845</v>
      </c>
      <c r="C235" s="665" t="s">
        <v>3718</v>
      </c>
      <c r="D235" s="665" t="s">
        <v>4155</v>
      </c>
      <c r="E235" s="665" t="s">
        <v>4156</v>
      </c>
      <c r="F235" s="668">
        <v>1</v>
      </c>
      <c r="G235" s="668">
        <v>0</v>
      </c>
      <c r="H235" s="668"/>
      <c r="I235" s="668">
        <v>0</v>
      </c>
      <c r="J235" s="668"/>
      <c r="K235" s="668"/>
      <c r="L235" s="668"/>
      <c r="M235" s="668"/>
      <c r="N235" s="668"/>
      <c r="O235" s="668"/>
      <c r="P235" s="681"/>
      <c r="Q235" s="669"/>
    </row>
    <row r="236" spans="1:17" ht="14.4" customHeight="1" x14ac:dyDescent="0.3">
      <c r="A236" s="664" t="s">
        <v>534</v>
      </c>
      <c r="B236" s="665" t="s">
        <v>3845</v>
      </c>
      <c r="C236" s="665" t="s">
        <v>3718</v>
      </c>
      <c r="D236" s="665" t="s">
        <v>4157</v>
      </c>
      <c r="E236" s="665" t="s">
        <v>4158</v>
      </c>
      <c r="F236" s="668">
        <v>2</v>
      </c>
      <c r="G236" s="668">
        <v>0</v>
      </c>
      <c r="H236" s="668"/>
      <c r="I236" s="668">
        <v>0</v>
      </c>
      <c r="J236" s="668"/>
      <c r="K236" s="668"/>
      <c r="L236" s="668"/>
      <c r="M236" s="668"/>
      <c r="N236" s="668"/>
      <c r="O236" s="668"/>
      <c r="P236" s="681"/>
      <c r="Q236" s="669"/>
    </row>
    <row r="237" spans="1:17" ht="14.4" customHeight="1" x14ac:dyDescent="0.3">
      <c r="A237" s="664" t="s">
        <v>534</v>
      </c>
      <c r="B237" s="665" t="s">
        <v>3845</v>
      </c>
      <c r="C237" s="665" t="s">
        <v>3718</v>
      </c>
      <c r="D237" s="665" t="s">
        <v>4159</v>
      </c>
      <c r="E237" s="665" t="s">
        <v>4154</v>
      </c>
      <c r="F237" s="668"/>
      <c r="G237" s="668"/>
      <c r="H237" s="668"/>
      <c r="I237" s="668"/>
      <c r="J237" s="668">
        <v>1</v>
      </c>
      <c r="K237" s="668">
        <v>0</v>
      </c>
      <c r="L237" s="668"/>
      <c r="M237" s="668">
        <v>0</v>
      </c>
      <c r="N237" s="668"/>
      <c r="O237" s="668"/>
      <c r="P237" s="681"/>
      <c r="Q237" s="669"/>
    </row>
    <row r="238" spans="1:17" ht="14.4" customHeight="1" x14ac:dyDescent="0.3">
      <c r="A238" s="664" t="s">
        <v>534</v>
      </c>
      <c r="B238" s="665" t="s">
        <v>3845</v>
      </c>
      <c r="C238" s="665" t="s">
        <v>3718</v>
      </c>
      <c r="D238" s="665" t="s">
        <v>4160</v>
      </c>
      <c r="E238" s="665" t="s">
        <v>4154</v>
      </c>
      <c r="F238" s="668"/>
      <c r="G238" s="668"/>
      <c r="H238" s="668"/>
      <c r="I238" s="668"/>
      <c r="J238" s="668"/>
      <c r="K238" s="668"/>
      <c r="L238" s="668"/>
      <c r="M238" s="668"/>
      <c r="N238" s="668">
        <v>1</v>
      </c>
      <c r="O238" s="668">
        <v>0</v>
      </c>
      <c r="P238" s="681"/>
      <c r="Q238" s="669">
        <v>0</v>
      </c>
    </row>
    <row r="239" spans="1:17" ht="14.4" customHeight="1" x14ac:dyDescent="0.3">
      <c r="A239" s="664" t="s">
        <v>534</v>
      </c>
      <c r="B239" s="665" t="s">
        <v>3845</v>
      </c>
      <c r="C239" s="665" t="s">
        <v>3718</v>
      </c>
      <c r="D239" s="665" t="s">
        <v>4161</v>
      </c>
      <c r="E239" s="665" t="s">
        <v>4162</v>
      </c>
      <c r="F239" s="668"/>
      <c r="G239" s="668"/>
      <c r="H239" s="668"/>
      <c r="I239" s="668"/>
      <c r="J239" s="668">
        <v>1</v>
      </c>
      <c r="K239" s="668">
        <v>0</v>
      </c>
      <c r="L239" s="668"/>
      <c r="M239" s="668">
        <v>0</v>
      </c>
      <c r="N239" s="668"/>
      <c r="O239" s="668"/>
      <c r="P239" s="681"/>
      <c r="Q239" s="669"/>
    </row>
    <row r="240" spans="1:17" ht="14.4" customHeight="1" x14ac:dyDescent="0.3">
      <c r="A240" s="664" t="s">
        <v>534</v>
      </c>
      <c r="B240" s="665" t="s">
        <v>3845</v>
      </c>
      <c r="C240" s="665" t="s">
        <v>3718</v>
      </c>
      <c r="D240" s="665" t="s">
        <v>4163</v>
      </c>
      <c r="E240" s="665" t="s">
        <v>4164</v>
      </c>
      <c r="F240" s="668"/>
      <c r="G240" s="668"/>
      <c r="H240" s="668"/>
      <c r="I240" s="668"/>
      <c r="J240" s="668">
        <v>1</v>
      </c>
      <c r="K240" s="668">
        <v>0</v>
      </c>
      <c r="L240" s="668"/>
      <c r="M240" s="668">
        <v>0</v>
      </c>
      <c r="N240" s="668">
        <v>2</v>
      </c>
      <c r="O240" s="668">
        <v>0</v>
      </c>
      <c r="P240" s="681"/>
      <c r="Q240" s="669">
        <v>0</v>
      </c>
    </row>
    <row r="241" spans="1:17" ht="14.4" customHeight="1" x14ac:dyDescent="0.3">
      <c r="A241" s="664" t="s">
        <v>534</v>
      </c>
      <c r="B241" s="665" t="s">
        <v>3845</v>
      </c>
      <c r="C241" s="665" t="s">
        <v>3718</v>
      </c>
      <c r="D241" s="665" t="s">
        <v>4165</v>
      </c>
      <c r="E241" s="665" t="s">
        <v>4166</v>
      </c>
      <c r="F241" s="668"/>
      <c r="G241" s="668"/>
      <c r="H241" s="668"/>
      <c r="I241" s="668"/>
      <c r="J241" s="668"/>
      <c r="K241" s="668"/>
      <c r="L241" s="668"/>
      <c r="M241" s="668"/>
      <c r="N241" s="668">
        <v>1</v>
      </c>
      <c r="O241" s="668">
        <v>0</v>
      </c>
      <c r="P241" s="681"/>
      <c r="Q241" s="669">
        <v>0</v>
      </c>
    </row>
    <row r="242" spans="1:17" ht="14.4" customHeight="1" x14ac:dyDescent="0.3">
      <c r="A242" s="664" t="s">
        <v>534</v>
      </c>
      <c r="B242" s="665" t="s">
        <v>3845</v>
      </c>
      <c r="C242" s="665" t="s">
        <v>3718</v>
      </c>
      <c r="D242" s="665" t="s">
        <v>4167</v>
      </c>
      <c r="E242" s="665" t="s">
        <v>4168</v>
      </c>
      <c r="F242" s="668"/>
      <c r="G242" s="668"/>
      <c r="H242" s="668"/>
      <c r="I242" s="668"/>
      <c r="J242" s="668"/>
      <c r="K242" s="668"/>
      <c r="L242" s="668"/>
      <c r="M242" s="668"/>
      <c r="N242" s="668">
        <v>1</v>
      </c>
      <c r="O242" s="668">
        <v>0</v>
      </c>
      <c r="P242" s="681"/>
      <c r="Q242" s="669">
        <v>0</v>
      </c>
    </row>
    <row r="243" spans="1:17" ht="14.4" customHeight="1" x14ac:dyDescent="0.3">
      <c r="A243" s="664" t="s">
        <v>534</v>
      </c>
      <c r="B243" s="665" t="s">
        <v>3845</v>
      </c>
      <c r="C243" s="665" t="s">
        <v>3718</v>
      </c>
      <c r="D243" s="665" t="s">
        <v>4169</v>
      </c>
      <c r="E243" s="665" t="s">
        <v>4170</v>
      </c>
      <c r="F243" s="668"/>
      <c r="G243" s="668"/>
      <c r="H243" s="668"/>
      <c r="I243" s="668"/>
      <c r="J243" s="668"/>
      <c r="K243" s="668"/>
      <c r="L243" s="668"/>
      <c r="M243" s="668"/>
      <c r="N243" s="668">
        <v>1</v>
      </c>
      <c r="O243" s="668">
        <v>0</v>
      </c>
      <c r="P243" s="681"/>
      <c r="Q243" s="669">
        <v>0</v>
      </c>
    </row>
    <row r="244" spans="1:17" ht="14.4" customHeight="1" x14ac:dyDescent="0.3">
      <c r="A244" s="664" t="s">
        <v>534</v>
      </c>
      <c r="B244" s="665" t="s">
        <v>3845</v>
      </c>
      <c r="C244" s="665" t="s">
        <v>3718</v>
      </c>
      <c r="D244" s="665" t="s">
        <v>4171</v>
      </c>
      <c r="E244" s="665" t="s">
        <v>4172</v>
      </c>
      <c r="F244" s="668"/>
      <c r="G244" s="668"/>
      <c r="H244" s="668"/>
      <c r="I244" s="668"/>
      <c r="J244" s="668"/>
      <c r="K244" s="668"/>
      <c r="L244" s="668"/>
      <c r="M244" s="668"/>
      <c r="N244" s="668">
        <v>1</v>
      </c>
      <c r="O244" s="668">
        <v>0</v>
      </c>
      <c r="P244" s="681"/>
      <c r="Q244" s="669">
        <v>0</v>
      </c>
    </row>
    <row r="245" spans="1:17" ht="14.4" customHeight="1" x14ac:dyDescent="0.3">
      <c r="A245" s="664" t="s">
        <v>534</v>
      </c>
      <c r="B245" s="665" t="s">
        <v>3845</v>
      </c>
      <c r="C245" s="665" t="s">
        <v>3718</v>
      </c>
      <c r="D245" s="665" t="s">
        <v>4173</v>
      </c>
      <c r="E245" s="665" t="s">
        <v>4174</v>
      </c>
      <c r="F245" s="668"/>
      <c r="G245" s="668"/>
      <c r="H245" s="668"/>
      <c r="I245" s="668"/>
      <c r="J245" s="668">
        <v>1</v>
      </c>
      <c r="K245" s="668">
        <v>0</v>
      </c>
      <c r="L245" s="668"/>
      <c r="M245" s="668">
        <v>0</v>
      </c>
      <c r="N245" s="668"/>
      <c r="O245" s="668"/>
      <c r="P245" s="681"/>
      <c r="Q245" s="669"/>
    </row>
    <row r="246" spans="1:17" ht="14.4" customHeight="1" x14ac:dyDescent="0.3">
      <c r="A246" s="664" t="s">
        <v>534</v>
      </c>
      <c r="B246" s="665" t="s">
        <v>3845</v>
      </c>
      <c r="C246" s="665" t="s">
        <v>3718</v>
      </c>
      <c r="D246" s="665" t="s">
        <v>4175</v>
      </c>
      <c r="E246" s="665" t="s">
        <v>4176</v>
      </c>
      <c r="F246" s="668"/>
      <c r="G246" s="668"/>
      <c r="H246" s="668"/>
      <c r="I246" s="668"/>
      <c r="J246" s="668">
        <v>1</v>
      </c>
      <c r="K246" s="668">
        <v>0</v>
      </c>
      <c r="L246" s="668"/>
      <c r="M246" s="668">
        <v>0</v>
      </c>
      <c r="N246" s="668"/>
      <c r="O246" s="668"/>
      <c r="P246" s="681"/>
      <c r="Q246" s="669"/>
    </row>
    <row r="247" spans="1:17" ht="14.4" customHeight="1" x14ac:dyDescent="0.3">
      <c r="A247" s="664" t="s">
        <v>534</v>
      </c>
      <c r="B247" s="665" t="s">
        <v>3845</v>
      </c>
      <c r="C247" s="665" t="s">
        <v>3718</v>
      </c>
      <c r="D247" s="665" t="s">
        <v>4177</v>
      </c>
      <c r="E247" s="665" t="s">
        <v>4178</v>
      </c>
      <c r="F247" s="668"/>
      <c r="G247" s="668"/>
      <c r="H247" s="668"/>
      <c r="I247" s="668"/>
      <c r="J247" s="668">
        <v>1</v>
      </c>
      <c r="K247" s="668">
        <v>0</v>
      </c>
      <c r="L247" s="668"/>
      <c r="M247" s="668">
        <v>0</v>
      </c>
      <c r="N247" s="668"/>
      <c r="O247" s="668"/>
      <c r="P247" s="681"/>
      <c r="Q247" s="669"/>
    </row>
    <row r="248" spans="1:17" ht="14.4" customHeight="1" x14ac:dyDescent="0.3">
      <c r="A248" s="664" t="s">
        <v>534</v>
      </c>
      <c r="B248" s="665" t="s">
        <v>3845</v>
      </c>
      <c r="C248" s="665" t="s">
        <v>3718</v>
      </c>
      <c r="D248" s="665" t="s">
        <v>4179</v>
      </c>
      <c r="E248" s="665" t="s">
        <v>4180</v>
      </c>
      <c r="F248" s="668"/>
      <c r="G248" s="668"/>
      <c r="H248" s="668"/>
      <c r="I248" s="668"/>
      <c r="J248" s="668"/>
      <c r="K248" s="668"/>
      <c r="L248" s="668"/>
      <c r="M248" s="668"/>
      <c r="N248" s="668">
        <v>1</v>
      </c>
      <c r="O248" s="668">
        <v>0</v>
      </c>
      <c r="P248" s="681"/>
      <c r="Q248" s="669">
        <v>0</v>
      </c>
    </row>
    <row r="249" spans="1:17" ht="14.4" customHeight="1" x14ac:dyDescent="0.3">
      <c r="A249" s="664" t="s">
        <v>534</v>
      </c>
      <c r="B249" s="665" t="s">
        <v>3845</v>
      </c>
      <c r="C249" s="665" t="s">
        <v>3718</v>
      </c>
      <c r="D249" s="665" t="s">
        <v>4181</v>
      </c>
      <c r="E249" s="665" t="s">
        <v>4182</v>
      </c>
      <c r="F249" s="668"/>
      <c r="G249" s="668"/>
      <c r="H249" s="668"/>
      <c r="I249" s="668"/>
      <c r="J249" s="668"/>
      <c r="K249" s="668"/>
      <c r="L249" s="668"/>
      <c r="M249" s="668"/>
      <c r="N249" s="668">
        <v>2</v>
      </c>
      <c r="O249" s="668">
        <v>0</v>
      </c>
      <c r="P249" s="681"/>
      <c r="Q249" s="669">
        <v>0</v>
      </c>
    </row>
    <row r="250" spans="1:17" ht="14.4" customHeight="1" x14ac:dyDescent="0.3">
      <c r="A250" s="664" t="s">
        <v>534</v>
      </c>
      <c r="B250" s="665" t="s">
        <v>3845</v>
      </c>
      <c r="C250" s="665" t="s">
        <v>3718</v>
      </c>
      <c r="D250" s="665" t="s">
        <v>4183</v>
      </c>
      <c r="E250" s="665" t="s">
        <v>4184</v>
      </c>
      <c r="F250" s="668"/>
      <c r="G250" s="668"/>
      <c r="H250" s="668"/>
      <c r="I250" s="668"/>
      <c r="J250" s="668"/>
      <c r="K250" s="668"/>
      <c r="L250" s="668"/>
      <c r="M250" s="668"/>
      <c r="N250" s="668">
        <v>1</v>
      </c>
      <c r="O250" s="668">
        <v>0</v>
      </c>
      <c r="P250" s="681"/>
      <c r="Q250" s="669">
        <v>0</v>
      </c>
    </row>
    <row r="251" spans="1:17" ht="14.4" customHeight="1" x14ac:dyDescent="0.3">
      <c r="A251" s="664" t="s">
        <v>534</v>
      </c>
      <c r="B251" s="665" t="s">
        <v>4185</v>
      </c>
      <c r="C251" s="665" t="s">
        <v>3718</v>
      </c>
      <c r="D251" s="665" t="s">
        <v>4186</v>
      </c>
      <c r="E251" s="665" t="s">
        <v>4187</v>
      </c>
      <c r="F251" s="668">
        <v>4</v>
      </c>
      <c r="G251" s="668">
        <v>688</v>
      </c>
      <c r="H251" s="668">
        <v>1</v>
      </c>
      <c r="I251" s="668">
        <v>172</v>
      </c>
      <c r="J251" s="668"/>
      <c r="K251" s="668"/>
      <c r="L251" s="668"/>
      <c r="M251" s="668"/>
      <c r="N251" s="668"/>
      <c r="O251" s="668"/>
      <c r="P251" s="681"/>
      <c r="Q251" s="669"/>
    </row>
    <row r="252" spans="1:17" ht="14.4" customHeight="1" x14ac:dyDescent="0.3">
      <c r="A252" s="664" t="s">
        <v>534</v>
      </c>
      <c r="B252" s="665" t="s">
        <v>4185</v>
      </c>
      <c r="C252" s="665" t="s">
        <v>3718</v>
      </c>
      <c r="D252" s="665" t="s">
        <v>4188</v>
      </c>
      <c r="E252" s="665" t="s">
        <v>4189</v>
      </c>
      <c r="F252" s="668">
        <v>2</v>
      </c>
      <c r="G252" s="668">
        <v>7142</v>
      </c>
      <c r="H252" s="668">
        <v>1</v>
      </c>
      <c r="I252" s="668">
        <v>3571</v>
      </c>
      <c r="J252" s="668"/>
      <c r="K252" s="668"/>
      <c r="L252" s="668"/>
      <c r="M252" s="668"/>
      <c r="N252" s="668"/>
      <c r="O252" s="668"/>
      <c r="P252" s="681"/>
      <c r="Q252" s="669"/>
    </row>
    <row r="253" spans="1:17" ht="14.4" customHeight="1" x14ac:dyDescent="0.3">
      <c r="A253" s="664" t="s">
        <v>534</v>
      </c>
      <c r="B253" s="665" t="s">
        <v>4185</v>
      </c>
      <c r="C253" s="665" t="s">
        <v>3718</v>
      </c>
      <c r="D253" s="665" t="s">
        <v>4190</v>
      </c>
      <c r="E253" s="665" t="s">
        <v>4191</v>
      </c>
      <c r="F253" s="668">
        <v>2</v>
      </c>
      <c r="G253" s="668">
        <v>2976</v>
      </c>
      <c r="H253" s="668">
        <v>1</v>
      </c>
      <c r="I253" s="668">
        <v>1488</v>
      </c>
      <c r="J253" s="668"/>
      <c r="K253" s="668"/>
      <c r="L253" s="668"/>
      <c r="M253" s="668"/>
      <c r="N253" s="668"/>
      <c r="O253" s="668"/>
      <c r="P253" s="681"/>
      <c r="Q253" s="669"/>
    </row>
    <row r="254" spans="1:17" ht="14.4" customHeight="1" x14ac:dyDescent="0.3">
      <c r="A254" s="664" t="s">
        <v>534</v>
      </c>
      <c r="B254" s="665" t="s">
        <v>4185</v>
      </c>
      <c r="C254" s="665" t="s">
        <v>3718</v>
      </c>
      <c r="D254" s="665" t="s">
        <v>4192</v>
      </c>
      <c r="E254" s="665" t="s">
        <v>4193</v>
      </c>
      <c r="F254" s="668">
        <v>1</v>
      </c>
      <c r="G254" s="668">
        <v>2678</v>
      </c>
      <c r="H254" s="668">
        <v>1</v>
      </c>
      <c r="I254" s="668">
        <v>2678</v>
      </c>
      <c r="J254" s="668"/>
      <c r="K254" s="668"/>
      <c r="L254" s="668"/>
      <c r="M254" s="668"/>
      <c r="N254" s="668"/>
      <c r="O254" s="668"/>
      <c r="P254" s="681"/>
      <c r="Q254" s="669"/>
    </row>
    <row r="255" spans="1:17" ht="14.4" customHeight="1" x14ac:dyDescent="0.3">
      <c r="A255" s="664" t="s">
        <v>534</v>
      </c>
      <c r="B255" s="665" t="s">
        <v>4185</v>
      </c>
      <c r="C255" s="665" t="s">
        <v>3718</v>
      </c>
      <c r="D255" s="665" t="s">
        <v>4194</v>
      </c>
      <c r="E255" s="665" t="s">
        <v>4195</v>
      </c>
      <c r="F255" s="668">
        <v>2</v>
      </c>
      <c r="G255" s="668">
        <v>2208</v>
      </c>
      <c r="H255" s="668">
        <v>1</v>
      </c>
      <c r="I255" s="668">
        <v>1104</v>
      </c>
      <c r="J255" s="668"/>
      <c r="K255" s="668"/>
      <c r="L255" s="668"/>
      <c r="M255" s="668"/>
      <c r="N255" s="668"/>
      <c r="O255" s="668"/>
      <c r="P255" s="681"/>
      <c r="Q255" s="669"/>
    </row>
    <row r="256" spans="1:17" ht="14.4" customHeight="1" x14ac:dyDescent="0.3">
      <c r="A256" s="664" t="s">
        <v>534</v>
      </c>
      <c r="B256" s="665" t="s">
        <v>4185</v>
      </c>
      <c r="C256" s="665" t="s">
        <v>3718</v>
      </c>
      <c r="D256" s="665" t="s">
        <v>4196</v>
      </c>
      <c r="E256" s="665" t="s">
        <v>4197</v>
      </c>
      <c r="F256" s="668">
        <v>1</v>
      </c>
      <c r="G256" s="668">
        <v>5298</v>
      </c>
      <c r="H256" s="668">
        <v>1</v>
      </c>
      <c r="I256" s="668">
        <v>5298</v>
      </c>
      <c r="J256" s="668"/>
      <c r="K256" s="668"/>
      <c r="L256" s="668"/>
      <c r="M256" s="668"/>
      <c r="N256" s="668"/>
      <c r="O256" s="668"/>
      <c r="P256" s="681"/>
      <c r="Q256" s="669"/>
    </row>
    <row r="257" spans="1:17" ht="14.4" customHeight="1" x14ac:dyDescent="0.3">
      <c r="A257" s="664" t="s">
        <v>534</v>
      </c>
      <c r="B257" s="665" t="s">
        <v>4185</v>
      </c>
      <c r="C257" s="665" t="s">
        <v>3718</v>
      </c>
      <c r="D257" s="665" t="s">
        <v>4198</v>
      </c>
      <c r="E257" s="665" t="s">
        <v>4199</v>
      </c>
      <c r="F257" s="668">
        <v>4</v>
      </c>
      <c r="G257" s="668">
        <v>4956</v>
      </c>
      <c r="H257" s="668">
        <v>1</v>
      </c>
      <c r="I257" s="668">
        <v>1239</v>
      </c>
      <c r="J257" s="668"/>
      <c r="K257" s="668"/>
      <c r="L257" s="668"/>
      <c r="M257" s="668"/>
      <c r="N257" s="668"/>
      <c r="O257" s="668"/>
      <c r="P257" s="681"/>
      <c r="Q257" s="669"/>
    </row>
    <row r="258" spans="1:17" ht="14.4" customHeight="1" x14ac:dyDescent="0.3">
      <c r="A258" s="664" t="s">
        <v>534</v>
      </c>
      <c r="B258" s="665" t="s">
        <v>4185</v>
      </c>
      <c r="C258" s="665" t="s">
        <v>3718</v>
      </c>
      <c r="D258" s="665" t="s">
        <v>4200</v>
      </c>
      <c r="E258" s="665" t="s">
        <v>4201</v>
      </c>
      <c r="F258" s="668">
        <v>3</v>
      </c>
      <c r="G258" s="668">
        <v>1326</v>
      </c>
      <c r="H258" s="668">
        <v>1</v>
      </c>
      <c r="I258" s="668">
        <v>442</v>
      </c>
      <c r="J258" s="668"/>
      <c r="K258" s="668"/>
      <c r="L258" s="668"/>
      <c r="M258" s="668"/>
      <c r="N258" s="668"/>
      <c r="O258" s="668"/>
      <c r="P258" s="681"/>
      <c r="Q258" s="669"/>
    </row>
    <row r="259" spans="1:17" ht="14.4" customHeight="1" x14ac:dyDescent="0.3">
      <c r="A259" s="664" t="s">
        <v>534</v>
      </c>
      <c r="B259" s="665" t="s">
        <v>4202</v>
      </c>
      <c r="C259" s="665" t="s">
        <v>3846</v>
      </c>
      <c r="D259" s="665" t="s">
        <v>4203</v>
      </c>
      <c r="E259" s="665" t="s">
        <v>4204</v>
      </c>
      <c r="F259" s="668"/>
      <c r="G259" s="668"/>
      <c r="H259" s="668"/>
      <c r="I259" s="668"/>
      <c r="J259" s="668"/>
      <c r="K259" s="668"/>
      <c r="L259" s="668"/>
      <c r="M259" s="668"/>
      <c r="N259" s="668">
        <v>2</v>
      </c>
      <c r="O259" s="668">
        <v>9976.26</v>
      </c>
      <c r="P259" s="681"/>
      <c r="Q259" s="669">
        <v>4988.13</v>
      </c>
    </row>
    <row r="260" spans="1:17" ht="14.4" customHeight="1" x14ac:dyDescent="0.3">
      <c r="A260" s="664" t="s">
        <v>534</v>
      </c>
      <c r="B260" s="665" t="s">
        <v>4202</v>
      </c>
      <c r="C260" s="665" t="s">
        <v>3846</v>
      </c>
      <c r="D260" s="665" t="s">
        <v>4205</v>
      </c>
      <c r="E260" s="665" t="s">
        <v>3850</v>
      </c>
      <c r="F260" s="668"/>
      <c r="G260" s="668"/>
      <c r="H260" s="668"/>
      <c r="I260" s="668"/>
      <c r="J260" s="668"/>
      <c r="K260" s="668"/>
      <c r="L260" s="668"/>
      <c r="M260" s="668"/>
      <c r="N260" s="668">
        <v>28</v>
      </c>
      <c r="O260" s="668">
        <v>2393.44</v>
      </c>
      <c r="P260" s="681"/>
      <c r="Q260" s="669">
        <v>85.48</v>
      </c>
    </row>
    <row r="261" spans="1:17" ht="14.4" customHeight="1" x14ac:dyDescent="0.3">
      <c r="A261" s="664" t="s">
        <v>534</v>
      </c>
      <c r="B261" s="665" t="s">
        <v>4202</v>
      </c>
      <c r="C261" s="665" t="s">
        <v>3846</v>
      </c>
      <c r="D261" s="665" t="s">
        <v>4206</v>
      </c>
      <c r="E261" s="665" t="s">
        <v>4207</v>
      </c>
      <c r="F261" s="668">
        <v>1.5</v>
      </c>
      <c r="G261" s="668">
        <v>959.94</v>
      </c>
      <c r="H261" s="668">
        <v>1</v>
      </c>
      <c r="I261" s="668">
        <v>639.96</v>
      </c>
      <c r="J261" s="668"/>
      <c r="K261" s="668"/>
      <c r="L261" s="668"/>
      <c r="M261" s="668"/>
      <c r="N261" s="668"/>
      <c r="O261" s="668"/>
      <c r="P261" s="681"/>
      <c r="Q261" s="669"/>
    </row>
    <row r="262" spans="1:17" ht="14.4" customHeight="1" x14ac:dyDescent="0.3">
      <c r="A262" s="664" t="s">
        <v>534</v>
      </c>
      <c r="B262" s="665" t="s">
        <v>4202</v>
      </c>
      <c r="C262" s="665" t="s">
        <v>3846</v>
      </c>
      <c r="D262" s="665" t="s">
        <v>3853</v>
      </c>
      <c r="E262" s="665" t="s">
        <v>1311</v>
      </c>
      <c r="F262" s="668">
        <v>96</v>
      </c>
      <c r="G262" s="668">
        <v>5860.7999999999993</v>
      </c>
      <c r="H262" s="668">
        <v>1</v>
      </c>
      <c r="I262" s="668">
        <v>61.04999999999999</v>
      </c>
      <c r="J262" s="668">
        <v>106.3</v>
      </c>
      <c r="K262" s="668">
        <v>6287.42</v>
      </c>
      <c r="L262" s="668">
        <v>1.0727921102921105</v>
      </c>
      <c r="M262" s="668">
        <v>59.147883349012233</v>
      </c>
      <c r="N262" s="668">
        <v>174</v>
      </c>
      <c r="O262" s="668">
        <v>10161.600000000002</v>
      </c>
      <c r="P262" s="681">
        <v>1.7338247338247343</v>
      </c>
      <c r="Q262" s="669">
        <v>58.400000000000013</v>
      </c>
    </row>
    <row r="263" spans="1:17" ht="14.4" customHeight="1" x14ac:dyDescent="0.3">
      <c r="A263" s="664" t="s">
        <v>534</v>
      </c>
      <c r="B263" s="665" t="s">
        <v>4202</v>
      </c>
      <c r="C263" s="665" t="s">
        <v>3846</v>
      </c>
      <c r="D263" s="665" t="s">
        <v>4208</v>
      </c>
      <c r="E263" s="665" t="s">
        <v>4209</v>
      </c>
      <c r="F263" s="668"/>
      <c r="G263" s="668"/>
      <c r="H263" s="668"/>
      <c r="I263" s="668"/>
      <c r="J263" s="668"/>
      <c r="K263" s="668"/>
      <c r="L263" s="668"/>
      <c r="M263" s="668"/>
      <c r="N263" s="668">
        <v>0.1</v>
      </c>
      <c r="O263" s="668">
        <v>494.39</v>
      </c>
      <c r="P263" s="681"/>
      <c r="Q263" s="669">
        <v>4943.8999999999996</v>
      </c>
    </row>
    <row r="264" spans="1:17" ht="14.4" customHeight="1" x14ac:dyDescent="0.3">
      <c r="A264" s="664" t="s">
        <v>534</v>
      </c>
      <c r="B264" s="665" t="s">
        <v>4202</v>
      </c>
      <c r="C264" s="665" t="s">
        <v>3846</v>
      </c>
      <c r="D264" s="665" t="s">
        <v>3856</v>
      </c>
      <c r="E264" s="665" t="s">
        <v>3857</v>
      </c>
      <c r="F264" s="668">
        <v>13</v>
      </c>
      <c r="G264" s="668">
        <v>524.67999999999995</v>
      </c>
      <c r="H264" s="668">
        <v>1</v>
      </c>
      <c r="I264" s="668">
        <v>40.36</v>
      </c>
      <c r="J264" s="668">
        <v>26</v>
      </c>
      <c r="K264" s="668">
        <v>1003.86</v>
      </c>
      <c r="L264" s="668">
        <v>1.9132804757185333</v>
      </c>
      <c r="M264" s="668">
        <v>38.61</v>
      </c>
      <c r="N264" s="668">
        <v>68</v>
      </c>
      <c r="O264" s="668">
        <v>2625.48</v>
      </c>
      <c r="P264" s="681">
        <v>5.0039643211100104</v>
      </c>
      <c r="Q264" s="669">
        <v>38.61</v>
      </c>
    </row>
    <row r="265" spans="1:17" ht="14.4" customHeight="1" x14ac:dyDescent="0.3">
      <c r="A265" s="664" t="s">
        <v>534</v>
      </c>
      <c r="B265" s="665" t="s">
        <v>4202</v>
      </c>
      <c r="C265" s="665" t="s">
        <v>3846</v>
      </c>
      <c r="D265" s="665" t="s">
        <v>3858</v>
      </c>
      <c r="E265" s="665" t="s">
        <v>3859</v>
      </c>
      <c r="F265" s="668">
        <v>4.9000000000000004</v>
      </c>
      <c r="G265" s="668">
        <v>1980.58</v>
      </c>
      <c r="H265" s="668">
        <v>1</v>
      </c>
      <c r="I265" s="668">
        <v>404.19999999999993</v>
      </c>
      <c r="J265" s="668">
        <v>4</v>
      </c>
      <c r="K265" s="668">
        <v>1546.48</v>
      </c>
      <c r="L265" s="668">
        <v>0.78082177947873854</v>
      </c>
      <c r="M265" s="668">
        <v>386.62</v>
      </c>
      <c r="N265" s="668">
        <v>0.6</v>
      </c>
      <c r="O265" s="668">
        <v>231.96</v>
      </c>
      <c r="P265" s="681">
        <v>0.11711720809055934</v>
      </c>
      <c r="Q265" s="669">
        <v>386.6</v>
      </c>
    </row>
    <row r="266" spans="1:17" ht="14.4" customHeight="1" x14ac:dyDescent="0.3">
      <c r="A266" s="664" t="s">
        <v>534</v>
      </c>
      <c r="B266" s="665" t="s">
        <v>4202</v>
      </c>
      <c r="C266" s="665" t="s">
        <v>3846</v>
      </c>
      <c r="D266" s="665" t="s">
        <v>1828</v>
      </c>
      <c r="E266" s="665" t="s">
        <v>4210</v>
      </c>
      <c r="F266" s="668">
        <v>3</v>
      </c>
      <c r="G266" s="668">
        <v>20689.5</v>
      </c>
      <c r="H266" s="668">
        <v>1</v>
      </c>
      <c r="I266" s="668">
        <v>6896.5</v>
      </c>
      <c r="J266" s="668">
        <v>1</v>
      </c>
      <c r="K266" s="668">
        <v>9343.06</v>
      </c>
      <c r="L266" s="668">
        <v>0.45158462021798496</v>
      </c>
      <c r="M266" s="668">
        <v>9343.06</v>
      </c>
      <c r="N266" s="668">
        <v>1</v>
      </c>
      <c r="O266" s="668">
        <v>8235.15</v>
      </c>
      <c r="P266" s="681">
        <v>0.39803523526426449</v>
      </c>
      <c r="Q266" s="669">
        <v>8235.15</v>
      </c>
    </row>
    <row r="267" spans="1:17" ht="14.4" customHeight="1" x14ac:dyDescent="0.3">
      <c r="A267" s="664" t="s">
        <v>534</v>
      </c>
      <c r="B267" s="665" t="s">
        <v>4202</v>
      </c>
      <c r="C267" s="665" t="s">
        <v>3846</v>
      </c>
      <c r="D267" s="665" t="s">
        <v>4211</v>
      </c>
      <c r="E267" s="665" t="s">
        <v>4212</v>
      </c>
      <c r="F267" s="668">
        <v>60</v>
      </c>
      <c r="G267" s="668">
        <v>2850</v>
      </c>
      <c r="H267" s="668">
        <v>1</v>
      </c>
      <c r="I267" s="668">
        <v>47.5</v>
      </c>
      <c r="J267" s="668">
        <v>6</v>
      </c>
      <c r="K267" s="668">
        <v>272.58</v>
      </c>
      <c r="L267" s="668">
        <v>9.5642105263157889E-2</v>
      </c>
      <c r="M267" s="668">
        <v>45.43</v>
      </c>
      <c r="N267" s="668">
        <v>28</v>
      </c>
      <c r="O267" s="668">
        <v>1200.6400000000001</v>
      </c>
      <c r="P267" s="681">
        <v>0.42127719298245619</v>
      </c>
      <c r="Q267" s="669">
        <v>42.88</v>
      </c>
    </row>
    <row r="268" spans="1:17" ht="14.4" customHeight="1" x14ac:dyDescent="0.3">
      <c r="A268" s="664" t="s">
        <v>534</v>
      </c>
      <c r="B268" s="665" t="s">
        <v>4202</v>
      </c>
      <c r="C268" s="665" t="s">
        <v>3846</v>
      </c>
      <c r="D268" s="665" t="s">
        <v>3862</v>
      </c>
      <c r="E268" s="665" t="s">
        <v>3863</v>
      </c>
      <c r="F268" s="668">
        <v>3.9</v>
      </c>
      <c r="G268" s="668">
        <v>2243.67</v>
      </c>
      <c r="H268" s="668">
        <v>1</v>
      </c>
      <c r="I268" s="668">
        <v>575.30000000000007</v>
      </c>
      <c r="J268" s="668">
        <v>1.5</v>
      </c>
      <c r="K268" s="668">
        <v>825.45</v>
      </c>
      <c r="L268" s="668">
        <v>0.36790169677358969</v>
      </c>
      <c r="M268" s="668">
        <v>550.30000000000007</v>
      </c>
      <c r="N268" s="668"/>
      <c r="O268" s="668"/>
      <c r="P268" s="681"/>
      <c r="Q268" s="669"/>
    </row>
    <row r="269" spans="1:17" ht="14.4" customHeight="1" x14ac:dyDescent="0.3">
      <c r="A269" s="664" t="s">
        <v>534</v>
      </c>
      <c r="B269" s="665" t="s">
        <v>4202</v>
      </c>
      <c r="C269" s="665" t="s">
        <v>3846</v>
      </c>
      <c r="D269" s="665" t="s">
        <v>4213</v>
      </c>
      <c r="E269" s="665" t="s">
        <v>1298</v>
      </c>
      <c r="F269" s="668"/>
      <c r="G269" s="668"/>
      <c r="H269" s="668"/>
      <c r="I269" s="668"/>
      <c r="J269" s="668">
        <v>11</v>
      </c>
      <c r="K269" s="668">
        <v>849.42</v>
      </c>
      <c r="L269" s="668"/>
      <c r="M269" s="668">
        <v>77.22</v>
      </c>
      <c r="N269" s="668">
        <v>51</v>
      </c>
      <c r="O269" s="668">
        <v>3938.22</v>
      </c>
      <c r="P269" s="681"/>
      <c r="Q269" s="669">
        <v>77.22</v>
      </c>
    </row>
    <row r="270" spans="1:17" ht="14.4" customHeight="1" x14ac:dyDescent="0.3">
      <c r="A270" s="664" t="s">
        <v>534</v>
      </c>
      <c r="B270" s="665" t="s">
        <v>4202</v>
      </c>
      <c r="C270" s="665" t="s">
        <v>3846</v>
      </c>
      <c r="D270" s="665" t="s">
        <v>3864</v>
      </c>
      <c r="E270" s="665" t="s">
        <v>3865</v>
      </c>
      <c r="F270" s="668">
        <v>24.2</v>
      </c>
      <c r="G270" s="668">
        <v>6835.59</v>
      </c>
      <c r="H270" s="668">
        <v>1</v>
      </c>
      <c r="I270" s="668">
        <v>282.46239669421487</v>
      </c>
      <c r="J270" s="668"/>
      <c r="K270" s="668"/>
      <c r="L270" s="668"/>
      <c r="M270" s="668"/>
      <c r="N270" s="668"/>
      <c r="O270" s="668"/>
      <c r="P270" s="681"/>
      <c r="Q270" s="669"/>
    </row>
    <row r="271" spans="1:17" ht="14.4" customHeight="1" x14ac:dyDescent="0.3">
      <c r="A271" s="664" t="s">
        <v>534</v>
      </c>
      <c r="B271" s="665" t="s">
        <v>4202</v>
      </c>
      <c r="C271" s="665" t="s">
        <v>3846</v>
      </c>
      <c r="D271" s="665" t="s">
        <v>3866</v>
      </c>
      <c r="E271" s="665" t="s">
        <v>2047</v>
      </c>
      <c r="F271" s="668">
        <v>1.2</v>
      </c>
      <c r="G271" s="668">
        <v>455.7</v>
      </c>
      <c r="H271" s="668">
        <v>1</v>
      </c>
      <c r="I271" s="668">
        <v>379.75</v>
      </c>
      <c r="J271" s="668">
        <v>14</v>
      </c>
      <c r="K271" s="668">
        <v>5085.5</v>
      </c>
      <c r="L271" s="668">
        <v>11.159754224270353</v>
      </c>
      <c r="M271" s="668">
        <v>363.25</v>
      </c>
      <c r="N271" s="668">
        <v>11.2</v>
      </c>
      <c r="O271" s="668">
        <v>3043.22</v>
      </c>
      <c r="P271" s="681">
        <v>6.6781215712091289</v>
      </c>
      <c r="Q271" s="669">
        <v>271.71607142857141</v>
      </c>
    </row>
    <row r="272" spans="1:17" ht="14.4" customHeight="1" x14ac:dyDescent="0.3">
      <c r="A272" s="664" t="s">
        <v>534</v>
      </c>
      <c r="B272" s="665" t="s">
        <v>4202</v>
      </c>
      <c r="C272" s="665" t="s">
        <v>3846</v>
      </c>
      <c r="D272" s="665" t="s">
        <v>4214</v>
      </c>
      <c r="E272" s="665" t="s">
        <v>4215</v>
      </c>
      <c r="F272" s="668"/>
      <c r="G272" s="668"/>
      <c r="H272" s="668"/>
      <c r="I272" s="668"/>
      <c r="J272" s="668">
        <v>1</v>
      </c>
      <c r="K272" s="668">
        <v>5985.71</v>
      </c>
      <c r="L272" s="668"/>
      <c r="M272" s="668">
        <v>5985.71</v>
      </c>
      <c r="N272" s="668"/>
      <c r="O272" s="668"/>
      <c r="P272" s="681"/>
      <c r="Q272" s="669"/>
    </row>
    <row r="273" spans="1:17" ht="14.4" customHeight="1" x14ac:dyDescent="0.3">
      <c r="A273" s="664" t="s">
        <v>534</v>
      </c>
      <c r="B273" s="665" t="s">
        <v>4202</v>
      </c>
      <c r="C273" s="665" t="s">
        <v>3846</v>
      </c>
      <c r="D273" s="665" t="s">
        <v>4216</v>
      </c>
      <c r="E273" s="665" t="s">
        <v>4217</v>
      </c>
      <c r="F273" s="668">
        <v>15</v>
      </c>
      <c r="G273" s="668">
        <v>614.25</v>
      </c>
      <c r="H273" s="668">
        <v>1</v>
      </c>
      <c r="I273" s="668">
        <v>40.950000000000003</v>
      </c>
      <c r="J273" s="668"/>
      <c r="K273" s="668"/>
      <c r="L273" s="668"/>
      <c r="M273" s="668"/>
      <c r="N273" s="668"/>
      <c r="O273" s="668"/>
      <c r="P273" s="681"/>
      <c r="Q273" s="669"/>
    </row>
    <row r="274" spans="1:17" ht="14.4" customHeight="1" x14ac:dyDescent="0.3">
      <c r="A274" s="664" t="s">
        <v>534</v>
      </c>
      <c r="B274" s="665" t="s">
        <v>4202</v>
      </c>
      <c r="C274" s="665" t="s">
        <v>3846</v>
      </c>
      <c r="D274" s="665" t="s">
        <v>3867</v>
      </c>
      <c r="E274" s="665" t="s">
        <v>3868</v>
      </c>
      <c r="F274" s="668">
        <v>3</v>
      </c>
      <c r="G274" s="668">
        <v>11777.7</v>
      </c>
      <c r="H274" s="668">
        <v>1</v>
      </c>
      <c r="I274" s="668">
        <v>3925.9</v>
      </c>
      <c r="J274" s="668"/>
      <c r="K274" s="668"/>
      <c r="L274" s="668"/>
      <c r="M274" s="668"/>
      <c r="N274" s="668"/>
      <c r="O274" s="668"/>
      <c r="P274" s="681"/>
      <c r="Q274" s="669"/>
    </row>
    <row r="275" spans="1:17" ht="14.4" customHeight="1" x14ac:dyDescent="0.3">
      <c r="A275" s="664" t="s">
        <v>534</v>
      </c>
      <c r="B275" s="665" t="s">
        <v>4202</v>
      </c>
      <c r="C275" s="665" t="s">
        <v>3846</v>
      </c>
      <c r="D275" s="665" t="s">
        <v>3869</v>
      </c>
      <c r="E275" s="665" t="s">
        <v>1301</v>
      </c>
      <c r="F275" s="668"/>
      <c r="G275" s="668"/>
      <c r="H275" s="668"/>
      <c r="I275" s="668"/>
      <c r="J275" s="668"/>
      <c r="K275" s="668"/>
      <c r="L275" s="668"/>
      <c r="M275" s="668"/>
      <c r="N275" s="668">
        <v>0.4</v>
      </c>
      <c r="O275" s="668">
        <v>154.65</v>
      </c>
      <c r="P275" s="681"/>
      <c r="Q275" s="669">
        <v>386.625</v>
      </c>
    </row>
    <row r="276" spans="1:17" ht="14.4" customHeight="1" x14ac:dyDescent="0.3">
      <c r="A276" s="664" t="s">
        <v>534</v>
      </c>
      <c r="B276" s="665" t="s">
        <v>4202</v>
      </c>
      <c r="C276" s="665" t="s">
        <v>3846</v>
      </c>
      <c r="D276" s="665" t="s">
        <v>3870</v>
      </c>
      <c r="E276" s="665" t="s">
        <v>3871</v>
      </c>
      <c r="F276" s="668"/>
      <c r="G276" s="668"/>
      <c r="H276" s="668"/>
      <c r="I276" s="668"/>
      <c r="J276" s="668">
        <v>43</v>
      </c>
      <c r="K276" s="668">
        <v>9714.44</v>
      </c>
      <c r="L276" s="668"/>
      <c r="M276" s="668">
        <v>225.9172093023256</v>
      </c>
      <c r="N276" s="668">
        <v>48</v>
      </c>
      <c r="O276" s="668">
        <v>10521.6</v>
      </c>
      <c r="P276" s="681"/>
      <c r="Q276" s="669">
        <v>219.20000000000002</v>
      </c>
    </row>
    <row r="277" spans="1:17" ht="14.4" customHeight="1" x14ac:dyDescent="0.3">
      <c r="A277" s="664" t="s">
        <v>534</v>
      </c>
      <c r="B277" s="665" t="s">
        <v>4202</v>
      </c>
      <c r="C277" s="665" t="s">
        <v>3846</v>
      </c>
      <c r="D277" s="665" t="s">
        <v>3872</v>
      </c>
      <c r="E277" s="665" t="s">
        <v>1337</v>
      </c>
      <c r="F277" s="668">
        <v>7.2</v>
      </c>
      <c r="G277" s="668">
        <v>698.07999999999993</v>
      </c>
      <c r="H277" s="668">
        <v>1</v>
      </c>
      <c r="I277" s="668">
        <v>96.955555555555549</v>
      </c>
      <c r="J277" s="668">
        <v>1.2</v>
      </c>
      <c r="K277" s="668">
        <v>113.4</v>
      </c>
      <c r="L277" s="668">
        <v>0.16244556497822601</v>
      </c>
      <c r="M277" s="668">
        <v>94.500000000000014</v>
      </c>
      <c r="N277" s="668">
        <v>7.5</v>
      </c>
      <c r="O277" s="668">
        <v>591</v>
      </c>
      <c r="P277" s="681">
        <v>0.84660783864313549</v>
      </c>
      <c r="Q277" s="669">
        <v>78.8</v>
      </c>
    </row>
    <row r="278" spans="1:17" ht="14.4" customHeight="1" x14ac:dyDescent="0.3">
      <c r="A278" s="664" t="s">
        <v>534</v>
      </c>
      <c r="B278" s="665" t="s">
        <v>4202</v>
      </c>
      <c r="C278" s="665" t="s">
        <v>3846</v>
      </c>
      <c r="D278" s="665" t="s">
        <v>4218</v>
      </c>
      <c r="E278" s="665" t="s">
        <v>4219</v>
      </c>
      <c r="F278" s="668">
        <v>22</v>
      </c>
      <c r="G278" s="668">
        <v>29609.360000000001</v>
      </c>
      <c r="H278" s="668">
        <v>1</v>
      </c>
      <c r="I278" s="668">
        <v>1345.88</v>
      </c>
      <c r="J278" s="668">
        <v>12</v>
      </c>
      <c r="K278" s="668">
        <v>15506.839999999998</v>
      </c>
      <c r="L278" s="668">
        <v>0.52371412283142893</v>
      </c>
      <c r="M278" s="668">
        <v>1292.2366666666665</v>
      </c>
      <c r="N278" s="668">
        <v>93.3</v>
      </c>
      <c r="O278" s="668">
        <v>120110.68000000001</v>
      </c>
      <c r="P278" s="681">
        <v>4.0565105088390974</v>
      </c>
      <c r="Q278" s="669">
        <v>1287.3599142550913</v>
      </c>
    </row>
    <row r="279" spans="1:17" ht="14.4" customHeight="1" x14ac:dyDescent="0.3">
      <c r="A279" s="664" t="s">
        <v>534</v>
      </c>
      <c r="B279" s="665" t="s">
        <v>4202</v>
      </c>
      <c r="C279" s="665" t="s">
        <v>3846</v>
      </c>
      <c r="D279" s="665" t="s">
        <v>4220</v>
      </c>
      <c r="E279" s="665" t="s">
        <v>4221</v>
      </c>
      <c r="F279" s="668"/>
      <c r="G279" s="668"/>
      <c r="H279" s="668"/>
      <c r="I279" s="668"/>
      <c r="J279" s="668">
        <v>1</v>
      </c>
      <c r="K279" s="668">
        <v>3382.11</v>
      </c>
      <c r="L279" s="668"/>
      <c r="M279" s="668">
        <v>3382.11</v>
      </c>
      <c r="N279" s="668"/>
      <c r="O279" s="668"/>
      <c r="P279" s="681"/>
      <c r="Q279" s="669"/>
    </row>
    <row r="280" spans="1:17" ht="14.4" customHeight="1" x14ac:dyDescent="0.3">
      <c r="A280" s="664" t="s">
        <v>534</v>
      </c>
      <c r="B280" s="665" t="s">
        <v>4202</v>
      </c>
      <c r="C280" s="665" t="s">
        <v>3846</v>
      </c>
      <c r="D280" s="665" t="s">
        <v>4222</v>
      </c>
      <c r="E280" s="665" t="s">
        <v>1819</v>
      </c>
      <c r="F280" s="668"/>
      <c r="G280" s="668"/>
      <c r="H280" s="668"/>
      <c r="I280" s="668"/>
      <c r="J280" s="668">
        <v>7</v>
      </c>
      <c r="K280" s="668">
        <v>647.42999999999995</v>
      </c>
      <c r="L280" s="668"/>
      <c r="M280" s="668">
        <v>92.49</v>
      </c>
      <c r="N280" s="668">
        <v>16</v>
      </c>
      <c r="O280" s="668">
        <v>1479.84</v>
      </c>
      <c r="P280" s="681"/>
      <c r="Q280" s="669">
        <v>92.49</v>
      </c>
    </row>
    <row r="281" spans="1:17" ht="14.4" customHeight="1" x14ac:dyDescent="0.3">
      <c r="A281" s="664" t="s">
        <v>534</v>
      </c>
      <c r="B281" s="665" t="s">
        <v>4202</v>
      </c>
      <c r="C281" s="665" t="s">
        <v>3846</v>
      </c>
      <c r="D281" s="665" t="s">
        <v>3873</v>
      </c>
      <c r="E281" s="665" t="s">
        <v>1362</v>
      </c>
      <c r="F281" s="668"/>
      <c r="G281" s="668"/>
      <c r="H281" s="668"/>
      <c r="I281" s="668"/>
      <c r="J281" s="668">
        <v>0.2</v>
      </c>
      <c r="K281" s="668">
        <v>77.2</v>
      </c>
      <c r="L281" s="668"/>
      <c r="M281" s="668">
        <v>386</v>
      </c>
      <c r="N281" s="668">
        <v>0.2</v>
      </c>
      <c r="O281" s="668">
        <v>77.209999999999994</v>
      </c>
      <c r="P281" s="681"/>
      <c r="Q281" s="669">
        <v>386.04999999999995</v>
      </c>
    </row>
    <row r="282" spans="1:17" ht="14.4" customHeight="1" x14ac:dyDescent="0.3">
      <c r="A282" s="664" t="s">
        <v>534</v>
      </c>
      <c r="B282" s="665" t="s">
        <v>4202</v>
      </c>
      <c r="C282" s="665" t="s">
        <v>3846</v>
      </c>
      <c r="D282" s="665" t="s">
        <v>3874</v>
      </c>
      <c r="E282" s="665" t="s">
        <v>1330</v>
      </c>
      <c r="F282" s="668"/>
      <c r="G282" s="668"/>
      <c r="H282" s="668"/>
      <c r="I282" s="668"/>
      <c r="J282" s="668">
        <v>2.5</v>
      </c>
      <c r="K282" s="668">
        <v>1930.39</v>
      </c>
      <c r="L282" s="668"/>
      <c r="M282" s="668">
        <v>772.15600000000006</v>
      </c>
      <c r="N282" s="668"/>
      <c r="O282" s="668"/>
      <c r="P282" s="681"/>
      <c r="Q282" s="669"/>
    </row>
    <row r="283" spans="1:17" ht="14.4" customHeight="1" x14ac:dyDescent="0.3">
      <c r="A283" s="664" t="s">
        <v>534</v>
      </c>
      <c r="B283" s="665" t="s">
        <v>4202</v>
      </c>
      <c r="C283" s="665" t="s">
        <v>3846</v>
      </c>
      <c r="D283" s="665" t="s">
        <v>4223</v>
      </c>
      <c r="E283" s="665" t="s">
        <v>4224</v>
      </c>
      <c r="F283" s="668">
        <v>5.35</v>
      </c>
      <c r="G283" s="668">
        <v>19409.990000000002</v>
      </c>
      <c r="H283" s="668">
        <v>1</v>
      </c>
      <c r="I283" s="668">
        <v>3628.0355140186921</v>
      </c>
      <c r="J283" s="668">
        <v>3.17</v>
      </c>
      <c r="K283" s="668">
        <v>11000.9</v>
      </c>
      <c r="L283" s="668">
        <v>0.56676484634974045</v>
      </c>
      <c r="M283" s="668">
        <v>3470.3154574132491</v>
      </c>
      <c r="N283" s="668">
        <v>4.92</v>
      </c>
      <c r="O283" s="668">
        <v>16308.09</v>
      </c>
      <c r="P283" s="681">
        <v>0.84019054105643531</v>
      </c>
      <c r="Q283" s="669">
        <v>3314.6524390243903</v>
      </c>
    </row>
    <row r="284" spans="1:17" ht="14.4" customHeight="1" x14ac:dyDescent="0.3">
      <c r="A284" s="664" t="s">
        <v>534</v>
      </c>
      <c r="B284" s="665" t="s">
        <v>4202</v>
      </c>
      <c r="C284" s="665" t="s">
        <v>3846</v>
      </c>
      <c r="D284" s="665" t="s">
        <v>4225</v>
      </c>
      <c r="E284" s="665" t="s">
        <v>1825</v>
      </c>
      <c r="F284" s="668"/>
      <c r="G284" s="668"/>
      <c r="H284" s="668"/>
      <c r="I284" s="668"/>
      <c r="J284" s="668"/>
      <c r="K284" s="668"/>
      <c r="L284" s="668"/>
      <c r="M284" s="668"/>
      <c r="N284" s="668">
        <v>10.8</v>
      </c>
      <c r="O284" s="668">
        <v>4630.6099999999997</v>
      </c>
      <c r="P284" s="681"/>
      <c r="Q284" s="669">
        <v>428.76018518518515</v>
      </c>
    </row>
    <row r="285" spans="1:17" ht="14.4" customHeight="1" x14ac:dyDescent="0.3">
      <c r="A285" s="664" t="s">
        <v>534</v>
      </c>
      <c r="B285" s="665" t="s">
        <v>4202</v>
      </c>
      <c r="C285" s="665" t="s">
        <v>3846</v>
      </c>
      <c r="D285" s="665" t="s">
        <v>3875</v>
      </c>
      <c r="E285" s="665" t="s">
        <v>559</v>
      </c>
      <c r="F285" s="668"/>
      <c r="G285" s="668"/>
      <c r="H285" s="668"/>
      <c r="I285" s="668"/>
      <c r="J285" s="668">
        <v>0.5</v>
      </c>
      <c r="K285" s="668">
        <v>291.95</v>
      </c>
      <c r="L285" s="668"/>
      <c r="M285" s="668">
        <v>583.9</v>
      </c>
      <c r="N285" s="668"/>
      <c r="O285" s="668"/>
      <c r="P285" s="681"/>
      <c r="Q285" s="669"/>
    </row>
    <row r="286" spans="1:17" ht="14.4" customHeight="1" x14ac:dyDescent="0.3">
      <c r="A286" s="664" t="s">
        <v>534</v>
      </c>
      <c r="B286" s="665" t="s">
        <v>4202</v>
      </c>
      <c r="C286" s="665" t="s">
        <v>3846</v>
      </c>
      <c r="D286" s="665" t="s">
        <v>4226</v>
      </c>
      <c r="E286" s="665" t="s">
        <v>4227</v>
      </c>
      <c r="F286" s="668"/>
      <c r="G286" s="668"/>
      <c r="H286" s="668"/>
      <c r="I286" s="668"/>
      <c r="J286" s="668"/>
      <c r="K286" s="668"/>
      <c r="L286" s="668"/>
      <c r="M286" s="668"/>
      <c r="N286" s="668">
        <v>3</v>
      </c>
      <c r="O286" s="668">
        <v>9518.34</v>
      </c>
      <c r="P286" s="681"/>
      <c r="Q286" s="669">
        <v>3172.78</v>
      </c>
    </row>
    <row r="287" spans="1:17" ht="14.4" customHeight="1" x14ac:dyDescent="0.3">
      <c r="A287" s="664" t="s">
        <v>534</v>
      </c>
      <c r="B287" s="665" t="s">
        <v>4202</v>
      </c>
      <c r="C287" s="665" t="s">
        <v>3846</v>
      </c>
      <c r="D287" s="665" t="s">
        <v>3877</v>
      </c>
      <c r="E287" s="665" t="s">
        <v>1295</v>
      </c>
      <c r="F287" s="668"/>
      <c r="G287" s="668"/>
      <c r="H287" s="668"/>
      <c r="I287" s="668"/>
      <c r="J287" s="668">
        <v>0.4</v>
      </c>
      <c r="K287" s="668">
        <v>132.57</v>
      </c>
      <c r="L287" s="668"/>
      <c r="M287" s="668">
        <v>331.42499999999995</v>
      </c>
      <c r="N287" s="668">
        <v>3.3</v>
      </c>
      <c r="O287" s="668">
        <v>1093.68</v>
      </c>
      <c r="P287" s="681"/>
      <c r="Q287" s="669">
        <v>331.41818181818184</v>
      </c>
    </row>
    <row r="288" spans="1:17" ht="14.4" customHeight="1" x14ac:dyDescent="0.3">
      <c r="A288" s="664" t="s">
        <v>534</v>
      </c>
      <c r="B288" s="665" t="s">
        <v>4202</v>
      </c>
      <c r="C288" s="665" t="s">
        <v>3846</v>
      </c>
      <c r="D288" s="665" t="s">
        <v>4228</v>
      </c>
      <c r="E288" s="665" t="s">
        <v>4229</v>
      </c>
      <c r="F288" s="668"/>
      <c r="G288" s="668"/>
      <c r="H288" s="668"/>
      <c r="I288" s="668"/>
      <c r="J288" s="668"/>
      <c r="K288" s="668"/>
      <c r="L288" s="668"/>
      <c r="M288" s="668"/>
      <c r="N288" s="668">
        <v>31</v>
      </c>
      <c r="O288" s="668">
        <v>35011.089999999997</v>
      </c>
      <c r="P288" s="681"/>
      <c r="Q288" s="669">
        <v>1129.3899999999999</v>
      </c>
    </row>
    <row r="289" spans="1:17" ht="14.4" customHeight="1" x14ac:dyDescent="0.3">
      <c r="A289" s="664" t="s">
        <v>534</v>
      </c>
      <c r="B289" s="665" t="s">
        <v>4202</v>
      </c>
      <c r="C289" s="665" t="s">
        <v>3878</v>
      </c>
      <c r="D289" s="665" t="s">
        <v>3879</v>
      </c>
      <c r="E289" s="665"/>
      <c r="F289" s="668">
        <v>99</v>
      </c>
      <c r="G289" s="668">
        <v>270142.28999999998</v>
      </c>
      <c r="H289" s="668">
        <v>1</v>
      </c>
      <c r="I289" s="668">
        <v>2728.7099999999996</v>
      </c>
      <c r="J289" s="668">
        <v>84</v>
      </c>
      <c r="K289" s="668">
        <v>229211.64</v>
      </c>
      <c r="L289" s="668">
        <v>0.84848484848484862</v>
      </c>
      <c r="M289" s="668">
        <v>2728.71</v>
      </c>
      <c r="N289" s="668">
        <v>130</v>
      </c>
      <c r="O289" s="668">
        <v>319953.54000000004</v>
      </c>
      <c r="P289" s="681">
        <v>1.1843889381407111</v>
      </c>
      <c r="Q289" s="669">
        <v>2461.1810769230774</v>
      </c>
    </row>
    <row r="290" spans="1:17" ht="14.4" customHeight="1" x14ac:dyDescent="0.3">
      <c r="A290" s="664" t="s">
        <v>534</v>
      </c>
      <c r="B290" s="665" t="s">
        <v>4202</v>
      </c>
      <c r="C290" s="665" t="s">
        <v>3878</v>
      </c>
      <c r="D290" s="665" t="s">
        <v>3880</v>
      </c>
      <c r="E290" s="665"/>
      <c r="F290" s="668">
        <v>5</v>
      </c>
      <c r="G290" s="668">
        <v>48430.5</v>
      </c>
      <c r="H290" s="668">
        <v>1</v>
      </c>
      <c r="I290" s="668">
        <v>9686.1</v>
      </c>
      <c r="J290" s="668">
        <v>2</v>
      </c>
      <c r="K290" s="668">
        <v>19372.2</v>
      </c>
      <c r="L290" s="668">
        <v>0.4</v>
      </c>
      <c r="M290" s="668">
        <v>9686.1</v>
      </c>
      <c r="N290" s="668">
        <v>3</v>
      </c>
      <c r="O290" s="668">
        <v>29714.43</v>
      </c>
      <c r="P290" s="681">
        <v>0.61354786756279622</v>
      </c>
      <c r="Q290" s="669">
        <v>9904.81</v>
      </c>
    </row>
    <row r="291" spans="1:17" ht="14.4" customHeight="1" x14ac:dyDescent="0.3">
      <c r="A291" s="664" t="s">
        <v>534</v>
      </c>
      <c r="B291" s="665" t="s">
        <v>4202</v>
      </c>
      <c r="C291" s="665" t="s">
        <v>3878</v>
      </c>
      <c r="D291" s="665" t="s">
        <v>3881</v>
      </c>
      <c r="E291" s="665"/>
      <c r="F291" s="668">
        <v>63</v>
      </c>
      <c r="G291" s="668">
        <v>58310.91</v>
      </c>
      <c r="H291" s="668">
        <v>1</v>
      </c>
      <c r="I291" s="668">
        <v>925.57</v>
      </c>
      <c r="J291" s="668">
        <v>42</v>
      </c>
      <c r="K291" s="668">
        <v>38873.94</v>
      </c>
      <c r="L291" s="668">
        <v>0.66666666666666663</v>
      </c>
      <c r="M291" s="668">
        <v>925.57</v>
      </c>
      <c r="N291" s="668">
        <v>67</v>
      </c>
      <c r="O291" s="668">
        <v>71162.559999999998</v>
      </c>
      <c r="P291" s="681">
        <v>1.2203987212684555</v>
      </c>
      <c r="Q291" s="669">
        <v>1062.1277611940297</v>
      </c>
    </row>
    <row r="292" spans="1:17" ht="14.4" customHeight="1" x14ac:dyDescent="0.3">
      <c r="A292" s="664" t="s">
        <v>534</v>
      </c>
      <c r="B292" s="665" t="s">
        <v>4202</v>
      </c>
      <c r="C292" s="665" t="s">
        <v>3882</v>
      </c>
      <c r="D292" s="665" t="s">
        <v>4230</v>
      </c>
      <c r="E292" s="665" t="s">
        <v>4231</v>
      </c>
      <c r="F292" s="668">
        <v>1</v>
      </c>
      <c r="G292" s="668">
        <v>687</v>
      </c>
      <c r="H292" s="668">
        <v>1</v>
      </c>
      <c r="I292" s="668">
        <v>687</v>
      </c>
      <c r="J292" s="668"/>
      <c r="K292" s="668"/>
      <c r="L292" s="668"/>
      <c r="M292" s="668"/>
      <c r="N292" s="668"/>
      <c r="O292" s="668"/>
      <c r="P292" s="681"/>
      <c r="Q292" s="669"/>
    </row>
    <row r="293" spans="1:17" ht="14.4" customHeight="1" x14ac:dyDescent="0.3">
      <c r="A293" s="664" t="s">
        <v>534</v>
      </c>
      <c r="B293" s="665" t="s">
        <v>4202</v>
      </c>
      <c r="C293" s="665" t="s">
        <v>3882</v>
      </c>
      <c r="D293" s="665" t="s">
        <v>4232</v>
      </c>
      <c r="E293" s="665" t="s">
        <v>4233</v>
      </c>
      <c r="F293" s="668">
        <v>3</v>
      </c>
      <c r="G293" s="668">
        <v>2293.1999999999998</v>
      </c>
      <c r="H293" s="668">
        <v>1</v>
      </c>
      <c r="I293" s="668">
        <v>764.4</v>
      </c>
      <c r="J293" s="668">
        <v>1</v>
      </c>
      <c r="K293" s="668">
        <v>764.4</v>
      </c>
      <c r="L293" s="668">
        <v>0.33333333333333337</v>
      </c>
      <c r="M293" s="668">
        <v>764.4</v>
      </c>
      <c r="N293" s="668">
        <v>4</v>
      </c>
      <c r="O293" s="668">
        <v>3057.6</v>
      </c>
      <c r="P293" s="681">
        <v>1.3333333333333335</v>
      </c>
      <c r="Q293" s="669">
        <v>764.4</v>
      </c>
    </row>
    <row r="294" spans="1:17" ht="14.4" customHeight="1" x14ac:dyDescent="0.3">
      <c r="A294" s="664" t="s">
        <v>534</v>
      </c>
      <c r="B294" s="665" t="s">
        <v>4202</v>
      </c>
      <c r="C294" s="665" t="s">
        <v>3882</v>
      </c>
      <c r="D294" s="665" t="s">
        <v>4234</v>
      </c>
      <c r="E294" s="665" t="s">
        <v>4235</v>
      </c>
      <c r="F294" s="668"/>
      <c r="G294" s="668"/>
      <c r="H294" s="668"/>
      <c r="I294" s="668"/>
      <c r="J294" s="668"/>
      <c r="K294" s="668"/>
      <c r="L294" s="668"/>
      <c r="M294" s="668"/>
      <c r="N294" s="668">
        <v>1</v>
      </c>
      <c r="O294" s="668">
        <v>28950</v>
      </c>
      <c r="P294" s="681"/>
      <c r="Q294" s="669">
        <v>28950</v>
      </c>
    </row>
    <row r="295" spans="1:17" ht="14.4" customHeight="1" x14ac:dyDescent="0.3">
      <c r="A295" s="664" t="s">
        <v>534</v>
      </c>
      <c r="B295" s="665" t="s">
        <v>4202</v>
      </c>
      <c r="C295" s="665" t="s">
        <v>3882</v>
      </c>
      <c r="D295" s="665" t="s">
        <v>4236</v>
      </c>
      <c r="E295" s="665" t="s">
        <v>4237</v>
      </c>
      <c r="F295" s="668"/>
      <c r="G295" s="668"/>
      <c r="H295" s="668"/>
      <c r="I295" s="668"/>
      <c r="J295" s="668"/>
      <c r="K295" s="668"/>
      <c r="L295" s="668"/>
      <c r="M295" s="668"/>
      <c r="N295" s="668">
        <v>1</v>
      </c>
      <c r="O295" s="668">
        <v>8159.29</v>
      </c>
      <c r="P295" s="681"/>
      <c r="Q295" s="669">
        <v>8159.29</v>
      </c>
    </row>
    <row r="296" spans="1:17" ht="14.4" customHeight="1" x14ac:dyDescent="0.3">
      <c r="A296" s="664" t="s">
        <v>534</v>
      </c>
      <c r="B296" s="665" t="s">
        <v>4202</v>
      </c>
      <c r="C296" s="665" t="s">
        <v>3882</v>
      </c>
      <c r="D296" s="665" t="s">
        <v>3893</v>
      </c>
      <c r="E296" s="665" t="s">
        <v>3894</v>
      </c>
      <c r="F296" s="668">
        <v>9</v>
      </c>
      <c r="G296" s="668">
        <v>158868</v>
      </c>
      <c r="H296" s="668">
        <v>1</v>
      </c>
      <c r="I296" s="668">
        <v>17652</v>
      </c>
      <c r="J296" s="668">
        <v>7</v>
      </c>
      <c r="K296" s="668">
        <v>123564</v>
      </c>
      <c r="L296" s="668">
        <v>0.77777777777777779</v>
      </c>
      <c r="M296" s="668">
        <v>17652</v>
      </c>
      <c r="N296" s="668">
        <v>9</v>
      </c>
      <c r="O296" s="668">
        <v>158868</v>
      </c>
      <c r="P296" s="681">
        <v>1</v>
      </c>
      <c r="Q296" s="669">
        <v>17652</v>
      </c>
    </row>
    <row r="297" spans="1:17" ht="14.4" customHeight="1" x14ac:dyDescent="0.3">
      <c r="A297" s="664" t="s">
        <v>534</v>
      </c>
      <c r="B297" s="665" t="s">
        <v>4202</v>
      </c>
      <c r="C297" s="665" t="s">
        <v>3882</v>
      </c>
      <c r="D297" s="665" t="s">
        <v>3895</v>
      </c>
      <c r="E297" s="665" t="s">
        <v>3896</v>
      </c>
      <c r="F297" s="668">
        <v>9</v>
      </c>
      <c r="G297" s="668">
        <v>60165</v>
      </c>
      <c r="H297" s="668">
        <v>1</v>
      </c>
      <c r="I297" s="668">
        <v>6685</v>
      </c>
      <c r="J297" s="668">
        <v>7</v>
      </c>
      <c r="K297" s="668">
        <v>46795</v>
      </c>
      <c r="L297" s="668">
        <v>0.77777777777777779</v>
      </c>
      <c r="M297" s="668">
        <v>6685</v>
      </c>
      <c r="N297" s="668">
        <v>9</v>
      </c>
      <c r="O297" s="668">
        <v>60165</v>
      </c>
      <c r="P297" s="681">
        <v>1</v>
      </c>
      <c r="Q297" s="669">
        <v>6685</v>
      </c>
    </row>
    <row r="298" spans="1:17" ht="14.4" customHeight="1" x14ac:dyDescent="0.3">
      <c r="A298" s="664" t="s">
        <v>534</v>
      </c>
      <c r="B298" s="665" t="s">
        <v>4202</v>
      </c>
      <c r="C298" s="665" t="s">
        <v>3882</v>
      </c>
      <c r="D298" s="665" t="s">
        <v>3897</v>
      </c>
      <c r="E298" s="665" t="s">
        <v>3898</v>
      </c>
      <c r="F298" s="668">
        <v>1</v>
      </c>
      <c r="G298" s="668">
        <v>17885</v>
      </c>
      <c r="H298" s="668">
        <v>1</v>
      </c>
      <c r="I298" s="668">
        <v>17885</v>
      </c>
      <c r="J298" s="668">
        <v>2</v>
      </c>
      <c r="K298" s="668">
        <v>35770</v>
      </c>
      <c r="L298" s="668">
        <v>2</v>
      </c>
      <c r="M298" s="668">
        <v>17885</v>
      </c>
      <c r="N298" s="668">
        <v>3</v>
      </c>
      <c r="O298" s="668">
        <v>47752.95</v>
      </c>
      <c r="P298" s="681">
        <v>2.67</v>
      </c>
      <c r="Q298" s="669">
        <v>15917.65</v>
      </c>
    </row>
    <row r="299" spans="1:17" ht="14.4" customHeight="1" x14ac:dyDescent="0.3">
      <c r="A299" s="664" t="s">
        <v>534</v>
      </c>
      <c r="B299" s="665" t="s">
        <v>4202</v>
      </c>
      <c r="C299" s="665" t="s">
        <v>3882</v>
      </c>
      <c r="D299" s="665" t="s">
        <v>3899</v>
      </c>
      <c r="E299" s="665" t="s">
        <v>3900</v>
      </c>
      <c r="F299" s="668">
        <v>1</v>
      </c>
      <c r="G299" s="668">
        <v>6820</v>
      </c>
      <c r="H299" s="668">
        <v>1</v>
      </c>
      <c r="I299" s="668">
        <v>6820</v>
      </c>
      <c r="J299" s="668">
        <v>2</v>
      </c>
      <c r="K299" s="668">
        <v>13640</v>
      </c>
      <c r="L299" s="668">
        <v>2</v>
      </c>
      <c r="M299" s="668">
        <v>6820</v>
      </c>
      <c r="N299" s="668">
        <v>3</v>
      </c>
      <c r="O299" s="668">
        <v>20460</v>
      </c>
      <c r="P299" s="681">
        <v>3</v>
      </c>
      <c r="Q299" s="669">
        <v>6820</v>
      </c>
    </row>
    <row r="300" spans="1:17" ht="14.4" customHeight="1" x14ac:dyDescent="0.3">
      <c r="A300" s="664" t="s">
        <v>534</v>
      </c>
      <c r="B300" s="665" t="s">
        <v>4202</v>
      </c>
      <c r="C300" s="665" t="s">
        <v>3882</v>
      </c>
      <c r="D300" s="665" t="s">
        <v>3901</v>
      </c>
      <c r="E300" s="665" t="s">
        <v>3902</v>
      </c>
      <c r="F300" s="668">
        <v>10</v>
      </c>
      <c r="G300" s="668">
        <v>71000</v>
      </c>
      <c r="H300" s="668">
        <v>1</v>
      </c>
      <c r="I300" s="668">
        <v>7100</v>
      </c>
      <c r="J300" s="668">
        <v>9</v>
      </c>
      <c r="K300" s="668">
        <v>63900</v>
      </c>
      <c r="L300" s="668">
        <v>0.9</v>
      </c>
      <c r="M300" s="668">
        <v>7100</v>
      </c>
      <c r="N300" s="668">
        <v>11</v>
      </c>
      <c r="O300" s="668">
        <v>78100</v>
      </c>
      <c r="P300" s="681">
        <v>1.1000000000000001</v>
      </c>
      <c r="Q300" s="669">
        <v>7100</v>
      </c>
    </row>
    <row r="301" spans="1:17" ht="14.4" customHeight="1" x14ac:dyDescent="0.3">
      <c r="A301" s="664" t="s">
        <v>534</v>
      </c>
      <c r="B301" s="665" t="s">
        <v>4202</v>
      </c>
      <c r="C301" s="665" t="s">
        <v>3882</v>
      </c>
      <c r="D301" s="665" t="s">
        <v>3903</v>
      </c>
      <c r="E301" s="665" t="s">
        <v>3904</v>
      </c>
      <c r="F301" s="668">
        <v>1</v>
      </c>
      <c r="G301" s="668">
        <v>8800</v>
      </c>
      <c r="H301" s="668">
        <v>1</v>
      </c>
      <c r="I301" s="668">
        <v>8800</v>
      </c>
      <c r="J301" s="668">
        <v>2</v>
      </c>
      <c r="K301" s="668">
        <v>17600</v>
      </c>
      <c r="L301" s="668">
        <v>2</v>
      </c>
      <c r="M301" s="668">
        <v>8800</v>
      </c>
      <c r="N301" s="668">
        <v>3</v>
      </c>
      <c r="O301" s="668">
        <v>26400</v>
      </c>
      <c r="P301" s="681">
        <v>3</v>
      </c>
      <c r="Q301" s="669">
        <v>8800</v>
      </c>
    </row>
    <row r="302" spans="1:17" ht="14.4" customHeight="1" x14ac:dyDescent="0.3">
      <c r="A302" s="664" t="s">
        <v>534</v>
      </c>
      <c r="B302" s="665" t="s">
        <v>4202</v>
      </c>
      <c r="C302" s="665" t="s">
        <v>3882</v>
      </c>
      <c r="D302" s="665" t="s">
        <v>3905</v>
      </c>
      <c r="E302" s="665" t="s">
        <v>3906</v>
      </c>
      <c r="F302" s="668">
        <v>9</v>
      </c>
      <c r="G302" s="668">
        <v>10485</v>
      </c>
      <c r="H302" s="668">
        <v>1</v>
      </c>
      <c r="I302" s="668">
        <v>1165</v>
      </c>
      <c r="J302" s="668">
        <v>9</v>
      </c>
      <c r="K302" s="668">
        <v>10485</v>
      </c>
      <c r="L302" s="668">
        <v>1</v>
      </c>
      <c r="M302" s="668">
        <v>1165</v>
      </c>
      <c r="N302" s="668">
        <v>13</v>
      </c>
      <c r="O302" s="668">
        <v>15145</v>
      </c>
      <c r="P302" s="681">
        <v>1.4444444444444444</v>
      </c>
      <c r="Q302" s="669">
        <v>1165</v>
      </c>
    </row>
    <row r="303" spans="1:17" ht="14.4" customHeight="1" x14ac:dyDescent="0.3">
      <c r="A303" s="664" t="s">
        <v>534</v>
      </c>
      <c r="B303" s="665" t="s">
        <v>4202</v>
      </c>
      <c r="C303" s="665" t="s">
        <v>3882</v>
      </c>
      <c r="D303" s="665" t="s">
        <v>3907</v>
      </c>
      <c r="E303" s="665" t="s">
        <v>3908</v>
      </c>
      <c r="F303" s="668">
        <v>4</v>
      </c>
      <c r="G303" s="668">
        <v>2968</v>
      </c>
      <c r="H303" s="668">
        <v>1</v>
      </c>
      <c r="I303" s="668">
        <v>742</v>
      </c>
      <c r="J303" s="668">
        <v>2</v>
      </c>
      <c r="K303" s="668">
        <v>1484</v>
      </c>
      <c r="L303" s="668">
        <v>0.5</v>
      </c>
      <c r="M303" s="668">
        <v>742</v>
      </c>
      <c r="N303" s="668">
        <v>5</v>
      </c>
      <c r="O303" s="668">
        <v>3710</v>
      </c>
      <c r="P303" s="681">
        <v>1.25</v>
      </c>
      <c r="Q303" s="669">
        <v>742</v>
      </c>
    </row>
    <row r="304" spans="1:17" ht="14.4" customHeight="1" x14ac:dyDescent="0.3">
      <c r="A304" s="664" t="s">
        <v>534</v>
      </c>
      <c r="B304" s="665" t="s">
        <v>4202</v>
      </c>
      <c r="C304" s="665" t="s">
        <v>3882</v>
      </c>
      <c r="D304" s="665" t="s">
        <v>3909</v>
      </c>
      <c r="E304" s="665" t="s">
        <v>3910</v>
      </c>
      <c r="F304" s="668">
        <v>11</v>
      </c>
      <c r="G304" s="668">
        <v>5786</v>
      </c>
      <c r="H304" s="668">
        <v>1</v>
      </c>
      <c r="I304" s="668">
        <v>526</v>
      </c>
      <c r="J304" s="668">
        <v>9</v>
      </c>
      <c r="K304" s="668">
        <v>4734</v>
      </c>
      <c r="L304" s="668">
        <v>0.81818181818181823</v>
      </c>
      <c r="M304" s="668">
        <v>526</v>
      </c>
      <c r="N304" s="668">
        <v>11</v>
      </c>
      <c r="O304" s="668">
        <v>5786</v>
      </c>
      <c r="P304" s="681">
        <v>1</v>
      </c>
      <c r="Q304" s="669">
        <v>526</v>
      </c>
    </row>
    <row r="305" spans="1:17" ht="14.4" customHeight="1" x14ac:dyDescent="0.3">
      <c r="A305" s="664" t="s">
        <v>534</v>
      </c>
      <c r="B305" s="665" t="s">
        <v>4202</v>
      </c>
      <c r="C305" s="665" t="s">
        <v>3882</v>
      </c>
      <c r="D305" s="665" t="s">
        <v>3913</v>
      </c>
      <c r="E305" s="665" t="s">
        <v>3914</v>
      </c>
      <c r="F305" s="668">
        <v>9</v>
      </c>
      <c r="G305" s="668">
        <v>8422.56</v>
      </c>
      <c r="H305" s="668">
        <v>1</v>
      </c>
      <c r="I305" s="668">
        <v>935.83999999999992</v>
      </c>
      <c r="J305" s="668">
        <v>7</v>
      </c>
      <c r="K305" s="668">
        <v>6550.88</v>
      </c>
      <c r="L305" s="668">
        <v>0.77777777777777779</v>
      </c>
      <c r="M305" s="668">
        <v>935.84</v>
      </c>
      <c r="N305" s="668">
        <v>11</v>
      </c>
      <c r="O305" s="668">
        <v>10294.24</v>
      </c>
      <c r="P305" s="681">
        <v>1.2222222222222223</v>
      </c>
      <c r="Q305" s="669">
        <v>935.84</v>
      </c>
    </row>
    <row r="306" spans="1:17" ht="14.4" customHeight="1" x14ac:dyDescent="0.3">
      <c r="A306" s="664" t="s">
        <v>534</v>
      </c>
      <c r="B306" s="665" t="s">
        <v>4202</v>
      </c>
      <c r="C306" s="665" t="s">
        <v>3882</v>
      </c>
      <c r="D306" s="665" t="s">
        <v>3915</v>
      </c>
      <c r="E306" s="665" t="s">
        <v>3916</v>
      </c>
      <c r="F306" s="668">
        <v>2</v>
      </c>
      <c r="G306" s="668">
        <v>14509.1</v>
      </c>
      <c r="H306" s="668">
        <v>1</v>
      </c>
      <c r="I306" s="668">
        <v>7254.55</v>
      </c>
      <c r="J306" s="668"/>
      <c r="K306" s="668"/>
      <c r="L306" s="668"/>
      <c r="M306" s="668"/>
      <c r="N306" s="668">
        <v>1</v>
      </c>
      <c r="O306" s="668">
        <v>7254.55</v>
      </c>
      <c r="P306" s="681">
        <v>0.5</v>
      </c>
      <c r="Q306" s="669">
        <v>7254.55</v>
      </c>
    </row>
    <row r="307" spans="1:17" ht="14.4" customHeight="1" x14ac:dyDescent="0.3">
      <c r="A307" s="664" t="s">
        <v>534</v>
      </c>
      <c r="B307" s="665" t="s">
        <v>4202</v>
      </c>
      <c r="C307" s="665" t="s">
        <v>3882</v>
      </c>
      <c r="D307" s="665" t="s">
        <v>4238</v>
      </c>
      <c r="E307" s="665" t="s">
        <v>4239</v>
      </c>
      <c r="F307" s="668"/>
      <c r="G307" s="668"/>
      <c r="H307" s="668"/>
      <c r="I307" s="668"/>
      <c r="J307" s="668">
        <v>2</v>
      </c>
      <c r="K307" s="668">
        <v>2154.6</v>
      </c>
      <c r="L307" s="668"/>
      <c r="M307" s="668">
        <v>1077.3</v>
      </c>
      <c r="N307" s="668"/>
      <c r="O307" s="668"/>
      <c r="P307" s="681"/>
      <c r="Q307" s="669"/>
    </row>
    <row r="308" spans="1:17" ht="14.4" customHeight="1" x14ac:dyDescent="0.3">
      <c r="A308" s="664" t="s">
        <v>534</v>
      </c>
      <c r="B308" s="665" t="s">
        <v>4202</v>
      </c>
      <c r="C308" s="665" t="s">
        <v>3882</v>
      </c>
      <c r="D308" s="665" t="s">
        <v>3917</v>
      </c>
      <c r="E308" s="665" t="s">
        <v>3918</v>
      </c>
      <c r="F308" s="668">
        <v>2</v>
      </c>
      <c r="G308" s="668">
        <v>17288</v>
      </c>
      <c r="H308" s="668">
        <v>1</v>
      </c>
      <c r="I308" s="668">
        <v>8644</v>
      </c>
      <c r="J308" s="668"/>
      <c r="K308" s="668"/>
      <c r="L308" s="668"/>
      <c r="M308" s="668"/>
      <c r="N308" s="668"/>
      <c r="O308" s="668"/>
      <c r="P308" s="681"/>
      <c r="Q308" s="669"/>
    </row>
    <row r="309" spans="1:17" ht="14.4" customHeight="1" x14ac:dyDescent="0.3">
      <c r="A309" s="664" t="s">
        <v>534</v>
      </c>
      <c r="B309" s="665" t="s">
        <v>4202</v>
      </c>
      <c r="C309" s="665" t="s">
        <v>3882</v>
      </c>
      <c r="D309" s="665" t="s">
        <v>3923</v>
      </c>
      <c r="E309" s="665" t="s">
        <v>3924</v>
      </c>
      <c r="F309" s="668">
        <v>2</v>
      </c>
      <c r="G309" s="668">
        <v>2721.5</v>
      </c>
      <c r="H309" s="668">
        <v>1</v>
      </c>
      <c r="I309" s="668">
        <v>1360.75</v>
      </c>
      <c r="J309" s="668">
        <v>2</v>
      </c>
      <c r="K309" s="668">
        <v>2721.5</v>
      </c>
      <c r="L309" s="668">
        <v>1</v>
      </c>
      <c r="M309" s="668">
        <v>1360.75</v>
      </c>
      <c r="N309" s="668">
        <v>5</v>
      </c>
      <c r="O309" s="668">
        <v>6803.75</v>
      </c>
      <c r="P309" s="681">
        <v>2.5</v>
      </c>
      <c r="Q309" s="669">
        <v>1360.75</v>
      </c>
    </row>
    <row r="310" spans="1:17" ht="14.4" customHeight="1" x14ac:dyDescent="0.3">
      <c r="A310" s="664" t="s">
        <v>534</v>
      </c>
      <c r="B310" s="665" t="s">
        <v>4202</v>
      </c>
      <c r="C310" s="665" t="s">
        <v>3882</v>
      </c>
      <c r="D310" s="665" t="s">
        <v>3925</v>
      </c>
      <c r="E310" s="665" t="s">
        <v>3926</v>
      </c>
      <c r="F310" s="668">
        <v>3</v>
      </c>
      <c r="G310" s="668">
        <v>14032.5</v>
      </c>
      <c r="H310" s="668">
        <v>1</v>
      </c>
      <c r="I310" s="668">
        <v>4677.5</v>
      </c>
      <c r="J310" s="668"/>
      <c r="K310" s="668"/>
      <c r="L310" s="668"/>
      <c r="M310" s="668"/>
      <c r="N310" s="668">
        <v>2</v>
      </c>
      <c r="O310" s="668">
        <v>9355</v>
      </c>
      <c r="P310" s="681">
        <v>0.66666666666666663</v>
      </c>
      <c r="Q310" s="669">
        <v>4677.5</v>
      </c>
    </row>
    <row r="311" spans="1:17" ht="14.4" customHeight="1" x14ac:dyDescent="0.3">
      <c r="A311" s="664" t="s">
        <v>534</v>
      </c>
      <c r="B311" s="665" t="s">
        <v>4202</v>
      </c>
      <c r="C311" s="665" t="s">
        <v>3882</v>
      </c>
      <c r="D311" s="665" t="s">
        <v>3927</v>
      </c>
      <c r="E311" s="665" t="s">
        <v>3928</v>
      </c>
      <c r="F311" s="668"/>
      <c r="G311" s="668"/>
      <c r="H311" s="668"/>
      <c r="I311" s="668"/>
      <c r="J311" s="668">
        <v>1</v>
      </c>
      <c r="K311" s="668">
        <v>18952.96</v>
      </c>
      <c r="L311" s="668"/>
      <c r="M311" s="668">
        <v>18952.96</v>
      </c>
      <c r="N311" s="668"/>
      <c r="O311" s="668"/>
      <c r="P311" s="681"/>
      <c r="Q311" s="669"/>
    </row>
    <row r="312" spans="1:17" ht="14.4" customHeight="1" x14ac:dyDescent="0.3">
      <c r="A312" s="664" t="s">
        <v>534</v>
      </c>
      <c r="B312" s="665" t="s">
        <v>4202</v>
      </c>
      <c r="C312" s="665" t="s">
        <v>3882</v>
      </c>
      <c r="D312" s="665" t="s">
        <v>4240</v>
      </c>
      <c r="E312" s="665" t="s">
        <v>4241</v>
      </c>
      <c r="F312" s="668"/>
      <c r="G312" s="668"/>
      <c r="H312" s="668"/>
      <c r="I312" s="668"/>
      <c r="J312" s="668"/>
      <c r="K312" s="668"/>
      <c r="L312" s="668"/>
      <c r="M312" s="668"/>
      <c r="N312" s="668">
        <v>2</v>
      </c>
      <c r="O312" s="668">
        <v>9596</v>
      </c>
      <c r="P312" s="681"/>
      <c r="Q312" s="669">
        <v>4798</v>
      </c>
    </row>
    <row r="313" spans="1:17" ht="14.4" customHeight="1" x14ac:dyDescent="0.3">
      <c r="A313" s="664" t="s">
        <v>534</v>
      </c>
      <c r="B313" s="665" t="s">
        <v>4202</v>
      </c>
      <c r="C313" s="665" t="s">
        <v>3882</v>
      </c>
      <c r="D313" s="665" t="s">
        <v>3933</v>
      </c>
      <c r="E313" s="665" t="s">
        <v>3934</v>
      </c>
      <c r="F313" s="668">
        <v>3</v>
      </c>
      <c r="G313" s="668">
        <v>5514</v>
      </c>
      <c r="H313" s="668">
        <v>1</v>
      </c>
      <c r="I313" s="668">
        <v>1838</v>
      </c>
      <c r="J313" s="668">
        <v>1</v>
      </c>
      <c r="K313" s="668">
        <v>1838</v>
      </c>
      <c r="L313" s="668">
        <v>0.33333333333333331</v>
      </c>
      <c r="M313" s="668">
        <v>1838</v>
      </c>
      <c r="N313" s="668">
        <v>4</v>
      </c>
      <c r="O313" s="668">
        <v>7352</v>
      </c>
      <c r="P313" s="681">
        <v>1.3333333333333333</v>
      </c>
      <c r="Q313" s="669">
        <v>1838</v>
      </c>
    </row>
    <row r="314" spans="1:17" ht="14.4" customHeight="1" x14ac:dyDescent="0.3">
      <c r="A314" s="664" t="s">
        <v>534</v>
      </c>
      <c r="B314" s="665" t="s">
        <v>4202</v>
      </c>
      <c r="C314" s="665" t="s">
        <v>3882</v>
      </c>
      <c r="D314" s="665" t="s">
        <v>4242</v>
      </c>
      <c r="E314" s="665" t="s">
        <v>4243</v>
      </c>
      <c r="F314" s="668">
        <v>1</v>
      </c>
      <c r="G314" s="668">
        <v>69228.990000000005</v>
      </c>
      <c r="H314" s="668">
        <v>1</v>
      </c>
      <c r="I314" s="668">
        <v>69228.990000000005</v>
      </c>
      <c r="J314" s="668">
        <v>1</v>
      </c>
      <c r="K314" s="668">
        <v>69228.990000000005</v>
      </c>
      <c r="L314" s="668">
        <v>1</v>
      </c>
      <c r="M314" s="668">
        <v>69228.990000000005</v>
      </c>
      <c r="N314" s="668">
        <v>2</v>
      </c>
      <c r="O314" s="668">
        <v>138457.98000000001</v>
      </c>
      <c r="P314" s="681">
        <v>2</v>
      </c>
      <c r="Q314" s="669">
        <v>69228.990000000005</v>
      </c>
    </row>
    <row r="315" spans="1:17" ht="14.4" customHeight="1" x14ac:dyDescent="0.3">
      <c r="A315" s="664" t="s">
        <v>534</v>
      </c>
      <c r="B315" s="665" t="s">
        <v>4202</v>
      </c>
      <c r="C315" s="665" t="s">
        <v>3882</v>
      </c>
      <c r="D315" s="665" t="s">
        <v>4244</v>
      </c>
      <c r="E315" s="665" t="s">
        <v>4245</v>
      </c>
      <c r="F315" s="668"/>
      <c r="G315" s="668"/>
      <c r="H315" s="668"/>
      <c r="I315" s="668"/>
      <c r="J315" s="668"/>
      <c r="K315" s="668"/>
      <c r="L315" s="668"/>
      <c r="M315" s="668"/>
      <c r="N315" s="668">
        <v>1</v>
      </c>
      <c r="O315" s="668">
        <v>1796</v>
      </c>
      <c r="P315" s="681"/>
      <c r="Q315" s="669">
        <v>1796</v>
      </c>
    </row>
    <row r="316" spans="1:17" ht="14.4" customHeight="1" x14ac:dyDescent="0.3">
      <c r="A316" s="664" t="s">
        <v>534</v>
      </c>
      <c r="B316" s="665" t="s">
        <v>4202</v>
      </c>
      <c r="C316" s="665" t="s">
        <v>3882</v>
      </c>
      <c r="D316" s="665" t="s">
        <v>4246</v>
      </c>
      <c r="E316" s="665" t="s">
        <v>4247</v>
      </c>
      <c r="F316" s="668"/>
      <c r="G316" s="668"/>
      <c r="H316" s="668"/>
      <c r="I316" s="668"/>
      <c r="J316" s="668"/>
      <c r="K316" s="668"/>
      <c r="L316" s="668"/>
      <c r="M316" s="668"/>
      <c r="N316" s="668">
        <v>1</v>
      </c>
      <c r="O316" s="668">
        <v>3360</v>
      </c>
      <c r="P316" s="681"/>
      <c r="Q316" s="669">
        <v>3360</v>
      </c>
    </row>
    <row r="317" spans="1:17" ht="14.4" customHeight="1" x14ac:dyDescent="0.3">
      <c r="A317" s="664" t="s">
        <v>534</v>
      </c>
      <c r="B317" s="665" t="s">
        <v>4202</v>
      </c>
      <c r="C317" s="665" t="s">
        <v>3882</v>
      </c>
      <c r="D317" s="665" t="s">
        <v>3939</v>
      </c>
      <c r="E317" s="665" t="s">
        <v>3940</v>
      </c>
      <c r="F317" s="668"/>
      <c r="G317" s="668"/>
      <c r="H317" s="668"/>
      <c r="I317" s="668"/>
      <c r="J317" s="668">
        <v>1</v>
      </c>
      <c r="K317" s="668">
        <v>17618.18</v>
      </c>
      <c r="L317" s="668"/>
      <c r="M317" s="668">
        <v>17618.18</v>
      </c>
      <c r="N317" s="668"/>
      <c r="O317" s="668"/>
      <c r="P317" s="681"/>
      <c r="Q317" s="669"/>
    </row>
    <row r="318" spans="1:17" ht="14.4" customHeight="1" x14ac:dyDescent="0.3">
      <c r="A318" s="664" t="s">
        <v>534</v>
      </c>
      <c r="B318" s="665" t="s">
        <v>4202</v>
      </c>
      <c r="C318" s="665" t="s">
        <v>3882</v>
      </c>
      <c r="D318" s="665" t="s">
        <v>4248</v>
      </c>
      <c r="E318" s="665" t="s">
        <v>4249</v>
      </c>
      <c r="F318" s="668"/>
      <c r="G318" s="668"/>
      <c r="H318" s="668"/>
      <c r="I318" s="668"/>
      <c r="J318" s="668">
        <v>1</v>
      </c>
      <c r="K318" s="668">
        <v>23836.36</v>
      </c>
      <c r="L318" s="668"/>
      <c r="M318" s="668">
        <v>23836.36</v>
      </c>
      <c r="N318" s="668">
        <v>1</v>
      </c>
      <c r="O318" s="668">
        <v>23836.36</v>
      </c>
      <c r="P318" s="681"/>
      <c r="Q318" s="669">
        <v>23836.36</v>
      </c>
    </row>
    <row r="319" spans="1:17" ht="14.4" customHeight="1" x14ac:dyDescent="0.3">
      <c r="A319" s="664" t="s">
        <v>534</v>
      </c>
      <c r="B319" s="665" t="s">
        <v>4202</v>
      </c>
      <c r="C319" s="665" t="s">
        <v>3882</v>
      </c>
      <c r="D319" s="665" t="s">
        <v>3941</v>
      </c>
      <c r="E319" s="665" t="s">
        <v>3942</v>
      </c>
      <c r="F319" s="668">
        <v>3</v>
      </c>
      <c r="G319" s="668">
        <v>14849.64</v>
      </c>
      <c r="H319" s="668">
        <v>1</v>
      </c>
      <c r="I319" s="668">
        <v>4949.88</v>
      </c>
      <c r="J319" s="668"/>
      <c r="K319" s="668"/>
      <c r="L319" s="668"/>
      <c r="M319" s="668"/>
      <c r="N319" s="668">
        <v>2</v>
      </c>
      <c r="O319" s="668">
        <v>9899.76</v>
      </c>
      <c r="P319" s="681">
        <v>0.66666666666666674</v>
      </c>
      <c r="Q319" s="669">
        <v>4949.88</v>
      </c>
    </row>
    <row r="320" spans="1:17" ht="14.4" customHeight="1" x14ac:dyDescent="0.3">
      <c r="A320" s="664" t="s">
        <v>534</v>
      </c>
      <c r="B320" s="665" t="s">
        <v>4202</v>
      </c>
      <c r="C320" s="665" t="s">
        <v>3882</v>
      </c>
      <c r="D320" s="665" t="s">
        <v>3943</v>
      </c>
      <c r="E320" s="665" t="s">
        <v>3944</v>
      </c>
      <c r="F320" s="668">
        <v>1</v>
      </c>
      <c r="G320" s="668">
        <v>20441.03</v>
      </c>
      <c r="H320" s="668">
        <v>1</v>
      </c>
      <c r="I320" s="668">
        <v>20441.03</v>
      </c>
      <c r="J320" s="668">
        <v>1</v>
      </c>
      <c r="K320" s="668">
        <v>20441.03</v>
      </c>
      <c r="L320" s="668">
        <v>1</v>
      </c>
      <c r="M320" s="668">
        <v>20441.03</v>
      </c>
      <c r="N320" s="668">
        <v>1</v>
      </c>
      <c r="O320" s="668">
        <v>20441.03</v>
      </c>
      <c r="P320" s="681">
        <v>1</v>
      </c>
      <c r="Q320" s="669">
        <v>20441.03</v>
      </c>
    </row>
    <row r="321" spans="1:17" ht="14.4" customHeight="1" x14ac:dyDescent="0.3">
      <c r="A321" s="664" t="s">
        <v>534</v>
      </c>
      <c r="B321" s="665" t="s">
        <v>4202</v>
      </c>
      <c r="C321" s="665" t="s">
        <v>3882</v>
      </c>
      <c r="D321" s="665" t="s">
        <v>3945</v>
      </c>
      <c r="E321" s="665" t="s">
        <v>3946</v>
      </c>
      <c r="F321" s="668"/>
      <c r="G321" s="668"/>
      <c r="H321" s="668"/>
      <c r="I321" s="668"/>
      <c r="J321" s="668">
        <v>2</v>
      </c>
      <c r="K321" s="668">
        <v>51640.54</v>
      </c>
      <c r="L321" s="668"/>
      <c r="M321" s="668">
        <v>25820.27</v>
      </c>
      <c r="N321" s="668"/>
      <c r="O321" s="668"/>
      <c r="P321" s="681"/>
      <c r="Q321" s="669"/>
    </row>
    <row r="322" spans="1:17" ht="14.4" customHeight="1" x14ac:dyDescent="0.3">
      <c r="A322" s="664" t="s">
        <v>534</v>
      </c>
      <c r="B322" s="665" t="s">
        <v>4202</v>
      </c>
      <c r="C322" s="665" t="s">
        <v>3882</v>
      </c>
      <c r="D322" s="665" t="s">
        <v>4250</v>
      </c>
      <c r="E322" s="665" t="s">
        <v>4251</v>
      </c>
      <c r="F322" s="668">
        <v>3</v>
      </c>
      <c r="G322" s="668">
        <v>49008</v>
      </c>
      <c r="H322" s="668">
        <v>1</v>
      </c>
      <c r="I322" s="668">
        <v>16336</v>
      </c>
      <c r="J322" s="668">
        <v>1</v>
      </c>
      <c r="K322" s="668">
        <v>16336</v>
      </c>
      <c r="L322" s="668">
        <v>0.33333333333333331</v>
      </c>
      <c r="M322" s="668">
        <v>16336</v>
      </c>
      <c r="N322" s="668"/>
      <c r="O322" s="668"/>
      <c r="P322" s="681"/>
      <c r="Q322" s="669"/>
    </row>
    <row r="323" spans="1:17" ht="14.4" customHeight="1" x14ac:dyDescent="0.3">
      <c r="A323" s="664" t="s">
        <v>534</v>
      </c>
      <c r="B323" s="665" t="s">
        <v>4202</v>
      </c>
      <c r="C323" s="665" t="s">
        <v>3882</v>
      </c>
      <c r="D323" s="665" t="s">
        <v>3949</v>
      </c>
      <c r="E323" s="665" t="s">
        <v>3950</v>
      </c>
      <c r="F323" s="668">
        <v>8</v>
      </c>
      <c r="G323" s="668">
        <v>10440</v>
      </c>
      <c r="H323" s="668">
        <v>1</v>
      </c>
      <c r="I323" s="668">
        <v>1305</v>
      </c>
      <c r="J323" s="668">
        <v>9</v>
      </c>
      <c r="K323" s="668">
        <v>11745</v>
      </c>
      <c r="L323" s="668">
        <v>1.125</v>
      </c>
      <c r="M323" s="668">
        <v>1305</v>
      </c>
      <c r="N323" s="668">
        <v>11</v>
      </c>
      <c r="O323" s="668">
        <v>14355</v>
      </c>
      <c r="P323" s="681">
        <v>1.375</v>
      </c>
      <c r="Q323" s="669">
        <v>1305</v>
      </c>
    </row>
    <row r="324" spans="1:17" ht="14.4" customHeight="1" x14ac:dyDescent="0.3">
      <c r="A324" s="664" t="s">
        <v>534</v>
      </c>
      <c r="B324" s="665" t="s">
        <v>4202</v>
      </c>
      <c r="C324" s="665" t="s">
        <v>3882</v>
      </c>
      <c r="D324" s="665" t="s">
        <v>3951</v>
      </c>
      <c r="E324" s="665" t="s">
        <v>3952</v>
      </c>
      <c r="F324" s="668">
        <v>8</v>
      </c>
      <c r="G324" s="668">
        <v>8624</v>
      </c>
      <c r="H324" s="668">
        <v>1</v>
      </c>
      <c r="I324" s="668">
        <v>1078</v>
      </c>
      <c r="J324" s="668">
        <v>9</v>
      </c>
      <c r="K324" s="668">
        <v>9702</v>
      </c>
      <c r="L324" s="668">
        <v>1.125</v>
      </c>
      <c r="M324" s="668">
        <v>1078</v>
      </c>
      <c r="N324" s="668">
        <v>10</v>
      </c>
      <c r="O324" s="668">
        <v>10780</v>
      </c>
      <c r="P324" s="681">
        <v>1.25</v>
      </c>
      <c r="Q324" s="669">
        <v>1078</v>
      </c>
    </row>
    <row r="325" spans="1:17" ht="14.4" customHeight="1" x14ac:dyDescent="0.3">
      <c r="A325" s="664" t="s">
        <v>534</v>
      </c>
      <c r="B325" s="665" t="s">
        <v>4202</v>
      </c>
      <c r="C325" s="665" t="s">
        <v>3882</v>
      </c>
      <c r="D325" s="665" t="s">
        <v>3953</v>
      </c>
      <c r="E325" s="665" t="s">
        <v>3954</v>
      </c>
      <c r="F325" s="668">
        <v>2</v>
      </c>
      <c r="G325" s="668">
        <v>17018</v>
      </c>
      <c r="H325" s="668">
        <v>1</v>
      </c>
      <c r="I325" s="668">
        <v>8509</v>
      </c>
      <c r="J325" s="668"/>
      <c r="K325" s="668"/>
      <c r="L325" s="668"/>
      <c r="M325" s="668"/>
      <c r="N325" s="668"/>
      <c r="O325" s="668"/>
      <c r="P325" s="681"/>
      <c r="Q325" s="669"/>
    </row>
    <row r="326" spans="1:17" ht="14.4" customHeight="1" x14ac:dyDescent="0.3">
      <c r="A326" s="664" t="s">
        <v>534</v>
      </c>
      <c r="B326" s="665" t="s">
        <v>4202</v>
      </c>
      <c r="C326" s="665" t="s">
        <v>3882</v>
      </c>
      <c r="D326" s="665" t="s">
        <v>3955</v>
      </c>
      <c r="E326" s="665" t="s">
        <v>3956</v>
      </c>
      <c r="F326" s="668">
        <v>3</v>
      </c>
      <c r="G326" s="668">
        <v>17016</v>
      </c>
      <c r="H326" s="668">
        <v>1</v>
      </c>
      <c r="I326" s="668">
        <v>5672</v>
      </c>
      <c r="J326" s="668">
        <v>2</v>
      </c>
      <c r="K326" s="668">
        <v>11344</v>
      </c>
      <c r="L326" s="668">
        <v>0.66666666666666663</v>
      </c>
      <c r="M326" s="668">
        <v>5672</v>
      </c>
      <c r="N326" s="668">
        <v>2</v>
      </c>
      <c r="O326" s="668">
        <v>11344</v>
      </c>
      <c r="P326" s="681">
        <v>0.66666666666666663</v>
      </c>
      <c r="Q326" s="669">
        <v>5672</v>
      </c>
    </row>
    <row r="327" spans="1:17" ht="14.4" customHeight="1" x14ac:dyDescent="0.3">
      <c r="A327" s="664" t="s">
        <v>534</v>
      </c>
      <c r="B327" s="665" t="s">
        <v>4202</v>
      </c>
      <c r="C327" s="665" t="s">
        <v>3882</v>
      </c>
      <c r="D327" s="665" t="s">
        <v>3957</v>
      </c>
      <c r="E327" s="665" t="s">
        <v>3958</v>
      </c>
      <c r="F327" s="668">
        <v>16</v>
      </c>
      <c r="G327" s="668">
        <v>3392</v>
      </c>
      <c r="H327" s="668">
        <v>1</v>
      </c>
      <c r="I327" s="668">
        <v>212</v>
      </c>
      <c r="J327" s="668">
        <v>8</v>
      </c>
      <c r="K327" s="668">
        <v>1696</v>
      </c>
      <c r="L327" s="668">
        <v>0.5</v>
      </c>
      <c r="M327" s="668">
        <v>212</v>
      </c>
      <c r="N327" s="668">
        <v>12</v>
      </c>
      <c r="O327" s="668">
        <v>2544</v>
      </c>
      <c r="P327" s="681">
        <v>0.75</v>
      </c>
      <c r="Q327" s="669">
        <v>212</v>
      </c>
    </row>
    <row r="328" spans="1:17" ht="14.4" customHeight="1" x14ac:dyDescent="0.3">
      <c r="A328" s="664" t="s">
        <v>534</v>
      </c>
      <c r="B328" s="665" t="s">
        <v>4202</v>
      </c>
      <c r="C328" s="665" t="s">
        <v>3882</v>
      </c>
      <c r="D328" s="665" t="s">
        <v>4252</v>
      </c>
      <c r="E328" s="665" t="s">
        <v>4253</v>
      </c>
      <c r="F328" s="668">
        <v>2</v>
      </c>
      <c r="G328" s="668">
        <v>26182</v>
      </c>
      <c r="H328" s="668">
        <v>1</v>
      </c>
      <c r="I328" s="668">
        <v>13091</v>
      </c>
      <c r="J328" s="668"/>
      <c r="K328" s="668"/>
      <c r="L328" s="668"/>
      <c r="M328" s="668"/>
      <c r="N328" s="668"/>
      <c r="O328" s="668"/>
      <c r="P328" s="681"/>
      <c r="Q328" s="669"/>
    </row>
    <row r="329" spans="1:17" ht="14.4" customHeight="1" x14ac:dyDescent="0.3">
      <c r="A329" s="664" t="s">
        <v>534</v>
      </c>
      <c r="B329" s="665" t="s">
        <v>4202</v>
      </c>
      <c r="C329" s="665" t="s">
        <v>3882</v>
      </c>
      <c r="D329" s="665" t="s">
        <v>4254</v>
      </c>
      <c r="E329" s="665" t="s">
        <v>4255</v>
      </c>
      <c r="F329" s="668">
        <v>1</v>
      </c>
      <c r="G329" s="668">
        <v>8286.76</v>
      </c>
      <c r="H329" s="668">
        <v>1</v>
      </c>
      <c r="I329" s="668">
        <v>8286.76</v>
      </c>
      <c r="J329" s="668"/>
      <c r="K329" s="668"/>
      <c r="L329" s="668"/>
      <c r="M329" s="668"/>
      <c r="N329" s="668"/>
      <c r="O329" s="668"/>
      <c r="P329" s="681"/>
      <c r="Q329" s="669"/>
    </row>
    <row r="330" spans="1:17" ht="14.4" customHeight="1" x14ac:dyDescent="0.3">
      <c r="A330" s="664" t="s">
        <v>534</v>
      </c>
      <c r="B330" s="665" t="s">
        <v>4202</v>
      </c>
      <c r="C330" s="665" t="s">
        <v>3882</v>
      </c>
      <c r="D330" s="665" t="s">
        <v>4256</v>
      </c>
      <c r="E330" s="665" t="s">
        <v>4255</v>
      </c>
      <c r="F330" s="668">
        <v>6</v>
      </c>
      <c r="G330" s="668">
        <v>17323.86</v>
      </c>
      <c r="H330" s="668">
        <v>1</v>
      </c>
      <c r="I330" s="668">
        <v>2887.31</v>
      </c>
      <c r="J330" s="668"/>
      <c r="K330" s="668"/>
      <c r="L330" s="668"/>
      <c r="M330" s="668"/>
      <c r="N330" s="668"/>
      <c r="O330" s="668"/>
      <c r="P330" s="681"/>
      <c r="Q330" s="669"/>
    </row>
    <row r="331" spans="1:17" ht="14.4" customHeight="1" x14ac:dyDescent="0.3">
      <c r="A331" s="664" t="s">
        <v>534</v>
      </c>
      <c r="B331" s="665" t="s">
        <v>4202</v>
      </c>
      <c r="C331" s="665" t="s">
        <v>3882</v>
      </c>
      <c r="D331" s="665" t="s">
        <v>3959</v>
      </c>
      <c r="E331" s="665" t="s">
        <v>3960</v>
      </c>
      <c r="F331" s="668"/>
      <c r="G331" s="668"/>
      <c r="H331" s="668"/>
      <c r="I331" s="668"/>
      <c r="J331" s="668"/>
      <c r="K331" s="668"/>
      <c r="L331" s="668"/>
      <c r="M331" s="668"/>
      <c r="N331" s="668">
        <v>9</v>
      </c>
      <c r="O331" s="668">
        <v>12420</v>
      </c>
      <c r="P331" s="681"/>
      <c r="Q331" s="669">
        <v>1380</v>
      </c>
    </row>
    <row r="332" spans="1:17" ht="14.4" customHeight="1" x14ac:dyDescent="0.3">
      <c r="A332" s="664" t="s">
        <v>534</v>
      </c>
      <c r="B332" s="665" t="s">
        <v>4202</v>
      </c>
      <c r="C332" s="665" t="s">
        <v>3882</v>
      </c>
      <c r="D332" s="665" t="s">
        <v>3965</v>
      </c>
      <c r="E332" s="665" t="s">
        <v>3966</v>
      </c>
      <c r="F332" s="668"/>
      <c r="G332" s="668"/>
      <c r="H332" s="668"/>
      <c r="I332" s="668"/>
      <c r="J332" s="668"/>
      <c r="K332" s="668"/>
      <c r="L332" s="668"/>
      <c r="M332" s="668"/>
      <c r="N332" s="668">
        <v>11</v>
      </c>
      <c r="O332" s="668">
        <v>17160</v>
      </c>
      <c r="P332" s="681"/>
      <c r="Q332" s="669">
        <v>1560</v>
      </c>
    </row>
    <row r="333" spans="1:17" ht="14.4" customHeight="1" x14ac:dyDescent="0.3">
      <c r="A333" s="664" t="s">
        <v>534</v>
      </c>
      <c r="B333" s="665" t="s">
        <v>4202</v>
      </c>
      <c r="C333" s="665" t="s">
        <v>3882</v>
      </c>
      <c r="D333" s="665" t="s">
        <v>3967</v>
      </c>
      <c r="E333" s="665" t="s">
        <v>3968</v>
      </c>
      <c r="F333" s="668">
        <v>2</v>
      </c>
      <c r="G333" s="668">
        <v>11617.64</v>
      </c>
      <c r="H333" s="668">
        <v>1</v>
      </c>
      <c r="I333" s="668">
        <v>5808.82</v>
      </c>
      <c r="J333" s="668">
        <v>2</v>
      </c>
      <c r="K333" s="668">
        <v>11617.64</v>
      </c>
      <c r="L333" s="668">
        <v>1</v>
      </c>
      <c r="M333" s="668">
        <v>5808.82</v>
      </c>
      <c r="N333" s="668">
        <v>3</v>
      </c>
      <c r="O333" s="668">
        <v>17426.46</v>
      </c>
      <c r="P333" s="681">
        <v>1.5</v>
      </c>
      <c r="Q333" s="669">
        <v>5808.82</v>
      </c>
    </row>
    <row r="334" spans="1:17" ht="14.4" customHeight="1" x14ac:dyDescent="0.3">
      <c r="A334" s="664" t="s">
        <v>534</v>
      </c>
      <c r="B334" s="665" t="s">
        <v>4202</v>
      </c>
      <c r="C334" s="665" t="s">
        <v>3882</v>
      </c>
      <c r="D334" s="665" t="s">
        <v>3969</v>
      </c>
      <c r="E334" s="665" t="s">
        <v>3970</v>
      </c>
      <c r="F334" s="668">
        <v>2</v>
      </c>
      <c r="G334" s="668">
        <v>16449.16</v>
      </c>
      <c r="H334" s="668">
        <v>1</v>
      </c>
      <c r="I334" s="668">
        <v>8224.58</v>
      </c>
      <c r="J334" s="668">
        <v>2</v>
      </c>
      <c r="K334" s="668">
        <v>16449.16</v>
      </c>
      <c r="L334" s="668">
        <v>1</v>
      </c>
      <c r="M334" s="668">
        <v>8224.58</v>
      </c>
      <c r="N334" s="668">
        <v>4</v>
      </c>
      <c r="O334" s="668">
        <v>32898.32</v>
      </c>
      <c r="P334" s="681">
        <v>2</v>
      </c>
      <c r="Q334" s="669">
        <v>8224.58</v>
      </c>
    </row>
    <row r="335" spans="1:17" ht="14.4" customHeight="1" x14ac:dyDescent="0.3">
      <c r="A335" s="664" t="s">
        <v>534</v>
      </c>
      <c r="B335" s="665" t="s">
        <v>4202</v>
      </c>
      <c r="C335" s="665" t="s">
        <v>3882</v>
      </c>
      <c r="D335" s="665" t="s">
        <v>3971</v>
      </c>
      <c r="E335" s="665" t="s">
        <v>3972</v>
      </c>
      <c r="F335" s="668"/>
      <c r="G335" s="668"/>
      <c r="H335" s="668"/>
      <c r="I335" s="668"/>
      <c r="J335" s="668"/>
      <c r="K335" s="668"/>
      <c r="L335" s="668"/>
      <c r="M335" s="668"/>
      <c r="N335" s="668">
        <v>3</v>
      </c>
      <c r="O335" s="668">
        <v>27478.14</v>
      </c>
      <c r="P335" s="681"/>
      <c r="Q335" s="669">
        <v>9159.3799999999992</v>
      </c>
    </row>
    <row r="336" spans="1:17" ht="14.4" customHeight="1" x14ac:dyDescent="0.3">
      <c r="A336" s="664" t="s">
        <v>534</v>
      </c>
      <c r="B336" s="665" t="s">
        <v>4202</v>
      </c>
      <c r="C336" s="665" t="s">
        <v>3882</v>
      </c>
      <c r="D336" s="665" t="s">
        <v>3973</v>
      </c>
      <c r="E336" s="665" t="s">
        <v>3974</v>
      </c>
      <c r="F336" s="668">
        <v>6</v>
      </c>
      <c r="G336" s="668">
        <v>7461.84</v>
      </c>
      <c r="H336" s="668">
        <v>1</v>
      </c>
      <c r="I336" s="668">
        <v>1243.6400000000001</v>
      </c>
      <c r="J336" s="668">
        <v>10</v>
      </c>
      <c r="K336" s="668">
        <v>12436.400000000001</v>
      </c>
      <c r="L336" s="668">
        <v>1.6666666666666667</v>
      </c>
      <c r="M336" s="668">
        <v>1243.6400000000001</v>
      </c>
      <c r="N336" s="668">
        <v>9</v>
      </c>
      <c r="O336" s="668">
        <v>11192.76</v>
      </c>
      <c r="P336" s="681">
        <v>1.5</v>
      </c>
      <c r="Q336" s="669">
        <v>1243.6400000000001</v>
      </c>
    </row>
    <row r="337" spans="1:17" ht="14.4" customHeight="1" x14ac:dyDescent="0.3">
      <c r="A337" s="664" t="s">
        <v>534</v>
      </c>
      <c r="B337" s="665" t="s">
        <v>4202</v>
      </c>
      <c r="C337" s="665" t="s">
        <v>3882</v>
      </c>
      <c r="D337" s="665" t="s">
        <v>3975</v>
      </c>
      <c r="E337" s="665" t="s">
        <v>3976</v>
      </c>
      <c r="F337" s="668"/>
      <c r="G337" s="668"/>
      <c r="H337" s="668"/>
      <c r="I337" s="668"/>
      <c r="J337" s="668">
        <v>1</v>
      </c>
      <c r="K337" s="668">
        <v>16137.22</v>
      </c>
      <c r="L337" s="668"/>
      <c r="M337" s="668">
        <v>16137.22</v>
      </c>
      <c r="N337" s="668"/>
      <c r="O337" s="668"/>
      <c r="P337" s="681"/>
      <c r="Q337" s="669"/>
    </row>
    <row r="338" spans="1:17" ht="14.4" customHeight="1" x14ac:dyDescent="0.3">
      <c r="A338" s="664" t="s">
        <v>534</v>
      </c>
      <c r="B338" s="665" t="s">
        <v>4202</v>
      </c>
      <c r="C338" s="665" t="s">
        <v>3882</v>
      </c>
      <c r="D338" s="665" t="s">
        <v>3977</v>
      </c>
      <c r="E338" s="665" t="s">
        <v>3978</v>
      </c>
      <c r="F338" s="668">
        <v>2</v>
      </c>
      <c r="G338" s="668">
        <v>3316</v>
      </c>
      <c r="H338" s="668">
        <v>1</v>
      </c>
      <c r="I338" s="668">
        <v>1658</v>
      </c>
      <c r="J338" s="668"/>
      <c r="K338" s="668"/>
      <c r="L338" s="668"/>
      <c r="M338" s="668"/>
      <c r="N338" s="668">
        <v>2</v>
      </c>
      <c r="O338" s="668">
        <v>3316</v>
      </c>
      <c r="P338" s="681">
        <v>1</v>
      </c>
      <c r="Q338" s="669">
        <v>1658</v>
      </c>
    </row>
    <row r="339" spans="1:17" ht="14.4" customHeight="1" x14ac:dyDescent="0.3">
      <c r="A339" s="664" t="s">
        <v>534</v>
      </c>
      <c r="B339" s="665" t="s">
        <v>4202</v>
      </c>
      <c r="C339" s="665" t="s">
        <v>3882</v>
      </c>
      <c r="D339" s="665" t="s">
        <v>4257</v>
      </c>
      <c r="E339" s="665" t="s">
        <v>4258</v>
      </c>
      <c r="F339" s="668"/>
      <c r="G339" s="668"/>
      <c r="H339" s="668"/>
      <c r="I339" s="668"/>
      <c r="J339" s="668">
        <v>6</v>
      </c>
      <c r="K339" s="668">
        <v>8563.68</v>
      </c>
      <c r="L339" s="668"/>
      <c r="M339" s="668">
        <v>1427.28</v>
      </c>
      <c r="N339" s="668"/>
      <c r="O339" s="668"/>
      <c r="P339" s="681"/>
      <c r="Q339" s="669"/>
    </row>
    <row r="340" spans="1:17" ht="14.4" customHeight="1" x14ac:dyDescent="0.3">
      <c r="A340" s="664" t="s">
        <v>534</v>
      </c>
      <c r="B340" s="665" t="s">
        <v>4202</v>
      </c>
      <c r="C340" s="665" t="s">
        <v>3882</v>
      </c>
      <c r="D340" s="665" t="s">
        <v>4259</v>
      </c>
      <c r="E340" s="665" t="s">
        <v>4260</v>
      </c>
      <c r="F340" s="668"/>
      <c r="G340" s="668"/>
      <c r="H340" s="668"/>
      <c r="I340" s="668"/>
      <c r="J340" s="668">
        <v>1</v>
      </c>
      <c r="K340" s="668">
        <v>8449.4699999999993</v>
      </c>
      <c r="L340" s="668"/>
      <c r="M340" s="668">
        <v>8449.4699999999993</v>
      </c>
      <c r="N340" s="668">
        <v>2</v>
      </c>
      <c r="O340" s="668">
        <v>16898.939999999999</v>
      </c>
      <c r="P340" s="681"/>
      <c r="Q340" s="669">
        <v>8449.4699999999993</v>
      </c>
    </row>
    <row r="341" spans="1:17" ht="14.4" customHeight="1" x14ac:dyDescent="0.3">
      <c r="A341" s="664" t="s">
        <v>534</v>
      </c>
      <c r="B341" s="665" t="s">
        <v>4202</v>
      </c>
      <c r="C341" s="665" t="s">
        <v>3882</v>
      </c>
      <c r="D341" s="665" t="s">
        <v>3980</v>
      </c>
      <c r="E341" s="665" t="s">
        <v>3981</v>
      </c>
      <c r="F341" s="668"/>
      <c r="G341" s="668"/>
      <c r="H341" s="668"/>
      <c r="I341" s="668"/>
      <c r="J341" s="668"/>
      <c r="K341" s="668"/>
      <c r="L341" s="668"/>
      <c r="M341" s="668"/>
      <c r="N341" s="668">
        <v>31</v>
      </c>
      <c r="O341" s="668">
        <v>34793.78</v>
      </c>
      <c r="P341" s="681"/>
      <c r="Q341" s="669">
        <v>1122.3799999999999</v>
      </c>
    </row>
    <row r="342" spans="1:17" ht="14.4" customHeight="1" x14ac:dyDescent="0.3">
      <c r="A342" s="664" t="s">
        <v>534</v>
      </c>
      <c r="B342" s="665" t="s">
        <v>4202</v>
      </c>
      <c r="C342" s="665" t="s">
        <v>3882</v>
      </c>
      <c r="D342" s="665" t="s">
        <v>3982</v>
      </c>
      <c r="E342" s="665" t="s">
        <v>3983</v>
      </c>
      <c r="F342" s="668">
        <v>10</v>
      </c>
      <c r="G342" s="668">
        <v>17876</v>
      </c>
      <c r="H342" s="668">
        <v>1</v>
      </c>
      <c r="I342" s="668">
        <v>1787.6</v>
      </c>
      <c r="J342" s="668">
        <v>20</v>
      </c>
      <c r="K342" s="668">
        <v>35752</v>
      </c>
      <c r="L342" s="668">
        <v>2</v>
      </c>
      <c r="M342" s="668">
        <v>1787.6</v>
      </c>
      <c r="N342" s="668">
        <v>18</v>
      </c>
      <c r="O342" s="668">
        <v>32176.799999999999</v>
      </c>
      <c r="P342" s="681">
        <v>1.8</v>
      </c>
      <c r="Q342" s="669">
        <v>1787.6</v>
      </c>
    </row>
    <row r="343" spans="1:17" ht="14.4" customHeight="1" x14ac:dyDescent="0.3">
      <c r="A343" s="664" t="s">
        <v>534</v>
      </c>
      <c r="B343" s="665" t="s">
        <v>4202</v>
      </c>
      <c r="C343" s="665" t="s">
        <v>3882</v>
      </c>
      <c r="D343" s="665" t="s">
        <v>3984</v>
      </c>
      <c r="E343" s="665" t="s">
        <v>3985</v>
      </c>
      <c r="F343" s="668">
        <v>1</v>
      </c>
      <c r="G343" s="668">
        <v>72421.09</v>
      </c>
      <c r="H343" s="668">
        <v>1</v>
      </c>
      <c r="I343" s="668">
        <v>72421.09</v>
      </c>
      <c r="J343" s="668"/>
      <c r="K343" s="668"/>
      <c r="L343" s="668"/>
      <c r="M343" s="668"/>
      <c r="N343" s="668"/>
      <c r="O343" s="668"/>
      <c r="P343" s="681"/>
      <c r="Q343" s="669"/>
    </row>
    <row r="344" spans="1:17" ht="14.4" customHeight="1" x14ac:dyDescent="0.3">
      <c r="A344" s="664" t="s">
        <v>534</v>
      </c>
      <c r="B344" s="665" t="s">
        <v>4202</v>
      </c>
      <c r="C344" s="665" t="s">
        <v>3882</v>
      </c>
      <c r="D344" s="665" t="s">
        <v>3994</v>
      </c>
      <c r="E344" s="665" t="s">
        <v>3995</v>
      </c>
      <c r="F344" s="668">
        <v>1</v>
      </c>
      <c r="G344" s="668">
        <v>12500</v>
      </c>
      <c r="H344" s="668">
        <v>1</v>
      </c>
      <c r="I344" s="668">
        <v>12500</v>
      </c>
      <c r="J344" s="668">
        <v>1</v>
      </c>
      <c r="K344" s="668">
        <v>12500</v>
      </c>
      <c r="L344" s="668">
        <v>1</v>
      </c>
      <c r="M344" s="668">
        <v>12500</v>
      </c>
      <c r="N344" s="668"/>
      <c r="O344" s="668"/>
      <c r="P344" s="681"/>
      <c r="Q344" s="669"/>
    </row>
    <row r="345" spans="1:17" ht="14.4" customHeight="1" x14ac:dyDescent="0.3">
      <c r="A345" s="664" t="s">
        <v>534</v>
      </c>
      <c r="B345" s="665" t="s">
        <v>4202</v>
      </c>
      <c r="C345" s="665" t="s">
        <v>3882</v>
      </c>
      <c r="D345" s="665" t="s">
        <v>3996</v>
      </c>
      <c r="E345" s="665" t="s">
        <v>3997</v>
      </c>
      <c r="F345" s="668"/>
      <c r="G345" s="668"/>
      <c r="H345" s="668"/>
      <c r="I345" s="668"/>
      <c r="J345" s="668">
        <v>1</v>
      </c>
      <c r="K345" s="668">
        <v>57507</v>
      </c>
      <c r="L345" s="668"/>
      <c r="M345" s="668">
        <v>57507</v>
      </c>
      <c r="N345" s="668"/>
      <c r="O345" s="668"/>
      <c r="P345" s="681"/>
      <c r="Q345" s="669"/>
    </row>
    <row r="346" spans="1:17" ht="14.4" customHeight="1" x14ac:dyDescent="0.3">
      <c r="A346" s="664" t="s">
        <v>534</v>
      </c>
      <c r="B346" s="665" t="s">
        <v>4202</v>
      </c>
      <c r="C346" s="665" t="s">
        <v>3882</v>
      </c>
      <c r="D346" s="665" t="s">
        <v>4000</v>
      </c>
      <c r="E346" s="665" t="s">
        <v>4001</v>
      </c>
      <c r="F346" s="668">
        <v>3</v>
      </c>
      <c r="G346" s="668">
        <v>41071.08</v>
      </c>
      <c r="H346" s="668">
        <v>1</v>
      </c>
      <c r="I346" s="668">
        <v>13690.36</v>
      </c>
      <c r="J346" s="668"/>
      <c r="K346" s="668"/>
      <c r="L346" s="668"/>
      <c r="M346" s="668"/>
      <c r="N346" s="668">
        <v>2</v>
      </c>
      <c r="O346" s="668">
        <v>27380.720000000001</v>
      </c>
      <c r="P346" s="681">
        <v>0.66666666666666663</v>
      </c>
      <c r="Q346" s="669">
        <v>13690.36</v>
      </c>
    </row>
    <row r="347" spans="1:17" ht="14.4" customHeight="1" x14ac:dyDescent="0.3">
      <c r="A347" s="664" t="s">
        <v>534</v>
      </c>
      <c r="B347" s="665" t="s">
        <v>4202</v>
      </c>
      <c r="C347" s="665" t="s">
        <v>3882</v>
      </c>
      <c r="D347" s="665" t="s">
        <v>4261</v>
      </c>
      <c r="E347" s="665" t="s">
        <v>4262</v>
      </c>
      <c r="F347" s="668">
        <v>1</v>
      </c>
      <c r="G347" s="668">
        <v>19400</v>
      </c>
      <c r="H347" s="668">
        <v>1</v>
      </c>
      <c r="I347" s="668">
        <v>19400</v>
      </c>
      <c r="J347" s="668"/>
      <c r="K347" s="668"/>
      <c r="L347" s="668"/>
      <c r="M347" s="668"/>
      <c r="N347" s="668">
        <v>1</v>
      </c>
      <c r="O347" s="668">
        <v>19400</v>
      </c>
      <c r="P347" s="681">
        <v>1</v>
      </c>
      <c r="Q347" s="669">
        <v>19400</v>
      </c>
    </row>
    <row r="348" spans="1:17" ht="14.4" customHeight="1" x14ac:dyDescent="0.3">
      <c r="A348" s="664" t="s">
        <v>534</v>
      </c>
      <c r="B348" s="665" t="s">
        <v>4202</v>
      </c>
      <c r="C348" s="665" t="s">
        <v>3882</v>
      </c>
      <c r="D348" s="665" t="s">
        <v>4002</v>
      </c>
      <c r="E348" s="665" t="s">
        <v>4003</v>
      </c>
      <c r="F348" s="668"/>
      <c r="G348" s="668"/>
      <c r="H348" s="668"/>
      <c r="I348" s="668"/>
      <c r="J348" s="668">
        <v>1</v>
      </c>
      <c r="K348" s="668">
        <v>2487.27</v>
      </c>
      <c r="L348" s="668"/>
      <c r="M348" s="668">
        <v>2487.27</v>
      </c>
      <c r="N348" s="668">
        <v>1</v>
      </c>
      <c r="O348" s="668">
        <v>2487.27</v>
      </c>
      <c r="P348" s="681"/>
      <c r="Q348" s="669">
        <v>2487.27</v>
      </c>
    </row>
    <row r="349" spans="1:17" ht="14.4" customHeight="1" x14ac:dyDescent="0.3">
      <c r="A349" s="664" t="s">
        <v>534</v>
      </c>
      <c r="B349" s="665" t="s">
        <v>4202</v>
      </c>
      <c r="C349" s="665" t="s">
        <v>3882</v>
      </c>
      <c r="D349" s="665" t="s">
        <v>4263</v>
      </c>
      <c r="E349" s="665" t="s">
        <v>4264</v>
      </c>
      <c r="F349" s="668">
        <v>1</v>
      </c>
      <c r="G349" s="668">
        <v>8683.69</v>
      </c>
      <c r="H349" s="668">
        <v>1</v>
      </c>
      <c r="I349" s="668">
        <v>8683.69</v>
      </c>
      <c r="J349" s="668"/>
      <c r="K349" s="668"/>
      <c r="L349" s="668"/>
      <c r="M349" s="668"/>
      <c r="N349" s="668">
        <v>2</v>
      </c>
      <c r="O349" s="668">
        <v>17367.38</v>
      </c>
      <c r="P349" s="681">
        <v>2</v>
      </c>
      <c r="Q349" s="669">
        <v>8683.69</v>
      </c>
    </row>
    <row r="350" spans="1:17" ht="14.4" customHeight="1" x14ac:dyDescent="0.3">
      <c r="A350" s="664" t="s">
        <v>534</v>
      </c>
      <c r="B350" s="665" t="s">
        <v>4202</v>
      </c>
      <c r="C350" s="665" t="s">
        <v>3882</v>
      </c>
      <c r="D350" s="665" t="s">
        <v>4265</v>
      </c>
      <c r="E350" s="665" t="s">
        <v>4266</v>
      </c>
      <c r="F350" s="668"/>
      <c r="G350" s="668"/>
      <c r="H350" s="668"/>
      <c r="I350" s="668"/>
      <c r="J350" s="668">
        <v>2</v>
      </c>
      <c r="K350" s="668">
        <v>14180.56</v>
      </c>
      <c r="L350" s="668"/>
      <c r="M350" s="668">
        <v>7090.28</v>
      </c>
      <c r="N350" s="668">
        <v>4</v>
      </c>
      <c r="O350" s="668">
        <v>28361.119999999999</v>
      </c>
      <c r="P350" s="681"/>
      <c r="Q350" s="669">
        <v>7090.28</v>
      </c>
    </row>
    <row r="351" spans="1:17" ht="14.4" customHeight="1" x14ac:dyDescent="0.3">
      <c r="A351" s="664" t="s">
        <v>534</v>
      </c>
      <c r="B351" s="665" t="s">
        <v>4202</v>
      </c>
      <c r="C351" s="665" t="s">
        <v>3882</v>
      </c>
      <c r="D351" s="665" t="s">
        <v>4267</v>
      </c>
      <c r="E351" s="665" t="s">
        <v>4268</v>
      </c>
      <c r="F351" s="668"/>
      <c r="G351" s="668"/>
      <c r="H351" s="668"/>
      <c r="I351" s="668"/>
      <c r="J351" s="668">
        <v>1</v>
      </c>
      <c r="K351" s="668">
        <v>52000</v>
      </c>
      <c r="L351" s="668"/>
      <c r="M351" s="668">
        <v>52000</v>
      </c>
      <c r="N351" s="668"/>
      <c r="O351" s="668"/>
      <c r="P351" s="681"/>
      <c r="Q351" s="669"/>
    </row>
    <row r="352" spans="1:17" ht="14.4" customHeight="1" x14ac:dyDescent="0.3">
      <c r="A352" s="664" t="s">
        <v>534</v>
      </c>
      <c r="B352" s="665" t="s">
        <v>4202</v>
      </c>
      <c r="C352" s="665" t="s">
        <v>3882</v>
      </c>
      <c r="D352" s="665" t="s">
        <v>4016</v>
      </c>
      <c r="E352" s="665" t="s">
        <v>4017</v>
      </c>
      <c r="F352" s="668"/>
      <c r="G352" s="668"/>
      <c r="H352" s="668"/>
      <c r="I352" s="668"/>
      <c r="J352" s="668"/>
      <c r="K352" s="668"/>
      <c r="L352" s="668"/>
      <c r="M352" s="668"/>
      <c r="N352" s="668">
        <v>1</v>
      </c>
      <c r="O352" s="668">
        <v>5113.87</v>
      </c>
      <c r="P352" s="681"/>
      <c r="Q352" s="669">
        <v>5113.87</v>
      </c>
    </row>
    <row r="353" spans="1:17" ht="14.4" customHeight="1" x14ac:dyDescent="0.3">
      <c r="A353" s="664" t="s">
        <v>534</v>
      </c>
      <c r="B353" s="665" t="s">
        <v>4202</v>
      </c>
      <c r="C353" s="665" t="s">
        <v>3718</v>
      </c>
      <c r="D353" s="665" t="s">
        <v>4269</v>
      </c>
      <c r="E353" s="665" t="s">
        <v>4270</v>
      </c>
      <c r="F353" s="668">
        <v>179</v>
      </c>
      <c r="G353" s="668">
        <v>5721914</v>
      </c>
      <c r="H353" s="668">
        <v>1</v>
      </c>
      <c r="I353" s="668">
        <v>31966</v>
      </c>
      <c r="J353" s="668">
        <v>178</v>
      </c>
      <c r="K353" s="668">
        <v>5689948</v>
      </c>
      <c r="L353" s="668">
        <v>0.994413407821229</v>
      </c>
      <c r="M353" s="668">
        <v>31966</v>
      </c>
      <c r="N353" s="668">
        <v>202</v>
      </c>
      <c r="O353" s="668">
        <v>6457132</v>
      </c>
      <c r="P353" s="681">
        <v>1.1284916201117319</v>
      </c>
      <c r="Q353" s="669">
        <v>31966</v>
      </c>
    </row>
    <row r="354" spans="1:17" ht="14.4" customHeight="1" x14ac:dyDescent="0.3">
      <c r="A354" s="664" t="s">
        <v>534</v>
      </c>
      <c r="B354" s="665" t="s">
        <v>4202</v>
      </c>
      <c r="C354" s="665" t="s">
        <v>3718</v>
      </c>
      <c r="D354" s="665" t="s">
        <v>4271</v>
      </c>
      <c r="E354" s="665" t="s">
        <v>4272</v>
      </c>
      <c r="F354" s="668">
        <v>4</v>
      </c>
      <c r="G354" s="668">
        <v>47588</v>
      </c>
      <c r="H354" s="668">
        <v>1</v>
      </c>
      <c r="I354" s="668">
        <v>11897</v>
      </c>
      <c r="J354" s="668">
        <v>1</v>
      </c>
      <c r="K354" s="668">
        <v>11897</v>
      </c>
      <c r="L354" s="668">
        <v>0.25</v>
      </c>
      <c r="M354" s="668">
        <v>11897</v>
      </c>
      <c r="N354" s="668">
        <v>1</v>
      </c>
      <c r="O354" s="668">
        <v>11897</v>
      </c>
      <c r="P354" s="681">
        <v>0.25</v>
      </c>
      <c r="Q354" s="669">
        <v>11897</v>
      </c>
    </row>
    <row r="355" spans="1:17" ht="14.4" customHeight="1" x14ac:dyDescent="0.3">
      <c r="A355" s="664" t="s">
        <v>534</v>
      </c>
      <c r="B355" s="665" t="s">
        <v>4202</v>
      </c>
      <c r="C355" s="665" t="s">
        <v>3718</v>
      </c>
      <c r="D355" s="665" t="s">
        <v>4273</v>
      </c>
      <c r="E355" s="665" t="s">
        <v>4274</v>
      </c>
      <c r="F355" s="668">
        <v>20</v>
      </c>
      <c r="G355" s="668">
        <v>186400</v>
      </c>
      <c r="H355" s="668">
        <v>1</v>
      </c>
      <c r="I355" s="668">
        <v>9320</v>
      </c>
      <c r="J355" s="668">
        <v>14</v>
      </c>
      <c r="K355" s="668">
        <v>130480</v>
      </c>
      <c r="L355" s="668">
        <v>0.7</v>
      </c>
      <c r="M355" s="668">
        <v>9320</v>
      </c>
      <c r="N355" s="668">
        <v>18</v>
      </c>
      <c r="O355" s="668">
        <v>167760</v>
      </c>
      <c r="P355" s="681">
        <v>0.9</v>
      </c>
      <c r="Q355" s="669">
        <v>9320</v>
      </c>
    </row>
    <row r="356" spans="1:17" ht="14.4" customHeight="1" x14ac:dyDescent="0.3">
      <c r="A356" s="664" t="s">
        <v>534</v>
      </c>
      <c r="B356" s="665" t="s">
        <v>4202</v>
      </c>
      <c r="C356" s="665" t="s">
        <v>3718</v>
      </c>
      <c r="D356" s="665" t="s">
        <v>4030</v>
      </c>
      <c r="E356" s="665" t="s">
        <v>4031</v>
      </c>
      <c r="F356" s="668">
        <v>0</v>
      </c>
      <c r="G356" s="668">
        <v>0</v>
      </c>
      <c r="H356" s="668"/>
      <c r="I356" s="668"/>
      <c r="J356" s="668">
        <v>0</v>
      </c>
      <c r="K356" s="668">
        <v>0</v>
      </c>
      <c r="L356" s="668"/>
      <c r="M356" s="668"/>
      <c r="N356" s="668">
        <v>0</v>
      </c>
      <c r="O356" s="668">
        <v>0</v>
      </c>
      <c r="P356" s="681"/>
      <c r="Q356" s="669"/>
    </row>
    <row r="357" spans="1:17" ht="14.4" customHeight="1" x14ac:dyDescent="0.3">
      <c r="A357" s="664" t="s">
        <v>534</v>
      </c>
      <c r="B357" s="665" t="s">
        <v>4202</v>
      </c>
      <c r="C357" s="665" t="s">
        <v>3718</v>
      </c>
      <c r="D357" s="665" t="s">
        <v>4032</v>
      </c>
      <c r="E357" s="665" t="s">
        <v>4033</v>
      </c>
      <c r="F357" s="668">
        <v>178</v>
      </c>
      <c r="G357" s="668">
        <v>0</v>
      </c>
      <c r="H357" s="668"/>
      <c r="I357" s="668">
        <v>0</v>
      </c>
      <c r="J357" s="668">
        <v>160</v>
      </c>
      <c r="K357" s="668">
        <v>0</v>
      </c>
      <c r="L357" s="668"/>
      <c r="M357" s="668">
        <v>0</v>
      </c>
      <c r="N357" s="668">
        <v>175</v>
      </c>
      <c r="O357" s="668">
        <v>0</v>
      </c>
      <c r="P357" s="681"/>
      <c r="Q357" s="669">
        <v>0</v>
      </c>
    </row>
    <row r="358" spans="1:17" ht="14.4" customHeight="1" x14ac:dyDescent="0.3">
      <c r="A358" s="664" t="s">
        <v>534</v>
      </c>
      <c r="B358" s="665" t="s">
        <v>4202</v>
      </c>
      <c r="C358" s="665" t="s">
        <v>3718</v>
      </c>
      <c r="D358" s="665" t="s">
        <v>4275</v>
      </c>
      <c r="E358" s="665" t="s">
        <v>4276</v>
      </c>
      <c r="F358" s="668"/>
      <c r="G358" s="668"/>
      <c r="H358" s="668"/>
      <c r="I358" s="668"/>
      <c r="J358" s="668">
        <v>1</v>
      </c>
      <c r="K358" s="668">
        <v>0</v>
      </c>
      <c r="L358" s="668"/>
      <c r="M358" s="668">
        <v>0</v>
      </c>
      <c r="N358" s="668"/>
      <c r="O358" s="668"/>
      <c r="P358" s="681"/>
      <c r="Q358" s="669"/>
    </row>
    <row r="359" spans="1:17" ht="14.4" customHeight="1" x14ac:dyDescent="0.3">
      <c r="A359" s="664" t="s">
        <v>534</v>
      </c>
      <c r="B359" s="665" t="s">
        <v>4202</v>
      </c>
      <c r="C359" s="665" t="s">
        <v>3718</v>
      </c>
      <c r="D359" s="665" t="s">
        <v>4277</v>
      </c>
      <c r="E359" s="665" t="s">
        <v>4278</v>
      </c>
      <c r="F359" s="668"/>
      <c r="G359" s="668"/>
      <c r="H359" s="668"/>
      <c r="I359" s="668"/>
      <c r="J359" s="668"/>
      <c r="K359" s="668"/>
      <c r="L359" s="668"/>
      <c r="M359" s="668"/>
      <c r="N359" s="668">
        <v>1</v>
      </c>
      <c r="O359" s="668">
        <v>0</v>
      </c>
      <c r="P359" s="681"/>
      <c r="Q359" s="669">
        <v>0</v>
      </c>
    </row>
    <row r="360" spans="1:17" ht="14.4" customHeight="1" x14ac:dyDescent="0.3">
      <c r="A360" s="664" t="s">
        <v>534</v>
      </c>
      <c r="B360" s="665" t="s">
        <v>4202</v>
      </c>
      <c r="C360" s="665" t="s">
        <v>3718</v>
      </c>
      <c r="D360" s="665" t="s">
        <v>4279</v>
      </c>
      <c r="E360" s="665" t="s">
        <v>4276</v>
      </c>
      <c r="F360" s="668">
        <v>2</v>
      </c>
      <c r="G360" s="668">
        <v>0</v>
      </c>
      <c r="H360" s="668"/>
      <c r="I360" s="668">
        <v>0</v>
      </c>
      <c r="J360" s="668">
        <v>2</v>
      </c>
      <c r="K360" s="668">
        <v>0</v>
      </c>
      <c r="L360" s="668"/>
      <c r="M360" s="668">
        <v>0</v>
      </c>
      <c r="N360" s="668"/>
      <c r="O360" s="668"/>
      <c r="P360" s="681"/>
      <c r="Q360" s="669"/>
    </row>
    <row r="361" spans="1:17" ht="14.4" customHeight="1" x14ac:dyDescent="0.3">
      <c r="A361" s="664" t="s">
        <v>534</v>
      </c>
      <c r="B361" s="665" t="s">
        <v>4202</v>
      </c>
      <c r="C361" s="665" t="s">
        <v>3718</v>
      </c>
      <c r="D361" s="665" t="s">
        <v>4280</v>
      </c>
      <c r="E361" s="665" t="s">
        <v>4281</v>
      </c>
      <c r="F361" s="668">
        <v>27</v>
      </c>
      <c r="G361" s="668">
        <v>647082</v>
      </c>
      <c r="H361" s="668">
        <v>1</v>
      </c>
      <c r="I361" s="668">
        <v>23966</v>
      </c>
      <c r="J361" s="668">
        <v>14</v>
      </c>
      <c r="K361" s="668">
        <v>335524</v>
      </c>
      <c r="L361" s="668">
        <v>0.51851851851851849</v>
      </c>
      <c r="M361" s="668">
        <v>23966</v>
      </c>
      <c r="N361" s="668">
        <v>43</v>
      </c>
      <c r="O361" s="668">
        <v>1030538</v>
      </c>
      <c r="P361" s="681">
        <v>1.5925925925925926</v>
      </c>
      <c r="Q361" s="669">
        <v>23966</v>
      </c>
    </row>
    <row r="362" spans="1:17" ht="14.4" customHeight="1" x14ac:dyDescent="0.3">
      <c r="A362" s="664" t="s">
        <v>534</v>
      </c>
      <c r="B362" s="665" t="s">
        <v>4202</v>
      </c>
      <c r="C362" s="665" t="s">
        <v>3718</v>
      </c>
      <c r="D362" s="665" t="s">
        <v>4282</v>
      </c>
      <c r="E362" s="665" t="s">
        <v>4276</v>
      </c>
      <c r="F362" s="668">
        <v>2</v>
      </c>
      <c r="G362" s="668">
        <v>0</v>
      </c>
      <c r="H362" s="668"/>
      <c r="I362" s="668">
        <v>0</v>
      </c>
      <c r="J362" s="668">
        <v>3</v>
      </c>
      <c r="K362" s="668">
        <v>0</v>
      </c>
      <c r="L362" s="668"/>
      <c r="M362" s="668">
        <v>0</v>
      </c>
      <c r="N362" s="668">
        <v>2</v>
      </c>
      <c r="O362" s="668">
        <v>0</v>
      </c>
      <c r="P362" s="681"/>
      <c r="Q362" s="669">
        <v>0</v>
      </c>
    </row>
    <row r="363" spans="1:17" ht="14.4" customHeight="1" x14ac:dyDescent="0.3">
      <c r="A363" s="664" t="s">
        <v>534</v>
      </c>
      <c r="B363" s="665" t="s">
        <v>4202</v>
      </c>
      <c r="C363" s="665" t="s">
        <v>3718</v>
      </c>
      <c r="D363" s="665" t="s">
        <v>4283</v>
      </c>
      <c r="E363" s="665" t="s">
        <v>4284</v>
      </c>
      <c r="F363" s="668">
        <v>75</v>
      </c>
      <c r="G363" s="668">
        <v>2097450</v>
      </c>
      <c r="H363" s="668">
        <v>1</v>
      </c>
      <c r="I363" s="668">
        <v>27966</v>
      </c>
      <c r="J363" s="668">
        <v>52</v>
      </c>
      <c r="K363" s="668">
        <v>1454232</v>
      </c>
      <c r="L363" s="668">
        <v>0.69333333333333336</v>
      </c>
      <c r="M363" s="668">
        <v>27966</v>
      </c>
      <c r="N363" s="668">
        <v>74</v>
      </c>
      <c r="O363" s="668">
        <v>2069484</v>
      </c>
      <c r="P363" s="681">
        <v>0.98666666666666669</v>
      </c>
      <c r="Q363" s="669">
        <v>27966</v>
      </c>
    </row>
    <row r="364" spans="1:17" ht="14.4" customHeight="1" x14ac:dyDescent="0.3">
      <c r="A364" s="664" t="s">
        <v>534</v>
      </c>
      <c r="B364" s="665" t="s">
        <v>4202</v>
      </c>
      <c r="C364" s="665" t="s">
        <v>3718</v>
      </c>
      <c r="D364" s="665" t="s">
        <v>3770</v>
      </c>
      <c r="E364" s="665" t="s">
        <v>3771</v>
      </c>
      <c r="F364" s="668">
        <v>10</v>
      </c>
      <c r="G364" s="668">
        <v>3440</v>
      </c>
      <c r="H364" s="668">
        <v>1</v>
      </c>
      <c r="I364" s="668">
        <v>344</v>
      </c>
      <c r="J364" s="668">
        <v>16</v>
      </c>
      <c r="K364" s="668">
        <v>5584</v>
      </c>
      <c r="L364" s="668">
        <v>1.6232558139534883</v>
      </c>
      <c r="M364" s="668">
        <v>349</v>
      </c>
      <c r="N364" s="668">
        <v>15</v>
      </c>
      <c r="O364" s="668">
        <v>5488</v>
      </c>
      <c r="P364" s="681">
        <v>1.5953488372093023</v>
      </c>
      <c r="Q364" s="669">
        <v>365.86666666666667</v>
      </c>
    </row>
    <row r="365" spans="1:17" ht="14.4" customHeight="1" x14ac:dyDescent="0.3">
      <c r="A365" s="664" t="s">
        <v>534</v>
      </c>
      <c r="B365" s="665" t="s">
        <v>4202</v>
      </c>
      <c r="C365" s="665" t="s">
        <v>3718</v>
      </c>
      <c r="D365" s="665" t="s">
        <v>3772</v>
      </c>
      <c r="E365" s="665" t="s">
        <v>3773</v>
      </c>
      <c r="F365" s="668">
        <v>7</v>
      </c>
      <c r="G365" s="668">
        <v>1624</v>
      </c>
      <c r="H365" s="668">
        <v>1</v>
      </c>
      <c r="I365" s="668">
        <v>232</v>
      </c>
      <c r="J365" s="668">
        <v>6</v>
      </c>
      <c r="K365" s="668">
        <v>1410</v>
      </c>
      <c r="L365" s="668">
        <v>0.86822660098522164</v>
      </c>
      <c r="M365" s="668">
        <v>235</v>
      </c>
      <c r="N365" s="668">
        <v>7</v>
      </c>
      <c r="O365" s="668">
        <v>1757</v>
      </c>
      <c r="P365" s="681">
        <v>1.0818965517241379</v>
      </c>
      <c r="Q365" s="669">
        <v>251</v>
      </c>
    </row>
    <row r="366" spans="1:17" ht="14.4" customHeight="1" x14ac:dyDescent="0.3">
      <c r="A366" s="664" t="s">
        <v>534</v>
      </c>
      <c r="B366" s="665" t="s">
        <v>4202</v>
      </c>
      <c r="C366" s="665" t="s">
        <v>3718</v>
      </c>
      <c r="D366" s="665" t="s">
        <v>4285</v>
      </c>
      <c r="E366" s="665" t="s">
        <v>4276</v>
      </c>
      <c r="F366" s="668">
        <v>1</v>
      </c>
      <c r="G366" s="668">
        <v>0</v>
      </c>
      <c r="H366" s="668"/>
      <c r="I366" s="668">
        <v>0</v>
      </c>
      <c r="J366" s="668"/>
      <c r="K366" s="668"/>
      <c r="L366" s="668"/>
      <c r="M366" s="668"/>
      <c r="N366" s="668">
        <v>2</v>
      </c>
      <c r="O366" s="668">
        <v>0</v>
      </c>
      <c r="P366" s="681"/>
      <c r="Q366" s="669">
        <v>0</v>
      </c>
    </row>
    <row r="367" spans="1:17" ht="14.4" customHeight="1" x14ac:dyDescent="0.3">
      <c r="A367" s="664" t="s">
        <v>534</v>
      </c>
      <c r="B367" s="665" t="s">
        <v>4286</v>
      </c>
      <c r="C367" s="665" t="s">
        <v>3718</v>
      </c>
      <c r="D367" s="665" t="s">
        <v>4287</v>
      </c>
      <c r="E367" s="665" t="s">
        <v>4288</v>
      </c>
      <c r="F367" s="668">
        <v>86</v>
      </c>
      <c r="G367" s="668">
        <v>19952</v>
      </c>
      <c r="H367" s="668">
        <v>1</v>
      </c>
      <c r="I367" s="668">
        <v>232</v>
      </c>
      <c r="J367" s="668">
        <v>85</v>
      </c>
      <c r="K367" s="668">
        <v>19975</v>
      </c>
      <c r="L367" s="668">
        <v>1.0011527666399358</v>
      </c>
      <c r="M367" s="668">
        <v>235</v>
      </c>
      <c r="N367" s="668">
        <v>91</v>
      </c>
      <c r="O367" s="668">
        <v>22777</v>
      </c>
      <c r="P367" s="681">
        <v>1.1415898155573376</v>
      </c>
      <c r="Q367" s="669">
        <v>250.2967032967033</v>
      </c>
    </row>
    <row r="368" spans="1:17" ht="14.4" customHeight="1" x14ac:dyDescent="0.3">
      <c r="A368" s="664" t="s">
        <v>534</v>
      </c>
      <c r="B368" s="665" t="s">
        <v>4286</v>
      </c>
      <c r="C368" s="665" t="s">
        <v>3718</v>
      </c>
      <c r="D368" s="665" t="s">
        <v>4289</v>
      </c>
      <c r="E368" s="665" t="s">
        <v>4290</v>
      </c>
      <c r="F368" s="668">
        <v>78</v>
      </c>
      <c r="G368" s="668">
        <v>9048</v>
      </c>
      <c r="H368" s="668">
        <v>1</v>
      </c>
      <c r="I368" s="668">
        <v>116</v>
      </c>
      <c r="J368" s="668">
        <v>78</v>
      </c>
      <c r="K368" s="668">
        <v>9204</v>
      </c>
      <c r="L368" s="668">
        <v>1.0172413793103448</v>
      </c>
      <c r="M368" s="668">
        <v>118</v>
      </c>
      <c r="N368" s="668">
        <v>90</v>
      </c>
      <c r="O368" s="668">
        <v>11284</v>
      </c>
      <c r="P368" s="681">
        <v>1.2471264367816093</v>
      </c>
      <c r="Q368" s="669">
        <v>125.37777777777778</v>
      </c>
    </row>
    <row r="369" spans="1:17" ht="14.4" customHeight="1" x14ac:dyDescent="0.3">
      <c r="A369" s="664" t="s">
        <v>534</v>
      </c>
      <c r="B369" s="665" t="s">
        <v>4286</v>
      </c>
      <c r="C369" s="665" t="s">
        <v>3718</v>
      </c>
      <c r="D369" s="665" t="s">
        <v>4291</v>
      </c>
      <c r="E369" s="665" t="s">
        <v>4292</v>
      </c>
      <c r="F369" s="668">
        <v>46</v>
      </c>
      <c r="G369" s="668">
        <v>41170</v>
      </c>
      <c r="H369" s="668">
        <v>1</v>
      </c>
      <c r="I369" s="668">
        <v>895</v>
      </c>
      <c r="J369" s="668">
        <v>48</v>
      </c>
      <c r="K369" s="668">
        <v>43200</v>
      </c>
      <c r="L369" s="668">
        <v>1.0493077483604567</v>
      </c>
      <c r="M369" s="668">
        <v>900</v>
      </c>
      <c r="N369" s="668">
        <v>60</v>
      </c>
      <c r="O369" s="668">
        <v>54672</v>
      </c>
      <c r="P369" s="681">
        <v>1.3279572504250667</v>
      </c>
      <c r="Q369" s="669">
        <v>911.2</v>
      </c>
    </row>
    <row r="370" spans="1:17" ht="14.4" customHeight="1" x14ac:dyDescent="0.3">
      <c r="A370" s="664" t="s">
        <v>534</v>
      </c>
      <c r="B370" s="665" t="s">
        <v>4286</v>
      </c>
      <c r="C370" s="665" t="s">
        <v>3718</v>
      </c>
      <c r="D370" s="665" t="s">
        <v>4293</v>
      </c>
      <c r="E370" s="665" t="s">
        <v>4294</v>
      </c>
      <c r="F370" s="668">
        <v>1027</v>
      </c>
      <c r="G370" s="668">
        <v>84214</v>
      </c>
      <c r="H370" s="668">
        <v>1</v>
      </c>
      <c r="I370" s="668">
        <v>82</v>
      </c>
      <c r="J370" s="668">
        <v>958</v>
      </c>
      <c r="K370" s="668">
        <v>81430</v>
      </c>
      <c r="L370" s="668">
        <v>0.96694136366874861</v>
      </c>
      <c r="M370" s="668">
        <v>85</v>
      </c>
      <c r="N370" s="668">
        <v>1099</v>
      </c>
      <c r="O370" s="668">
        <v>93415</v>
      </c>
      <c r="P370" s="681">
        <v>1.1092573681335645</v>
      </c>
      <c r="Q370" s="669">
        <v>85</v>
      </c>
    </row>
    <row r="371" spans="1:17" ht="14.4" customHeight="1" x14ac:dyDescent="0.3">
      <c r="A371" s="664" t="s">
        <v>534</v>
      </c>
      <c r="B371" s="665" t="s">
        <v>4286</v>
      </c>
      <c r="C371" s="665" t="s">
        <v>3718</v>
      </c>
      <c r="D371" s="665" t="s">
        <v>4295</v>
      </c>
      <c r="E371" s="665" t="s">
        <v>4296</v>
      </c>
      <c r="F371" s="668">
        <v>1027</v>
      </c>
      <c r="G371" s="668">
        <v>538148</v>
      </c>
      <c r="H371" s="668">
        <v>1</v>
      </c>
      <c r="I371" s="668">
        <v>524</v>
      </c>
      <c r="J371" s="668">
        <v>979</v>
      </c>
      <c r="K371" s="668">
        <v>515933</v>
      </c>
      <c r="L371" s="668">
        <v>0.95871953440317537</v>
      </c>
      <c r="M371" s="668">
        <v>527</v>
      </c>
      <c r="N371" s="668">
        <v>1099</v>
      </c>
      <c r="O371" s="668">
        <v>595413</v>
      </c>
      <c r="P371" s="681">
        <v>1.106411247463523</v>
      </c>
      <c r="Q371" s="669">
        <v>541.77707006369428</v>
      </c>
    </row>
    <row r="372" spans="1:17" ht="14.4" customHeight="1" x14ac:dyDescent="0.3">
      <c r="A372" s="664" t="s">
        <v>534</v>
      </c>
      <c r="B372" s="665" t="s">
        <v>4286</v>
      </c>
      <c r="C372" s="665" t="s">
        <v>3718</v>
      </c>
      <c r="D372" s="665" t="s">
        <v>4297</v>
      </c>
      <c r="E372" s="665" t="s">
        <v>4298</v>
      </c>
      <c r="F372" s="668"/>
      <c r="G372" s="668"/>
      <c r="H372" s="668"/>
      <c r="I372" s="668"/>
      <c r="J372" s="668"/>
      <c r="K372" s="668"/>
      <c r="L372" s="668"/>
      <c r="M372" s="668"/>
      <c r="N372" s="668">
        <v>3</v>
      </c>
      <c r="O372" s="668">
        <v>921</v>
      </c>
      <c r="P372" s="681"/>
      <c r="Q372" s="669">
        <v>307</v>
      </c>
    </row>
    <row r="373" spans="1:17" ht="14.4" customHeight="1" x14ac:dyDescent="0.3">
      <c r="A373" s="664" t="s">
        <v>534</v>
      </c>
      <c r="B373" s="665" t="s">
        <v>4286</v>
      </c>
      <c r="C373" s="665" t="s">
        <v>3718</v>
      </c>
      <c r="D373" s="665" t="s">
        <v>4299</v>
      </c>
      <c r="E373" s="665" t="s">
        <v>4300</v>
      </c>
      <c r="F373" s="668">
        <v>83</v>
      </c>
      <c r="G373" s="668">
        <v>14276</v>
      </c>
      <c r="H373" s="668">
        <v>1</v>
      </c>
      <c r="I373" s="668">
        <v>172</v>
      </c>
      <c r="J373" s="668">
        <v>81</v>
      </c>
      <c r="K373" s="668">
        <v>14094</v>
      </c>
      <c r="L373" s="668">
        <v>0.98725133090501538</v>
      </c>
      <c r="M373" s="668">
        <v>174</v>
      </c>
      <c r="N373" s="668">
        <v>92</v>
      </c>
      <c r="O373" s="668">
        <v>16344</v>
      </c>
      <c r="P373" s="681">
        <v>1.1448585037825723</v>
      </c>
      <c r="Q373" s="669">
        <v>177.65217391304347</v>
      </c>
    </row>
    <row r="374" spans="1:17" ht="14.4" customHeight="1" x14ac:dyDescent="0.3">
      <c r="A374" s="664" t="s">
        <v>534</v>
      </c>
      <c r="B374" s="665" t="s">
        <v>4286</v>
      </c>
      <c r="C374" s="665" t="s">
        <v>3718</v>
      </c>
      <c r="D374" s="665" t="s">
        <v>4301</v>
      </c>
      <c r="E374" s="665" t="s">
        <v>4302</v>
      </c>
      <c r="F374" s="668">
        <v>3</v>
      </c>
      <c r="G374" s="668">
        <v>1005</v>
      </c>
      <c r="H374" s="668">
        <v>1</v>
      </c>
      <c r="I374" s="668">
        <v>335</v>
      </c>
      <c r="J374" s="668">
        <v>5</v>
      </c>
      <c r="K374" s="668">
        <v>1700</v>
      </c>
      <c r="L374" s="668">
        <v>1.691542288557214</v>
      </c>
      <c r="M374" s="668">
        <v>340</v>
      </c>
      <c r="N374" s="668"/>
      <c r="O374" s="668"/>
      <c r="P374" s="681"/>
      <c r="Q374" s="669"/>
    </row>
    <row r="375" spans="1:17" ht="14.4" customHeight="1" x14ac:dyDescent="0.3">
      <c r="A375" s="664" t="s">
        <v>534</v>
      </c>
      <c r="B375" s="665" t="s">
        <v>4286</v>
      </c>
      <c r="C375" s="665" t="s">
        <v>3718</v>
      </c>
      <c r="D375" s="665" t="s">
        <v>4303</v>
      </c>
      <c r="E375" s="665" t="s">
        <v>4304</v>
      </c>
      <c r="F375" s="668">
        <v>109</v>
      </c>
      <c r="G375" s="668">
        <v>42183</v>
      </c>
      <c r="H375" s="668">
        <v>1</v>
      </c>
      <c r="I375" s="668">
        <v>387</v>
      </c>
      <c r="J375" s="668">
        <v>114</v>
      </c>
      <c r="K375" s="668">
        <v>44346</v>
      </c>
      <c r="L375" s="668">
        <v>1.0512765806130431</v>
      </c>
      <c r="M375" s="668">
        <v>389</v>
      </c>
      <c r="N375" s="668">
        <v>119</v>
      </c>
      <c r="O375" s="668">
        <v>47623</v>
      </c>
      <c r="P375" s="681">
        <v>1.1289619040845837</v>
      </c>
      <c r="Q375" s="669">
        <v>400.19327731092437</v>
      </c>
    </row>
    <row r="376" spans="1:17" ht="14.4" customHeight="1" x14ac:dyDescent="0.3">
      <c r="A376" s="664" t="s">
        <v>534</v>
      </c>
      <c r="B376" s="665" t="s">
        <v>4286</v>
      </c>
      <c r="C376" s="665" t="s">
        <v>3718</v>
      </c>
      <c r="D376" s="665" t="s">
        <v>4305</v>
      </c>
      <c r="E376" s="665" t="s">
        <v>4306</v>
      </c>
      <c r="F376" s="668">
        <v>6</v>
      </c>
      <c r="G376" s="668">
        <v>5160</v>
      </c>
      <c r="H376" s="668">
        <v>1</v>
      </c>
      <c r="I376" s="668">
        <v>860</v>
      </c>
      <c r="J376" s="668">
        <v>26</v>
      </c>
      <c r="K376" s="668">
        <v>22438</v>
      </c>
      <c r="L376" s="668">
        <v>4.3484496124031011</v>
      </c>
      <c r="M376" s="668">
        <v>863</v>
      </c>
      <c r="N376" s="668">
        <v>45</v>
      </c>
      <c r="O376" s="668">
        <v>39363</v>
      </c>
      <c r="P376" s="681">
        <v>7.628488372093023</v>
      </c>
      <c r="Q376" s="669">
        <v>874.73333333333335</v>
      </c>
    </row>
    <row r="377" spans="1:17" ht="14.4" customHeight="1" x14ac:dyDescent="0.3">
      <c r="A377" s="664" t="s">
        <v>534</v>
      </c>
      <c r="B377" s="665" t="s">
        <v>4286</v>
      </c>
      <c r="C377" s="665" t="s">
        <v>3718</v>
      </c>
      <c r="D377" s="665" t="s">
        <v>4307</v>
      </c>
      <c r="E377" s="665" t="s">
        <v>4306</v>
      </c>
      <c r="F377" s="668">
        <v>1021</v>
      </c>
      <c r="G377" s="668">
        <v>962803</v>
      </c>
      <c r="H377" s="668">
        <v>1</v>
      </c>
      <c r="I377" s="668">
        <v>943</v>
      </c>
      <c r="J377" s="668">
        <v>953</v>
      </c>
      <c r="K377" s="668">
        <v>901538</v>
      </c>
      <c r="L377" s="668">
        <v>0.93636808360588819</v>
      </c>
      <c r="M377" s="668">
        <v>946</v>
      </c>
      <c r="N377" s="668">
        <v>1054</v>
      </c>
      <c r="O377" s="668">
        <v>1012796</v>
      </c>
      <c r="P377" s="681">
        <v>1.0519244331394897</v>
      </c>
      <c r="Q377" s="669">
        <v>960.90702087286525</v>
      </c>
    </row>
    <row r="378" spans="1:17" ht="14.4" customHeight="1" x14ac:dyDescent="0.3">
      <c r="A378" s="664" t="s">
        <v>534</v>
      </c>
      <c r="B378" s="665" t="s">
        <v>4286</v>
      </c>
      <c r="C378" s="665" t="s">
        <v>3718</v>
      </c>
      <c r="D378" s="665" t="s">
        <v>4308</v>
      </c>
      <c r="E378" s="665" t="s">
        <v>4309</v>
      </c>
      <c r="F378" s="668">
        <v>7</v>
      </c>
      <c r="G378" s="668">
        <v>11753</v>
      </c>
      <c r="H378" s="668">
        <v>1</v>
      </c>
      <c r="I378" s="668">
        <v>1679</v>
      </c>
      <c r="J378" s="668">
        <v>2</v>
      </c>
      <c r="K378" s="668">
        <v>3396</v>
      </c>
      <c r="L378" s="668">
        <v>0.28894750276525144</v>
      </c>
      <c r="M378" s="668">
        <v>1698</v>
      </c>
      <c r="N378" s="668">
        <v>5</v>
      </c>
      <c r="O378" s="668">
        <v>8686</v>
      </c>
      <c r="P378" s="681">
        <v>0.7390453501233728</v>
      </c>
      <c r="Q378" s="669">
        <v>1737.2</v>
      </c>
    </row>
    <row r="379" spans="1:17" ht="14.4" customHeight="1" thickBot="1" x14ac:dyDescent="0.35">
      <c r="A379" s="670" t="s">
        <v>4310</v>
      </c>
      <c r="B379" s="671" t="s">
        <v>3717</v>
      </c>
      <c r="C379" s="671" t="s">
        <v>3718</v>
      </c>
      <c r="D379" s="671" t="s">
        <v>3729</v>
      </c>
      <c r="E379" s="671" t="s">
        <v>3730</v>
      </c>
      <c r="F379" s="674">
        <v>1</v>
      </c>
      <c r="G379" s="674">
        <v>980</v>
      </c>
      <c r="H379" s="674">
        <v>1</v>
      </c>
      <c r="I379" s="674">
        <v>980</v>
      </c>
      <c r="J379" s="674"/>
      <c r="K379" s="674"/>
      <c r="L379" s="674"/>
      <c r="M379" s="674"/>
      <c r="N379" s="674">
        <v>1</v>
      </c>
      <c r="O379" s="674">
        <v>1008</v>
      </c>
      <c r="P379" s="682">
        <v>1.0285714285714285</v>
      </c>
      <c r="Q379" s="675">
        <v>1008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93" t="s">
        <v>135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thickBot="1" x14ac:dyDescent="0.35">
      <c r="A2" s="382" t="s">
        <v>312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94" t="s">
        <v>70</v>
      </c>
      <c r="B3" s="556" t="s">
        <v>71</v>
      </c>
      <c r="C3" s="557"/>
      <c r="D3" s="557"/>
      <c r="E3" s="558"/>
      <c r="F3" s="556" t="s">
        <v>259</v>
      </c>
      <c r="G3" s="557"/>
      <c r="H3" s="557"/>
      <c r="I3" s="558"/>
      <c r="J3" s="123"/>
      <c r="K3" s="124"/>
      <c r="L3" s="123"/>
      <c r="M3" s="125"/>
    </row>
    <row r="4" spans="1:13" ht="14.4" customHeight="1" thickBot="1" x14ac:dyDescent="0.35">
      <c r="A4" s="595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625.44600000000003</v>
      </c>
      <c r="C5" s="114">
        <v>507.209</v>
      </c>
      <c r="D5" s="114">
        <v>607.322</v>
      </c>
      <c r="E5" s="131">
        <v>0.97102227850206091</v>
      </c>
      <c r="F5" s="132">
        <v>71</v>
      </c>
      <c r="G5" s="114">
        <v>59</v>
      </c>
      <c r="H5" s="114">
        <v>66</v>
      </c>
      <c r="I5" s="133">
        <v>0.92957746478873238</v>
      </c>
      <c r="J5" s="123"/>
      <c r="K5" s="123"/>
      <c r="L5" s="7">
        <f>D5-B5</f>
        <v>-18.124000000000024</v>
      </c>
      <c r="M5" s="8">
        <f>H5-F5</f>
        <v>-5</v>
      </c>
    </row>
    <row r="6" spans="1:13" ht="14.4" hidden="1" customHeight="1" outlineLevel="1" x14ac:dyDescent="0.3">
      <c r="A6" s="119" t="s">
        <v>169</v>
      </c>
      <c r="B6" s="122">
        <v>86.603999999999999</v>
      </c>
      <c r="C6" s="113">
        <v>81.183000000000007</v>
      </c>
      <c r="D6" s="113">
        <v>60.234000000000002</v>
      </c>
      <c r="E6" s="134">
        <v>0.6955105999722877</v>
      </c>
      <c r="F6" s="135">
        <v>10</v>
      </c>
      <c r="G6" s="113">
        <v>9</v>
      </c>
      <c r="H6" s="113">
        <v>7</v>
      </c>
      <c r="I6" s="136">
        <v>0.7</v>
      </c>
      <c r="J6" s="123"/>
      <c r="K6" s="123"/>
      <c r="L6" s="5">
        <f t="shared" ref="L6:L11" si="0">D6-B6</f>
        <v>-26.369999999999997</v>
      </c>
      <c r="M6" s="6">
        <f t="shared" ref="M6:M13" si="1">H6-F6</f>
        <v>-3</v>
      </c>
    </row>
    <row r="7" spans="1:13" ht="14.4" hidden="1" customHeight="1" outlineLevel="1" x14ac:dyDescent="0.3">
      <c r="A7" s="119" t="s">
        <v>170</v>
      </c>
      <c r="B7" s="122">
        <v>155.35900000000001</v>
      </c>
      <c r="C7" s="113">
        <v>175.78899999999999</v>
      </c>
      <c r="D7" s="113">
        <v>184.542</v>
      </c>
      <c r="E7" s="134">
        <v>1.1878423522293526</v>
      </c>
      <c r="F7" s="135">
        <v>17</v>
      </c>
      <c r="G7" s="113">
        <v>20</v>
      </c>
      <c r="H7" s="113">
        <v>23</v>
      </c>
      <c r="I7" s="136">
        <v>1.3529411764705883</v>
      </c>
      <c r="J7" s="123"/>
      <c r="K7" s="123"/>
      <c r="L7" s="5">
        <f t="shared" si="0"/>
        <v>29.182999999999993</v>
      </c>
      <c r="M7" s="6">
        <f t="shared" si="1"/>
        <v>6</v>
      </c>
    </row>
    <row r="8" spans="1:13" ht="14.4" hidden="1" customHeight="1" outlineLevel="1" x14ac:dyDescent="0.3">
      <c r="A8" s="119" t="s">
        <v>171</v>
      </c>
      <c r="B8" s="122">
        <v>0.73199999999999998</v>
      </c>
      <c r="C8" s="113">
        <v>65.494</v>
      </c>
      <c r="D8" s="113">
        <v>7.2610000000000001</v>
      </c>
      <c r="E8" s="134">
        <v>9.919398907103826</v>
      </c>
      <c r="F8" s="135">
        <v>2</v>
      </c>
      <c r="G8" s="113">
        <v>6</v>
      </c>
      <c r="H8" s="113">
        <v>1</v>
      </c>
      <c r="I8" s="136">
        <v>0.5</v>
      </c>
      <c r="J8" s="123"/>
      <c r="K8" s="123"/>
      <c r="L8" s="5">
        <f t="shared" si="0"/>
        <v>6.5289999999999999</v>
      </c>
      <c r="M8" s="6">
        <f t="shared" si="1"/>
        <v>-1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536</v>
      </c>
      <c r="F9" s="135">
        <v>0</v>
      </c>
      <c r="G9" s="113">
        <v>0</v>
      </c>
      <c r="H9" s="113">
        <v>0</v>
      </c>
      <c r="I9" s="136" t="s">
        <v>536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66.094999999999999</v>
      </c>
      <c r="C10" s="113">
        <v>109.819</v>
      </c>
      <c r="D10" s="113">
        <v>73.150000000000006</v>
      </c>
      <c r="E10" s="134">
        <v>1.1067402980558287</v>
      </c>
      <c r="F10" s="135">
        <v>8</v>
      </c>
      <c r="G10" s="113">
        <v>14</v>
      </c>
      <c r="H10" s="113">
        <v>8</v>
      </c>
      <c r="I10" s="136">
        <v>1</v>
      </c>
      <c r="J10" s="123"/>
      <c r="K10" s="123"/>
      <c r="L10" s="5">
        <f t="shared" si="0"/>
        <v>7.0550000000000068</v>
      </c>
      <c r="M10" s="6">
        <f t="shared" si="1"/>
        <v>0</v>
      </c>
    </row>
    <row r="11" spans="1:13" ht="14.4" hidden="1" customHeight="1" outlineLevel="1" x14ac:dyDescent="0.3">
      <c r="A11" s="119" t="s">
        <v>174</v>
      </c>
      <c r="B11" s="122">
        <v>29.079000000000001</v>
      </c>
      <c r="C11" s="113">
        <v>54.4</v>
      </c>
      <c r="D11" s="113">
        <v>17.065000000000001</v>
      </c>
      <c r="E11" s="134">
        <v>0.58684961656178003</v>
      </c>
      <c r="F11" s="135">
        <v>3</v>
      </c>
      <c r="G11" s="113">
        <v>5</v>
      </c>
      <c r="H11" s="113">
        <v>2</v>
      </c>
      <c r="I11" s="136">
        <v>0.66666666666666663</v>
      </c>
      <c r="J11" s="123"/>
      <c r="K11" s="123"/>
      <c r="L11" s="5">
        <f t="shared" si="0"/>
        <v>-12.013999999999999</v>
      </c>
      <c r="M11" s="6">
        <f t="shared" si="1"/>
        <v>-1</v>
      </c>
    </row>
    <row r="12" spans="1:13" ht="14.4" hidden="1" customHeight="1" outlineLevel="1" thickBot="1" x14ac:dyDescent="0.35">
      <c r="A12" s="244" t="s">
        <v>211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963.31500000000005</v>
      </c>
      <c r="C13" s="116">
        <f>SUM(C5:C12)</f>
        <v>993.89400000000001</v>
      </c>
      <c r="D13" s="116">
        <f>SUM(D5:D12)</f>
        <v>949.57400000000007</v>
      </c>
      <c r="E13" s="137">
        <f>IF(OR(D13=0,B13=0),0,D13/B13)</f>
        <v>0.98573571469353227</v>
      </c>
      <c r="F13" s="138">
        <f>SUM(F5:F12)</f>
        <v>111</v>
      </c>
      <c r="G13" s="116">
        <f>SUM(G5:G12)</f>
        <v>113</v>
      </c>
      <c r="H13" s="116">
        <f>SUM(H5:H12)</f>
        <v>107</v>
      </c>
      <c r="I13" s="139">
        <f>IF(OR(H13=0,F13=0),0,H13/F13)</f>
        <v>0.963963963963964</v>
      </c>
      <c r="J13" s="123"/>
      <c r="K13" s="123"/>
      <c r="L13" s="129">
        <f>D13-B13</f>
        <v>-13.740999999999985</v>
      </c>
      <c r="M13" s="140">
        <f t="shared" si="1"/>
        <v>-4</v>
      </c>
    </row>
    <row r="14" spans="1:13" ht="14.4" customHeight="1" x14ac:dyDescent="0.3">
      <c r="A14" s="141"/>
      <c r="B14" s="587"/>
      <c r="C14" s="587"/>
      <c r="D14" s="587"/>
      <c r="E14" s="587"/>
      <c r="F14" s="587"/>
      <c r="G14" s="587"/>
      <c r="H14" s="587"/>
      <c r="I14" s="587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2" t="s">
        <v>207</v>
      </c>
      <c r="B16" s="584" t="s">
        <v>71</v>
      </c>
      <c r="C16" s="585"/>
      <c r="D16" s="585"/>
      <c r="E16" s="586"/>
      <c r="F16" s="584" t="s">
        <v>259</v>
      </c>
      <c r="G16" s="585"/>
      <c r="H16" s="585"/>
      <c r="I16" s="586"/>
      <c r="J16" s="589" t="s">
        <v>179</v>
      </c>
      <c r="K16" s="590"/>
      <c r="L16" s="158"/>
      <c r="M16" s="158"/>
    </row>
    <row r="17" spans="1:13" ht="14.4" customHeight="1" thickBot="1" x14ac:dyDescent="0.35">
      <c r="A17" s="583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91" t="s">
        <v>180</v>
      </c>
      <c r="K17" s="592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622.08799999999997</v>
      </c>
      <c r="C18" s="114">
        <v>507.209</v>
      </c>
      <c r="D18" s="114">
        <v>607.322</v>
      </c>
      <c r="E18" s="131">
        <v>0.97626380833579818</v>
      </c>
      <c r="F18" s="121">
        <v>70</v>
      </c>
      <c r="G18" s="114">
        <v>59</v>
      </c>
      <c r="H18" s="114">
        <v>66</v>
      </c>
      <c r="I18" s="133">
        <v>0.94285714285714284</v>
      </c>
      <c r="J18" s="575">
        <v>0.91871999999999998</v>
      </c>
      <c r="K18" s="576"/>
      <c r="L18" s="147">
        <f>D18-B18</f>
        <v>-14.765999999999963</v>
      </c>
      <c r="M18" s="148">
        <f>H18-F18</f>
        <v>-4</v>
      </c>
    </row>
    <row r="19" spans="1:13" ht="14.4" hidden="1" customHeight="1" outlineLevel="1" x14ac:dyDescent="0.3">
      <c r="A19" s="119" t="s">
        <v>169</v>
      </c>
      <c r="B19" s="122">
        <v>70.656000000000006</v>
      </c>
      <c r="C19" s="113">
        <v>81.183000000000007</v>
      </c>
      <c r="D19" s="113">
        <v>55.866999999999997</v>
      </c>
      <c r="E19" s="134">
        <v>0.79069010416666652</v>
      </c>
      <c r="F19" s="122">
        <v>8</v>
      </c>
      <c r="G19" s="113">
        <v>9</v>
      </c>
      <c r="H19" s="113">
        <v>6</v>
      </c>
      <c r="I19" s="136">
        <v>0.75</v>
      </c>
      <c r="J19" s="575">
        <v>0.99456</v>
      </c>
      <c r="K19" s="576"/>
      <c r="L19" s="149">
        <f t="shared" ref="L19:L26" si="2">D19-B19</f>
        <v>-14.789000000000009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155.35900000000001</v>
      </c>
      <c r="C20" s="113">
        <v>175.78899999999999</v>
      </c>
      <c r="D20" s="113">
        <v>184.542</v>
      </c>
      <c r="E20" s="134">
        <v>1.1878423522293526</v>
      </c>
      <c r="F20" s="122">
        <v>17</v>
      </c>
      <c r="G20" s="113">
        <v>20</v>
      </c>
      <c r="H20" s="113">
        <v>23</v>
      </c>
      <c r="I20" s="136">
        <v>1.3529411764705883</v>
      </c>
      <c r="J20" s="575">
        <v>0.96671999999999991</v>
      </c>
      <c r="K20" s="576"/>
      <c r="L20" s="149">
        <f t="shared" si="2"/>
        <v>29.182999999999993</v>
      </c>
      <c r="M20" s="150">
        <f t="shared" si="3"/>
        <v>6</v>
      </c>
    </row>
    <row r="21" spans="1:13" ht="14.4" hidden="1" customHeight="1" outlineLevel="1" x14ac:dyDescent="0.3">
      <c r="A21" s="119" t="s">
        <v>171</v>
      </c>
      <c r="B21" s="122">
        <v>0.73199999999999998</v>
      </c>
      <c r="C21" s="113">
        <v>65.494</v>
      </c>
      <c r="D21" s="113">
        <v>7.2610000000000001</v>
      </c>
      <c r="E21" s="134">
        <v>9.919398907103826</v>
      </c>
      <c r="F21" s="122">
        <v>2</v>
      </c>
      <c r="G21" s="113">
        <v>6</v>
      </c>
      <c r="H21" s="113">
        <v>1</v>
      </c>
      <c r="I21" s="136">
        <v>0.5</v>
      </c>
      <c r="J21" s="575">
        <v>1.11744</v>
      </c>
      <c r="K21" s="576"/>
      <c r="L21" s="149">
        <f t="shared" si="2"/>
        <v>6.5289999999999999</v>
      </c>
      <c r="M21" s="150">
        <f t="shared" si="3"/>
        <v>-1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536</v>
      </c>
      <c r="F22" s="122">
        <v>0</v>
      </c>
      <c r="G22" s="113">
        <v>0</v>
      </c>
      <c r="H22" s="113">
        <v>0</v>
      </c>
      <c r="I22" s="136" t="s">
        <v>536</v>
      </c>
      <c r="J22" s="575">
        <v>0.96</v>
      </c>
      <c r="K22" s="57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62.737000000000002</v>
      </c>
      <c r="C23" s="113">
        <v>109.819</v>
      </c>
      <c r="D23" s="113">
        <v>73.150000000000006</v>
      </c>
      <c r="E23" s="134">
        <v>1.1659786091142388</v>
      </c>
      <c r="F23" s="122">
        <v>7</v>
      </c>
      <c r="G23" s="113">
        <v>14</v>
      </c>
      <c r="H23" s="113">
        <v>8</v>
      </c>
      <c r="I23" s="136">
        <v>1.1428571428571428</v>
      </c>
      <c r="J23" s="575">
        <v>0.98495999999999995</v>
      </c>
      <c r="K23" s="576"/>
      <c r="L23" s="149">
        <f t="shared" si="2"/>
        <v>10.413000000000004</v>
      </c>
      <c r="M23" s="150">
        <f t="shared" si="3"/>
        <v>1</v>
      </c>
    </row>
    <row r="24" spans="1:13" ht="14.4" hidden="1" customHeight="1" outlineLevel="1" x14ac:dyDescent="0.3">
      <c r="A24" s="119" t="s">
        <v>174</v>
      </c>
      <c r="B24" s="122">
        <v>29.079000000000001</v>
      </c>
      <c r="C24" s="113">
        <v>37.198999999999998</v>
      </c>
      <c r="D24" s="113">
        <v>17.065000000000001</v>
      </c>
      <c r="E24" s="134">
        <v>0.58684961656178003</v>
      </c>
      <c r="F24" s="122">
        <v>3</v>
      </c>
      <c r="G24" s="113">
        <v>4</v>
      </c>
      <c r="H24" s="113">
        <v>2</v>
      </c>
      <c r="I24" s="136">
        <v>0.66666666666666663</v>
      </c>
      <c r="J24" s="575">
        <v>1.0147199999999998</v>
      </c>
      <c r="K24" s="576"/>
      <c r="L24" s="149">
        <f t="shared" si="2"/>
        <v>-12.013999999999999</v>
      </c>
      <c r="M24" s="150">
        <f t="shared" si="3"/>
        <v>-1</v>
      </c>
    </row>
    <row r="25" spans="1:13" ht="14.4" hidden="1" customHeight="1" outlineLevel="1" thickBot="1" x14ac:dyDescent="0.35">
      <c r="A25" s="244" t="s">
        <v>211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4"/>
      <c r="K25" s="365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940.65099999999984</v>
      </c>
      <c r="C26" s="153">
        <f>SUM(C18:C25)</f>
        <v>976.69299999999998</v>
      </c>
      <c r="D26" s="153">
        <f>SUM(D18:D25)</f>
        <v>945.20699999999999</v>
      </c>
      <c r="E26" s="154">
        <f>IF(OR(D26=0,B26=0),0,D26/B26)</f>
        <v>1.0048434541610014</v>
      </c>
      <c r="F26" s="152">
        <f>SUM(F18:F25)</f>
        <v>107</v>
      </c>
      <c r="G26" s="153">
        <f>SUM(G18:G25)</f>
        <v>112</v>
      </c>
      <c r="H26" s="153">
        <f>SUM(H18:H25)</f>
        <v>106</v>
      </c>
      <c r="I26" s="155">
        <f>IF(OR(H26=0,F26=0),0,H26/F26)</f>
        <v>0.99065420560747663</v>
      </c>
      <c r="J26" s="123"/>
      <c r="K26" s="123"/>
      <c r="L26" s="145">
        <f t="shared" si="2"/>
        <v>4.5560000000001537</v>
      </c>
      <c r="M26" s="156">
        <f t="shared" si="3"/>
        <v>-1</v>
      </c>
    </row>
    <row r="27" spans="1:13" ht="14.4" customHeight="1" x14ac:dyDescent="0.3">
      <c r="A27" s="157"/>
      <c r="B27" s="587" t="s">
        <v>209</v>
      </c>
      <c r="C27" s="588"/>
      <c r="D27" s="588"/>
      <c r="E27" s="588"/>
      <c r="F27" s="587" t="s">
        <v>210</v>
      </c>
      <c r="G27" s="588"/>
      <c r="H27" s="588"/>
      <c r="I27" s="588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77" t="s">
        <v>208</v>
      </c>
      <c r="B29" s="579" t="s">
        <v>71</v>
      </c>
      <c r="C29" s="580"/>
      <c r="D29" s="580"/>
      <c r="E29" s="581"/>
      <c r="F29" s="580" t="s">
        <v>259</v>
      </c>
      <c r="G29" s="580"/>
      <c r="H29" s="580"/>
      <c r="I29" s="581"/>
      <c r="J29" s="158"/>
      <c r="K29" s="158"/>
      <c r="L29" s="158"/>
      <c r="M29" s="159"/>
    </row>
    <row r="30" spans="1:13" ht="14.4" customHeight="1" thickBot="1" x14ac:dyDescent="0.35">
      <c r="A30" s="578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3.3580000000000001</v>
      </c>
      <c r="C31" s="114">
        <v>0</v>
      </c>
      <c r="D31" s="114">
        <v>0</v>
      </c>
      <c r="E31" s="131" t="s">
        <v>536</v>
      </c>
      <c r="F31" s="132">
        <v>1</v>
      </c>
      <c r="G31" s="114">
        <v>0</v>
      </c>
      <c r="H31" s="114">
        <v>0</v>
      </c>
      <c r="I31" s="133" t="s">
        <v>536</v>
      </c>
      <c r="J31" s="158"/>
      <c r="K31" s="158"/>
      <c r="L31" s="147">
        <f t="shared" ref="L31:L39" si="4">D31-B31</f>
        <v>-3.3580000000000001</v>
      </c>
      <c r="M31" s="148">
        <f t="shared" ref="M31:M39" si="5">H31-F31</f>
        <v>-1</v>
      </c>
    </row>
    <row r="32" spans="1:13" ht="14.4" hidden="1" customHeight="1" outlineLevel="1" x14ac:dyDescent="0.3">
      <c r="A32" s="119" t="s">
        <v>169</v>
      </c>
      <c r="B32" s="122">
        <v>15.948</v>
      </c>
      <c r="C32" s="113">
        <v>0</v>
      </c>
      <c r="D32" s="113">
        <v>4.367</v>
      </c>
      <c r="E32" s="134" t="s">
        <v>536</v>
      </c>
      <c r="F32" s="135">
        <v>2</v>
      </c>
      <c r="G32" s="113">
        <v>0</v>
      </c>
      <c r="H32" s="113">
        <v>1</v>
      </c>
      <c r="I32" s="136" t="s">
        <v>536</v>
      </c>
      <c r="J32" s="158"/>
      <c r="K32" s="158"/>
      <c r="L32" s="149">
        <f t="shared" si="4"/>
        <v>-11.581</v>
      </c>
      <c r="M32" s="150">
        <f t="shared" si="5"/>
        <v>-1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536</v>
      </c>
      <c r="F33" s="135">
        <v>0</v>
      </c>
      <c r="G33" s="113">
        <v>0</v>
      </c>
      <c r="H33" s="113">
        <v>0</v>
      </c>
      <c r="I33" s="136" t="s">
        <v>536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536</v>
      </c>
      <c r="F34" s="135">
        <v>0</v>
      </c>
      <c r="G34" s="113">
        <v>0</v>
      </c>
      <c r="H34" s="113">
        <v>0</v>
      </c>
      <c r="I34" s="136" t="s">
        <v>536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536</v>
      </c>
      <c r="F35" s="135">
        <v>0</v>
      </c>
      <c r="G35" s="113">
        <v>0</v>
      </c>
      <c r="H35" s="113">
        <v>0</v>
      </c>
      <c r="I35" s="136" t="s">
        <v>536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3.3580000000000001</v>
      </c>
      <c r="C36" s="113">
        <v>0</v>
      </c>
      <c r="D36" s="113">
        <v>0</v>
      </c>
      <c r="E36" s="134" t="s">
        <v>536</v>
      </c>
      <c r="F36" s="135">
        <v>1</v>
      </c>
      <c r="G36" s="113">
        <v>0</v>
      </c>
      <c r="H36" s="113">
        <v>0</v>
      </c>
      <c r="I36" s="136" t="s">
        <v>536</v>
      </c>
      <c r="J36" s="158"/>
      <c r="K36" s="158"/>
      <c r="L36" s="149">
        <f t="shared" si="4"/>
        <v>-3.3580000000000001</v>
      </c>
      <c r="M36" s="150">
        <f t="shared" si="5"/>
        <v>-1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17.201000000000001</v>
      </c>
      <c r="D37" s="113">
        <v>0</v>
      </c>
      <c r="E37" s="134" t="s">
        <v>536</v>
      </c>
      <c r="F37" s="135">
        <v>0</v>
      </c>
      <c r="G37" s="113">
        <v>1</v>
      </c>
      <c r="H37" s="113">
        <v>0</v>
      </c>
      <c r="I37" s="136" t="s">
        <v>536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536</v>
      </c>
      <c r="F38" s="248">
        <v>0</v>
      </c>
      <c r="G38" s="246">
        <v>0</v>
      </c>
      <c r="H38" s="246">
        <v>0</v>
      </c>
      <c r="I38" s="249" t="s">
        <v>536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22.664000000000001</v>
      </c>
      <c r="C39" s="166">
        <f>SUM(C31:C38)</f>
        <v>17.201000000000001</v>
      </c>
      <c r="D39" s="166">
        <f>SUM(D31:D38)</f>
        <v>4.367</v>
      </c>
      <c r="E39" s="167">
        <f>IF(OR(D39=0,B39=0),0,D39/B39)</f>
        <v>0.19268443346276032</v>
      </c>
      <c r="F39" s="168">
        <f>SUM(F31:F38)</f>
        <v>4</v>
      </c>
      <c r="G39" s="166">
        <f>SUM(G31:G38)</f>
        <v>1</v>
      </c>
      <c r="H39" s="166">
        <f>SUM(H31:H38)</f>
        <v>1</v>
      </c>
      <c r="I39" s="169">
        <f>IF(OR(H39=0,F39=0),0,H39/F39)</f>
        <v>0.25</v>
      </c>
      <c r="J39" s="158"/>
      <c r="K39" s="158"/>
      <c r="L39" s="163">
        <f t="shared" si="4"/>
        <v>-18.297000000000001</v>
      </c>
      <c r="M39" s="170">
        <f t="shared" si="5"/>
        <v>-3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260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50" t="s">
        <v>307</v>
      </c>
    </row>
    <row r="43" spans="1:13" ht="14.4" customHeight="1" x14ac:dyDescent="0.25">
      <c r="A43" s="451" t="s">
        <v>308</v>
      </c>
    </row>
    <row r="44" spans="1:13" ht="14.4" customHeight="1" x14ac:dyDescent="0.25">
      <c r="A44" s="450" t="s">
        <v>309</v>
      </c>
    </row>
    <row r="45" spans="1:13" ht="14.4" customHeight="1" x14ac:dyDescent="0.25">
      <c r="A45" s="451" t="s">
        <v>310</v>
      </c>
    </row>
    <row r="46" spans="1:13" ht="14.4" customHeight="1" x14ac:dyDescent="0.3">
      <c r="A46" s="243" t="s">
        <v>277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11" t="s">
        <v>115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</row>
    <row r="2" spans="1:13" ht="14.4" customHeight="1" x14ac:dyDescent="0.3">
      <c r="A2" s="382" t="s">
        <v>312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6" t="s">
        <v>83</v>
      </c>
      <c r="C31" s="597"/>
      <c r="D31" s="597"/>
      <c r="E31" s="598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589</v>
      </c>
      <c r="C33" s="203">
        <v>527</v>
      </c>
      <c r="D33" s="84">
        <f>IF(C33="","",C33-B33)</f>
        <v>-62</v>
      </c>
      <c r="E33" s="85">
        <f>IF(C33="","",C33/B33)</f>
        <v>0.89473684210526316</v>
      </c>
      <c r="F33" s="86">
        <v>72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1402</v>
      </c>
      <c r="C34" s="204">
        <v>1298</v>
      </c>
      <c r="D34" s="87">
        <f t="shared" ref="D34:D45" si="0">IF(C34="","",C34-B34)</f>
        <v>-104</v>
      </c>
      <c r="E34" s="88">
        <f t="shared" ref="E34:E45" si="1">IF(C34="","",C34/B34)</f>
        <v>0.92582025677603419</v>
      </c>
      <c r="F34" s="89">
        <v>166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52" t="s">
        <v>4399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</row>
    <row r="2" spans="1:23" ht="14.4" customHeight="1" thickBot="1" x14ac:dyDescent="0.35">
      <c r="A2" s="382" t="s">
        <v>312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5" t="s">
        <v>75</v>
      </c>
      <c r="B3" s="606">
        <v>2014</v>
      </c>
      <c r="C3" s="607"/>
      <c r="D3" s="608"/>
      <c r="E3" s="606">
        <v>2015</v>
      </c>
      <c r="F3" s="607"/>
      <c r="G3" s="608"/>
      <c r="H3" s="606">
        <v>2016</v>
      </c>
      <c r="I3" s="607"/>
      <c r="J3" s="608"/>
      <c r="K3" s="609" t="s">
        <v>76</v>
      </c>
      <c r="L3" s="601" t="s">
        <v>77</v>
      </c>
      <c r="M3" s="601" t="s">
        <v>78</v>
      </c>
      <c r="N3" s="601" t="s">
        <v>79</v>
      </c>
      <c r="O3" s="270" t="s">
        <v>80</v>
      </c>
      <c r="P3" s="602" t="s">
        <v>81</v>
      </c>
      <c r="Q3" s="603" t="s">
        <v>82</v>
      </c>
      <c r="R3" s="604"/>
      <c r="S3" s="599" t="s">
        <v>83</v>
      </c>
      <c r="T3" s="600"/>
      <c r="U3" s="600"/>
      <c r="V3" s="600"/>
      <c r="W3" s="218" t="s">
        <v>83</v>
      </c>
    </row>
    <row r="4" spans="1:23" s="95" customFormat="1" ht="14.4" customHeight="1" thickBot="1" x14ac:dyDescent="0.35">
      <c r="A4" s="848"/>
      <c r="B4" s="849" t="s">
        <v>84</v>
      </c>
      <c r="C4" s="850" t="s">
        <v>72</v>
      </c>
      <c r="D4" s="851" t="s">
        <v>85</v>
      </c>
      <c r="E4" s="849" t="s">
        <v>84</v>
      </c>
      <c r="F4" s="850" t="s">
        <v>72</v>
      </c>
      <c r="G4" s="851" t="s">
        <v>85</v>
      </c>
      <c r="H4" s="849" t="s">
        <v>84</v>
      </c>
      <c r="I4" s="850" t="s">
        <v>72</v>
      </c>
      <c r="J4" s="851" t="s">
        <v>85</v>
      </c>
      <c r="K4" s="852"/>
      <c r="L4" s="853"/>
      <c r="M4" s="853"/>
      <c r="N4" s="853"/>
      <c r="O4" s="854"/>
      <c r="P4" s="855"/>
      <c r="Q4" s="856" t="s">
        <v>73</v>
      </c>
      <c r="R4" s="857" t="s">
        <v>72</v>
      </c>
      <c r="S4" s="858" t="s">
        <v>86</v>
      </c>
      <c r="T4" s="859" t="s">
        <v>87</v>
      </c>
      <c r="U4" s="859" t="s">
        <v>88</v>
      </c>
      <c r="V4" s="860" t="s">
        <v>2</v>
      </c>
      <c r="W4" s="861" t="s">
        <v>89</v>
      </c>
    </row>
    <row r="5" spans="1:23" ht="14.4" customHeight="1" x14ac:dyDescent="0.3">
      <c r="A5" s="892" t="s">
        <v>4312</v>
      </c>
      <c r="B5" s="862">
        <v>1</v>
      </c>
      <c r="C5" s="863">
        <v>35.4</v>
      </c>
      <c r="D5" s="864">
        <v>76</v>
      </c>
      <c r="E5" s="865">
        <v>1</v>
      </c>
      <c r="F5" s="866">
        <v>33.15</v>
      </c>
      <c r="G5" s="867">
        <v>43</v>
      </c>
      <c r="H5" s="868">
        <v>3</v>
      </c>
      <c r="I5" s="869">
        <v>102.12</v>
      </c>
      <c r="J5" s="870">
        <v>32.700000000000003</v>
      </c>
      <c r="K5" s="871">
        <v>33.15</v>
      </c>
      <c r="L5" s="872">
        <v>22</v>
      </c>
      <c r="M5" s="872">
        <v>135</v>
      </c>
      <c r="N5" s="873">
        <v>45</v>
      </c>
      <c r="O5" s="872" t="s">
        <v>4313</v>
      </c>
      <c r="P5" s="874" t="s">
        <v>4314</v>
      </c>
      <c r="Q5" s="875">
        <f>H5-B5</f>
        <v>2</v>
      </c>
      <c r="R5" s="875">
        <f>I5-C5</f>
        <v>66.72</v>
      </c>
      <c r="S5" s="862">
        <f>IF(H5=0,"",H5*N5)</f>
        <v>135</v>
      </c>
      <c r="T5" s="862">
        <f>IF(H5=0,"",H5*J5)</f>
        <v>98.100000000000009</v>
      </c>
      <c r="U5" s="862">
        <f>IF(H5=0,"",T5-S5)</f>
        <v>-36.899999999999991</v>
      </c>
      <c r="V5" s="876">
        <f>IF(H5=0,"",T5/S5)</f>
        <v>0.72666666666666668</v>
      </c>
      <c r="W5" s="877">
        <v>5</v>
      </c>
    </row>
    <row r="6" spans="1:23" ht="14.4" customHeight="1" x14ac:dyDescent="0.3">
      <c r="A6" s="893" t="s">
        <v>4315</v>
      </c>
      <c r="B6" s="841">
        <v>1</v>
      </c>
      <c r="C6" s="842">
        <v>20.05</v>
      </c>
      <c r="D6" s="843">
        <v>17</v>
      </c>
      <c r="E6" s="844"/>
      <c r="F6" s="822"/>
      <c r="G6" s="823"/>
      <c r="H6" s="824"/>
      <c r="I6" s="825"/>
      <c r="J6" s="826"/>
      <c r="K6" s="827">
        <v>20.05</v>
      </c>
      <c r="L6" s="828">
        <v>11</v>
      </c>
      <c r="M6" s="828">
        <v>90</v>
      </c>
      <c r="N6" s="829">
        <v>30</v>
      </c>
      <c r="O6" s="828" t="s">
        <v>4313</v>
      </c>
      <c r="P6" s="845" t="s">
        <v>4316</v>
      </c>
      <c r="Q6" s="830">
        <f t="shared" ref="Q6:R48" si="0">H6-B6</f>
        <v>-1</v>
      </c>
      <c r="R6" s="830">
        <f t="shared" si="0"/>
        <v>-20.05</v>
      </c>
      <c r="S6" s="841" t="str">
        <f t="shared" ref="S6:S48" si="1">IF(H6=0,"",H6*N6)</f>
        <v/>
      </c>
      <c r="T6" s="841" t="str">
        <f t="shared" ref="T6:T48" si="2">IF(H6=0,"",H6*J6)</f>
        <v/>
      </c>
      <c r="U6" s="841" t="str">
        <f t="shared" ref="U6:U48" si="3">IF(H6=0,"",T6-S6)</f>
        <v/>
      </c>
      <c r="V6" s="846" t="str">
        <f t="shared" ref="V6:V48" si="4">IF(H6=0,"",T6/S6)</f>
        <v/>
      </c>
      <c r="W6" s="831"/>
    </row>
    <row r="7" spans="1:23" ht="14.4" customHeight="1" x14ac:dyDescent="0.3">
      <c r="A7" s="894" t="s">
        <v>4317</v>
      </c>
      <c r="B7" s="878">
        <v>1</v>
      </c>
      <c r="C7" s="879">
        <v>21.19</v>
      </c>
      <c r="D7" s="847">
        <v>13</v>
      </c>
      <c r="E7" s="880">
        <v>2</v>
      </c>
      <c r="F7" s="881">
        <v>42.61</v>
      </c>
      <c r="G7" s="832">
        <v>22</v>
      </c>
      <c r="H7" s="882">
        <v>2</v>
      </c>
      <c r="I7" s="883">
        <v>44.89</v>
      </c>
      <c r="J7" s="833">
        <v>21.5</v>
      </c>
      <c r="K7" s="884">
        <v>20.34</v>
      </c>
      <c r="L7" s="885">
        <v>11</v>
      </c>
      <c r="M7" s="885">
        <v>87</v>
      </c>
      <c r="N7" s="886">
        <v>29</v>
      </c>
      <c r="O7" s="885" t="s">
        <v>4313</v>
      </c>
      <c r="P7" s="887" t="s">
        <v>4316</v>
      </c>
      <c r="Q7" s="888">
        <f t="shared" si="0"/>
        <v>1</v>
      </c>
      <c r="R7" s="888">
        <f t="shared" si="0"/>
        <v>23.7</v>
      </c>
      <c r="S7" s="878">
        <f t="shared" si="1"/>
        <v>58</v>
      </c>
      <c r="T7" s="878">
        <f t="shared" si="2"/>
        <v>43</v>
      </c>
      <c r="U7" s="878">
        <f t="shared" si="3"/>
        <v>-15</v>
      </c>
      <c r="V7" s="889">
        <f t="shared" si="4"/>
        <v>0.74137931034482762</v>
      </c>
      <c r="W7" s="834"/>
    </row>
    <row r="8" spans="1:23" ht="14.4" customHeight="1" x14ac:dyDescent="0.3">
      <c r="A8" s="893" t="s">
        <v>4318</v>
      </c>
      <c r="B8" s="841"/>
      <c r="C8" s="842"/>
      <c r="D8" s="843"/>
      <c r="E8" s="824">
        <v>1</v>
      </c>
      <c r="F8" s="825">
        <v>12.65</v>
      </c>
      <c r="G8" s="826">
        <v>14</v>
      </c>
      <c r="H8" s="828"/>
      <c r="I8" s="822"/>
      <c r="J8" s="823"/>
      <c r="K8" s="827">
        <v>12.65</v>
      </c>
      <c r="L8" s="828">
        <v>5</v>
      </c>
      <c r="M8" s="828">
        <v>60</v>
      </c>
      <c r="N8" s="829">
        <v>20</v>
      </c>
      <c r="O8" s="828" t="s">
        <v>4313</v>
      </c>
      <c r="P8" s="845" t="s">
        <v>4319</v>
      </c>
      <c r="Q8" s="830">
        <f t="shared" si="0"/>
        <v>0</v>
      </c>
      <c r="R8" s="830">
        <f t="shared" si="0"/>
        <v>0</v>
      </c>
      <c r="S8" s="841" t="str">
        <f t="shared" si="1"/>
        <v/>
      </c>
      <c r="T8" s="841" t="str">
        <f t="shared" si="2"/>
        <v/>
      </c>
      <c r="U8" s="841" t="str">
        <f t="shared" si="3"/>
        <v/>
      </c>
      <c r="V8" s="846" t="str">
        <f t="shared" si="4"/>
        <v/>
      </c>
      <c r="W8" s="831"/>
    </row>
    <row r="9" spans="1:23" ht="14.4" customHeight="1" x14ac:dyDescent="0.3">
      <c r="A9" s="893" t="s">
        <v>4320</v>
      </c>
      <c r="B9" s="841"/>
      <c r="C9" s="842"/>
      <c r="D9" s="843"/>
      <c r="E9" s="824">
        <v>1</v>
      </c>
      <c r="F9" s="825">
        <v>4.13</v>
      </c>
      <c r="G9" s="826">
        <v>10</v>
      </c>
      <c r="H9" s="828"/>
      <c r="I9" s="822"/>
      <c r="J9" s="823"/>
      <c r="K9" s="827">
        <v>4.13</v>
      </c>
      <c r="L9" s="828">
        <v>4</v>
      </c>
      <c r="M9" s="828">
        <v>36</v>
      </c>
      <c r="N9" s="829">
        <v>12</v>
      </c>
      <c r="O9" s="828" t="s">
        <v>4313</v>
      </c>
      <c r="P9" s="845" t="s">
        <v>4321</v>
      </c>
      <c r="Q9" s="830">
        <f t="shared" si="0"/>
        <v>0</v>
      </c>
      <c r="R9" s="830">
        <f t="shared" si="0"/>
        <v>0</v>
      </c>
      <c r="S9" s="841" t="str">
        <f t="shared" si="1"/>
        <v/>
      </c>
      <c r="T9" s="841" t="str">
        <f t="shared" si="2"/>
        <v/>
      </c>
      <c r="U9" s="841" t="str">
        <f t="shared" si="3"/>
        <v/>
      </c>
      <c r="V9" s="846" t="str">
        <f t="shared" si="4"/>
        <v/>
      </c>
      <c r="W9" s="831"/>
    </row>
    <row r="10" spans="1:23" ht="14.4" customHeight="1" x14ac:dyDescent="0.3">
      <c r="A10" s="893" t="s">
        <v>4322</v>
      </c>
      <c r="B10" s="841"/>
      <c r="C10" s="842"/>
      <c r="D10" s="843"/>
      <c r="E10" s="844"/>
      <c r="F10" s="822"/>
      <c r="G10" s="823"/>
      <c r="H10" s="824">
        <v>1</v>
      </c>
      <c r="I10" s="825">
        <v>0.77</v>
      </c>
      <c r="J10" s="826">
        <v>4</v>
      </c>
      <c r="K10" s="827">
        <v>0.73</v>
      </c>
      <c r="L10" s="828">
        <v>2</v>
      </c>
      <c r="M10" s="828">
        <v>21</v>
      </c>
      <c r="N10" s="829">
        <v>7</v>
      </c>
      <c r="O10" s="828" t="s">
        <v>4313</v>
      </c>
      <c r="P10" s="845" t="s">
        <v>4323</v>
      </c>
      <c r="Q10" s="830">
        <f t="shared" si="0"/>
        <v>1</v>
      </c>
      <c r="R10" s="830">
        <f t="shared" si="0"/>
        <v>0.77</v>
      </c>
      <c r="S10" s="841">
        <f t="shared" si="1"/>
        <v>7</v>
      </c>
      <c r="T10" s="841">
        <f t="shared" si="2"/>
        <v>4</v>
      </c>
      <c r="U10" s="841">
        <f t="shared" si="3"/>
        <v>-3</v>
      </c>
      <c r="V10" s="846">
        <f t="shared" si="4"/>
        <v>0.5714285714285714</v>
      </c>
      <c r="W10" s="831"/>
    </row>
    <row r="11" spans="1:23" ht="14.4" customHeight="1" x14ac:dyDescent="0.3">
      <c r="A11" s="894" t="s">
        <v>4324</v>
      </c>
      <c r="B11" s="878"/>
      <c r="C11" s="879"/>
      <c r="D11" s="847"/>
      <c r="E11" s="880"/>
      <c r="F11" s="881"/>
      <c r="G11" s="832"/>
      <c r="H11" s="882">
        <v>1</v>
      </c>
      <c r="I11" s="883">
        <v>0.87</v>
      </c>
      <c r="J11" s="833">
        <v>3</v>
      </c>
      <c r="K11" s="884">
        <v>0.87</v>
      </c>
      <c r="L11" s="885">
        <v>3</v>
      </c>
      <c r="M11" s="885">
        <v>27</v>
      </c>
      <c r="N11" s="886">
        <v>9</v>
      </c>
      <c r="O11" s="885" t="s">
        <v>4313</v>
      </c>
      <c r="P11" s="887" t="s">
        <v>4325</v>
      </c>
      <c r="Q11" s="888">
        <f t="shared" si="0"/>
        <v>1</v>
      </c>
      <c r="R11" s="888">
        <f t="shared" si="0"/>
        <v>0.87</v>
      </c>
      <c r="S11" s="878">
        <f t="shared" si="1"/>
        <v>9</v>
      </c>
      <c r="T11" s="878">
        <f t="shared" si="2"/>
        <v>3</v>
      </c>
      <c r="U11" s="878">
        <f t="shared" si="3"/>
        <v>-6</v>
      </c>
      <c r="V11" s="889">
        <f t="shared" si="4"/>
        <v>0.33333333333333331</v>
      </c>
      <c r="W11" s="834"/>
    </row>
    <row r="12" spans="1:23" ht="14.4" customHeight="1" x14ac:dyDescent="0.3">
      <c r="A12" s="893" t="s">
        <v>4326</v>
      </c>
      <c r="B12" s="835">
        <v>1</v>
      </c>
      <c r="C12" s="836">
        <v>1.43</v>
      </c>
      <c r="D12" s="837">
        <v>1</v>
      </c>
      <c r="E12" s="844"/>
      <c r="F12" s="822"/>
      <c r="G12" s="823"/>
      <c r="H12" s="828"/>
      <c r="I12" s="822"/>
      <c r="J12" s="823"/>
      <c r="K12" s="827">
        <v>0.42</v>
      </c>
      <c r="L12" s="828">
        <v>1</v>
      </c>
      <c r="M12" s="828">
        <v>5</v>
      </c>
      <c r="N12" s="829">
        <v>2</v>
      </c>
      <c r="O12" s="828" t="s">
        <v>4313</v>
      </c>
      <c r="P12" s="845" t="s">
        <v>4327</v>
      </c>
      <c r="Q12" s="830">
        <f t="shared" si="0"/>
        <v>-1</v>
      </c>
      <c r="R12" s="830">
        <f t="shared" si="0"/>
        <v>-1.43</v>
      </c>
      <c r="S12" s="841" t="str">
        <f t="shared" si="1"/>
        <v/>
      </c>
      <c r="T12" s="841" t="str">
        <f t="shared" si="2"/>
        <v/>
      </c>
      <c r="U12" s="841" t="str">
        <f t="shared" si="3"/>
        <v/>
      </c>
      <c r="V12" s="846" t="str">
        <f t="shared" si="4"/>
        <v/>
      </c>
      <c r="W12" s="831"/>
    </row>
    <row r="13" spans="1:23" ht="14.4" customHeight="1" x14ac:dyDescent="0.3">
      <c r="A13" s="893" t="s">
        <v>4328</v>
      </c>
      <c r="B13" s="841">
        <v>1</v>
      </c>
      <c r="C13" s="842">
        <v>12.67</v>
      </c>
      <c r="D13" s="843">
        <v>7</v>
      </c>
      <c r="E13" s="824">
        <v>1</v>
      </c>
      <c r="F13" s="825">
        <v>17.2</v>
      </c>
      <c r="G13" s="826">
        <v>15</v>
      </c>
      <c r="H13" s="828"/>
      <c r="I13" s="822"/>
      <c r="J13" s="823"/>
      <c r="K13" s="827">
        <v>17.2</v>
      </c>
      <c r="L13" s="828">
        <v>4</v>
      </c>
      <c r="M13" s="828">
        <v>39</v>
      </c>
      <c r="N13" s="829">
        <v>13</v>
      </c>
      <c r="O13" s="828" t="s">
        <v>3718</v>
      </c>
      <c r="P13" s="845" t="s">
        <v>4329</v>
      </c>
      <c r="Q13" s="830">
        <f t="shared" si="0"/>
        <v>-1</v>
      </c>
      <c r="R13" s="830">
        <f t="shared" si="0"/>
        <v>-12.67</v>
      </c>
      <c r="S13" s="841" t="str">
        <f t="shared" si="1"/>
        <v/>
      </c>
      <c r="T13" s="841" t="str">
        <f t="shared" si="2"/>
        <v/>
      </c>
      <c r="U13" s="841" t="str">
        <f t="shared" si="3"/>
        <v/>
      </c>
      <c r="V13" s="846" t="str">
        <f t="shared" si="4"/>
        <v/>
      </c>
      <c r="W13" s="831"/>
    </row>
    <row r="14" spans="1:23" ht="14.4" customHeight="1" x14ac:dyDescent="0.3">
      <c r="A14" s="893" t="s">
        <v>4330</v>
      </c>
      <c r="B14" s="835"/>
      <c r="C14" s="836"/>
      <c r="D14" s="837"/>
      <c r="E14" s="844">
        <v>1</v>
      </c>
      <c r="F14" s="822">
        <v>13.07</v>
      </c>
      <c r="G14" s="823">
        <v>11</v>
      </c>
      <c r="H14" s="828">
        <v>3</v>
      </c>
      <c r="I14" s="822">
        <v>39.21</v>
      </c>
      <c r="J14" s="823">
        <v>17.3</v>
      </c>
      <c r="K14" s="827">
        <v>13.07</v>
      </c>
      <c r="L14" s="828">
        <v>6</v>
      </c>
      <c r="M14" s="828">
        <v>54</v>
      </c>
      <c r="N14" s="829">
        <v>18</v>
      </c>
      <c r="O14" s="828" t="s">
        <v>4313</v>
      </c>
      <c r="P14" s="845" t="s">
        <v>4331</v>
      </c>
      <c r="Q14" s="830">
        <f t="shared" si="0"/>
        <v>3</v>
      </c>
      <c r="R14" s="830">
        <f t="shared" si="0"/>
        <v>39.21</v>
      </c>
      <c r="S14" s="841">
        <f t="shared" si="1"/>
        <v>54</v>
      </c>
      <c r="T14" s="841">
        <f t="shared" si="2"/>
        <v>51.900000000000006</v>
      </c>
      <c r="U14" s="841">
        <f t="shared" si="3"/>
        <v>-2.0999999999999943</v>
      </c>
      <c r="V14" s="846">
        <f t="shared" si="4"/>
        <v>0.96111111111111125</v>
      </c>
      <c r="W14" s="831">
        <v>8</v>
      </c>
    </row>
    <row r="15" spans="1:23" ht="14.4" customHeight="1" x14ac:dyDescent="0.3">
      <c r="A15" s="894" t="s">
        <v>4332</v>
      </c>
      <c r="B15" s="890">
        <v>6</v>
      </c>
      <c r="C15" s="891">
        <v>78.42</v>
      </c>
      <c r="D15" s="838">
        <v>22.7</v>
      </c>
      <c r="E15" s="880">
        <v>2</v>
      </c>
      <c r="F15" s="881">
        <v>26.14</v>
      </c>
      <c r="G15" s="832">
        <v>29.5</v>
      </c>
      <c r="H15" s="885">
        <v>2</v>
      </c>
      <c r="I15" s="881">
        <v>26.14</v>
      </c>
      <c r="J15" s="832">
        <v>11</v>
      </c>
      <c r="K15" s="884">
        <v>13.07</v>
      </c>
      <c r="L15" s="885">
        <v>6</v>
      </c>
      <c r="M15" s="885">
        <v>54</v>
      </c>
      <c r="N15" s="886">
        <v>18</v>
      </c>
      <c r="O15" s="885" t="s">
        <v>4313</v>
      </c>
      <c r="P15" s="887" t="s">
        <v>4333</v>
      </c>
      <c r="Q15" s="888">
        <f t="shared" si="0"/>
        <v>-4</v>
      </c>
      <c r="R15" s="888">
        <f t="shared" si="0"/>
        <v>-52.28</v>
      </c>
      <c r="S15" s="878">
        <f t="shared" si="1"/>
        <v>36</v>
      </c>
      <c r="T15" s="878">
        <f t="shared" si="2"/>
        <v>22</v>
      </c>
      <c r="U15" s="878">
        <f t="shared" si="3"/>
        <v>-14</v>
      </c>
      <c r="V15" s="889">
        <f t="shared" si="4"/>
        <v>0.61111111111111116</v>
      </c>
      <c r="W15" s="834"/>
    </row>
    <row r="16" spans="1:23" ht="14.4" customHeight="1" x14ac:dyDescent="0.3">
      <c r="A16" s="894" t="s">
        <v>4334</v>
      </c>
      <c r="B16" s="890"/>
      <c r="C16" s="891"/>
      <c r="D16" s="838"/>
      <c r="E16" s="880">
        <v>1</v>
      </c>
      <c r="F16" s="881">
        <v>16.100000000000001</v>
      </c>
      <c r="G16" s="832">
        <v>24</v>
      </c>
      <c r="H16" s="885"/>
      <c r="I16" s="881"/>
      <c r="J16" s="832"/>
      <c r="K16" s="884">
        <v>16.100000000000001</v>
      </c>
      <c r="L16" s="885">
        <v>7</v>
      </c>
      <c r="M16" s="885">
        <v>63</v>
      </c>
      <c r="N16" s="886">
        <v>21</v>
      </c>
      <c r="O16" s="885" t="s">
        <v>4313</v>
      </c>
      <c r="P16" s="887" t="s">
        <v>4335</v>
      </c>
      <c r="Q16" s="888">
        <f t="shared" si="0"/>
        <v>0</v>
      </c>
      <c r="R16" s="888">
        <f t="shared" si="0"/>
        <v>0</v>
      </c>
      <c r="S16" s="878" t="str">
        <f t="shared" si="1"/>
        <v/>
      </c>
      <c r="T16" s="878" t="str">
        <f t="shared" si="2"/>
        <v/>
      </c>
      <c r="U16" s="878" t="str">
        <f t="shared" si="3"/>
        <v/>
      </c>
      <c r="V16" s="889" t="str">
        <f t="shared" si="4"/>
        <v/>
      </c>
      <c r="W16" s="834"/>
    </row>
    <row r="17" spans="1:23" ht="14.4" customHeight="1" x14ac:dyDescent="0.3">
      <c r="A17" s="893" t="s">
        <v>4336</v>
      </c>
      <c r="B17" s="835">
        <v>14</v>
      </c>
      <c r="C17" s="836">
        <v>137.25</v>
      </c>
      <c r="D17" s="837">
        <v>11.1</v>
      </c>
      <c r="E17" s="844">
        <v>16</v>
      </c>
      <c r="F17" s="822">
        <v>151.65</v>
      </c>
      <c r="G17" s="823">
        <v>10.1</v>
      </c>
      <c r="H17" s="828">
        <v>11</v>
      </c>
      <c r="I17" s="822">
        <v>107.84</v>
      </c>
      <c r="J17" s="823">
        <v>10.3</v>
      </c>
      <c r="K17" s="827">
        <v>9.8000000000000007</v>
      </c>
      <c r="L17" s="828">
        <v>4</v>
      </c>
      <c r="M17" s="828">
        <v>33</v>
      </c>
      <c r="N17" s="829">
        <v>11</v>
      </c>
      <c r="O17" s="828" t="s">
        <v>4313</v>
      </c>
      <c r="P17" s="845" t="s">
        <v>4337</v>
      </c>
      <c r="Q17" s="830">
        <f t="shared" si="0"/>
        <v>-3</v>
      </c>
      <c r="R17" s="830">
        <f t="shared" si="0"/>
        <v>-29.409999999999997</v>
      </c>
      <c r="S17" s="841">
        <f t="shared" si="1"/>
        <v>121</v>
      </c>
      <c r="T17" s="841">
        <f t="shared" si="2"/>
        <v>113.30000000000001</v>
      </c>
      <c r="U17" s="841">
        <f t="shared" si="3"/>
        <v>-7.6999999999999886</v>
      </c>
      <c r="V17" s="846">
        <f t="shared" si="4"/>
        <v>0.93636363636363651</v>
      </c>
      <c r="W17" s="831">
        <v>5</v>
      </c>
    </row>
    <row r="18" spans="1:23" ht="14.4" customHeight="1" x14ac:dyDescent="0.3">
      <c r="A18" s="894" t="s">
        <v>4338</v>
      </c>
      <c r="B18" s="890">
        <v>11</v>
      </c>
      <c r="C18" s="891">
        <v>118.34</v>
      </c>
      <c r="D18" s="838">
        <v>14.1</v>
      </c>
      <c r="E18" s="880">
        <v>10</v>
      </c>
      <c r="F18" s="881">
        <v>107.58</v>
      </c>
      <c r="G18" s="832">
        <v>13.1</v>
      </c>
      <c r="H18" s="885">
        <v>10</v>
      </c>
      <c r="I18" s="881">
        <v>107.58</v>
      </c>
      <c r="J18" s="832">
        <v>10.199999999999999</v>
      </c>
      <c r="K18" s="884">
        <v>10.76</v>
      </c>
      <c r="L18" s="885">
        <v>5</v>
      </c>
      <c r="M18" s="885">
        <v>42</v>
      </c>
      <c r="N18" s="886">
        <v>14</v>
      </c>
      <c r="O18" s="885" t="s">
        <v>4313</v>
      </c>
      <c r="P18" s="887" t="s">
        <v>4339</v>
      </c>
      <c r="Q18" s="888">
        <f t="shared" si="0"/>
        <v>-1</v>
      </c>
      <c r="R18" s="888">
        <f t="shared" si="0"/>
        <v>-10.760000000000005</v>
      </c>
      <c r="S18" s="878">
        <f t="shared" si="1"/>
        <v>140</v>
      </c>
      <c r="T18" s="878">
        <f t="shared" si="2"/>
        <v>102</v>
      </c>
      <c r="U18" s="878">
        <f t="shared" si="3"/>
        <v>-38</v>
      </c>
      <c r="V18" s="889">
        <f t="shared" si="4"/>
        <v>0.72857142857142854</v>
      </c>
      <c r="W18" s="834"/>
    </row>
    <row r="19" spans="1:23" ht="14.4" customHeight="1" x14ac:dyDescent="0.3">
      <c r="A19" s="894" t="s">
        <v>4340</v>
      </c>
      <c r="B19" s="890">
        <v>4</v>
      </c>
      <c r="C19" s="891">
        <v>52.69</v>
      </c>
      <c r="D19" s="838">
        <v>12.8</v>
      </c>
      <c r="E19" s="880">
        <v>1</v>
      </c>
      <c r="F19" s="881">
        <v>13.17</v>
      </c>
      <c r="G19" s="832">
        <v>16</v>
      </c>
      <c r="H19" s="885">
        <v>2</v>
      </c>
      <c r="I19" s="881">
        <v>26.35</v>
      </c>
      <c r="J19" s="839">
        <v>28</v>
      </c>
      <c r="K19" s="884">
        <v>13.17</v>
      </c>
      <c r="L19" s="885">
        <v>6</v>
      </c>
      <c r="M19" s="885">
        <v>54</v>
      </c>
      <c r="N19" s="886">
        <v>18</v>
      </c>
      <c r="O19" s="885" t="s">
        <v>4313</v>
      </c>
      <c r="P19" s="887" t="s">
        <v>4341</v>
      </c>
      <c r="Q19" s="888">
        <f t="shared" si="0"/>
        <v>-2</v>
      </c>
      <c r="R19" s="888">
        <f t="shared" si="0"/>
        <v>-26.339999999999996</v>
      </c>
      <c r="S19" s="878">
        <f t="shared" si="1"/>
        <v>36</v>
      </c>
      <c r="T19" s="878">
        <f t="shared" si="2"/>
        <v>56</v>
      </c>
      <c r="U19" s="878">
        <f t="shared" si="3"/>
        <v>20</v>
      </c>
      <c r="V19" s="889">
        <f t="shared" si="4"/>
        <v>1.5555555555555556</v>
      </c>
      <c r="W19" s="834">
        <v>24</v>
      </c>
    </row>
    <row r="20" spans="1:23" ht="14.4" customHeight="1" x14ac:dyDescent="0.3">
      <c r="A20" s="893" t="s">
        <v>4342</v>
      </c>
      <c r="B20" s="841">
        <v>17</v>
      </c>
      <c r="C20" s="842">
        <v>147.41</v>
      </c>
      <c r="D20" s="843">
        <v>13.6</v>
      </c>
      <c r="E20" s="824">
        <v>16</v>
      </c>
      <c r="F20" s="825">
        <v>138.57</v>
      </c>
      <c r="G20" s="826">
        <v>11.1</v>
      </c>
      <c r="H20" s="828">
        <v>14</v>
      </c>
      <c r="I20" s="822">
        <v>120.91</v>
      </c>
      <c r="J20" s="823">
        <v>11.9</v>
      </c>
      <c r="K20" s="827">
        <v>8.65</v>
      </c>
      <c r="L20" s="828">
        <v>4</v>
      </c>
      <c r="M20" s="828">
        <v>39</v>
      </c>
      <c r="N20" s="829">
        <v>13</v>
      </c>
      <c r="O20" s="828" t="s">
        <v>4313</v>
      </c>
      <c r="P20" s="845" t="s">
        <v>4343</v>
      </c>
      <c r="Q20" s="830">
        <f t="shared" si="0"/>
        <v>-3</v>
      </c>
      <c r="R20" s="830">
        <f t="shared" si="0"/>
        <v>-26.5</v>
      </c>
      <c r="S20" s="841">
        <f t="shared" si="1"/>
        <v>182</v>
      </c>
      <c r="T20" s="841">
        <f t="shared" si="2"/>
        <v>166.6</v>
      </c>
      <c r="U20" s="841">
        <f t="shared" si="3"/>
        <v>-15.400000000000006</v>
      </c>
      <c r="V20" s="846">
        <f t="shared" si="4"/>
        <v>0.91538461538461535</v>
      </c>
      <c r="W20" s="831">
        <v>15</v>
      </c>
    </row>
    <row r="21" spans="1:23" ht="14.4" customHeight="1" x14ac:dyDescent="0.3">
      <c r="A21" s="894" t="s">
        <v>4344</v>
      </c>
      <c r="B21" s="878">
        <v>4</v>
      </c>
      <c r="C21" s="879">
        <v>38.67</v>
      </c>
      <c r="D21" s="847">
        <v>15</v>
      </c>
      <c r="E21" s="882">
        <v>4</v>
      </c>
      <c r="F21" s="883">
        <v>37.340000000000003</v>
      </c>
      <c r="G21" s="833">
        <v>15</v>
      </c>
      <c r="H21" s="885">
        <v>3</v>
      </c>
      <c r="I21" s="881">
        <v>28.01</v>
      </c>
      <c r="J21" s="832">
        <v>14.7</v>
      </c>
      <c r="K21" s="884">
        <v>9.34</v>
      </c>
      <c r="L21" s="885">
        <v>5</v>
      </c>
      <c r="M21" s="885">
        <v>48</v>
      </c>
      <c r="N21" s="886">
        <v>16</v>
      </c>
      <c r="O21" s="885" t="s">
        <v>4313</v>
      </c>
      <c r="P21" s="887" t="s">
        <v>4345</v>
      </c>
      <c r="Q21" s="888">
        <f t="shared" si="0"/>
        <v>-1</v>
      </c>
      <c r="R21" s="888">
        <f t="shared" si="0"/>
        <v>-10.66</v>
      </c>
      <c r="S21" s="878">
        <f t="shared" si="1"/>
        <v>48</v>
      </c>
      <c r="T21" s="878">
        <f t="shared" si="2"/>
        <v>44.099999999999994</v>
      </c>
      <c r="U21" s="878">
        <f t="shared" si="3"/>
        <v>-3.9000000000000057</v>
      </c>
      <c r="V21" s="889">
        <f t="shared" si="4"/>
        <v>0.91874999999999984</v>
      </c>
      <c r="W21" s="834">
        <v>5</v>
      </c>
    </row>
    <row r="22" spans="1:23" ht="14.4" customHeight="1" x14ac:dyDescent="0.3">
      <c r="A22" s="894" t="s">
        <v>4346</v>
      </c>
      <c r="B22" s="878">
        <v>2</v>
      </c>
      <c r="C22" s="879">
        <v>24.59</v>
      </c>
      <c r="D22" s="847">
        <v>20.5</v>
      </c>
      <c r="E22" s="882">
        <v>3</v>
      </c>
      <c r="F22" s="883">
        <v>33.630000000000003</v>
      </c>
      <c r="G22" s="833">
        <v>17.7</v>
      </c>
      <c r="H22" s="885">
        <v>3</v>
      </c>
      <c r="I22" s="881">
        <v>33.630000000000003</v>
      </c>
      <c r="J22" s="832">
        <v>16.3</v>
      </c>
      <c r="K22" s="884">
        <v>11.21</v>
      </c>
      <c r="L22" s="885">
        <v>6</v>
      </c>
      <c r="M22" s="885">
        <v>54</v>
      </c>
      <c r="N22" s="886">
        <v>18</v>
      </c>
      <c r="O22" s="885" t="s">
        <v>4313</v>
      </c>
      <c r="P22" s="887" t="s">
        <v>4347</v>
      </c>
      <c r="Q22" s="888">
        <f t="shared" si="0"/>
        <v>1</v>
      </c>
      <c r="R22" s="888">
        <f t="shared" si="0"/>
        <v>9.0400000000000027</v>
      </c>
      <c r="S22" s="878">
        <f t="shared" si="1"/>
        <v>54</v>
      </c>
      <c r="T22" s="878">
        <f t="shared" si="2"/>
        <v>48.900000000000006</v>
      </c>
      <c r="U22" s="878">
        <f t="shared" si="3"/>
        <v>-5.0999999999999943</v>
      </c>
      <c r="V22" s="889">
        <f t="shared" si="4"/>
        <v>0.90555555555555567</v>
      </c>
      <c r="W22" s="834"/>
    </row>
    <row r="23" spans="1:23" ht="14.4" customHeight="1" x14ac:dyDescent="0.3">
      <c r="A23" s="893" t="s">
        <v>4348</v>
      </c>
      <c r="B23" s="841">
        <v>24</v>
      </c>
      <c r="C23" s="842">
        <v>174.26</v>
      </c>
      <c r="D23" s="843">
        <v>10.3</v>
      </c>
      <c r="E23" s="824">
        <v>31</v>
      </c>
      <c r="F23" s="825">
        <v>225.08</v>
      </c>
      <c r="G23" s="826">
        <v>9.6</v>
      </c>
      <c r="H23" s="828">
        <v>24</v>
      </c>
      <c r="I23" s="822">
        <v>174.26</v>
      </c>
      <c r="J23" s="823">
        <v>9.6999999999999993</v>
      </c>
      <c r="K23" s="827">
        <v>7.26</v>
      </c>
      <c r="L23" s="828">
        <v>3</v>
      </c>
      <c r="M23" s="828">
        <v>30</v>
      </c>
      <c r="N23" s="829">
        <v>10</v>
      </c>
      <c r="O23" s="828" t="s">
        <v>4313</v>
      </c>
      <c r="P23" s="845" t="s">
        <v>4349</v>
      </c>
      <c r="Q23" s="830">
        <f t="shared" si="0"/>
        <v>0</v>
      </c>
      <c r="R23" s="830">
        <f t="shared" si="0"/>
        <v>0</v>
      </c>
      <c r="S23" s="841">
        <f t="shared" si="1"/>
        <v>240</v>
      </c>
      <c r="T23" s="841">
        <f t="shared" si="2"/>
        <v>232.79999999999998</v>
      </c>
      <c r="U23" s="841">
        <f t="shared" si="3"/>
        <v>-7.2000000000000171</v>
      </c>
      <c r="V23" s="846">
        <f t="shared" si="4"/>
        <v>0.97</v>
      </c>
      <c r="W23" s="831">
        <v>12</v>
      </c>
    </row>
    <row r="24" spans="1:23" ht="14.4" customHeight="1" x14ac:dyDescent="0.3">
      <c r="A24" s="894" t="s">
        <v>4350</v>
      </c>
      <c r="B24" s="878">
        <v>6</v>
      </c>
      <c r="C24" s="879">
        <v>44.24</v>
      </c>
      <c r="D24" s="847">
        <v>11.3</v>
      </c>
      <c r="E24" s="882">
        <v>7</v>
      </c>
      <c r="F24" s="883">
        <v>51.61</v>
      </c>
      <c r="G24" s="833">
        <v>9.6</v>
      </c>
      <c r="H24" s="885">
        <v>8</v>
      </c>
      <c r="I24" s="881">
        <v>63.89</v>
      </c>
      <c r="J24" s="839">
        <v>16.399999999999999</v>
      </c>
      <c r="K24" s="884">
        <v>7.37</v>
      </c>
      <c r="L24" s="885">
        <v>4</v>
      </c>
      <c r="M24" s="885">
        <v>36</v>
      </c>
      <c r="N24" s="886">
        <v>12</v>
      </c>
      <c r="O24" s="885" t="s">
        <v>4313</v>
      </c>
      <c r="P24" s="887" t="s">
        <v>4351</v>
      </c>
      <c r="Q24" s="888">
        <f t="shared" si="0"/>
        <v>2</v>
      </c>
      <c r="R24" s="888">
        <f t="shared" si="0"/>
        <v>19.649999999999999</v>
      </c>
      <c r="S24" s="878">
        <f t="shared" si="1"/>
        <v>96</v>
      </c>
      <c r="T24" s="878">
        <f t="shared" si="2"/>
        <v>131.19999999999999</v>
      </c>
      <c r="U24" s="878">
        <f t="shared" si="3"/>
        <v>35.199999999999989</v>
      </c>
      <c r="V24" s="889">
        <f t="shared" si="4"/>
        <v>1.3666666666666665</v>
      </c>
      <c r="W24" s="834">
        <v>48</v>
      </c>
    </row>
    <row r="25" spans="1:23" ht="14.4" customHeight="1" x14ac:dyDescent="0.3">
      <c r="A25" s="894" t="s">
        <v>4352</v>
      </c>
      <c r="B25" s="878">
        <v>1</v>
      </c>
      <c r="C25" s="879">
        <v>8.49</v>
      </c>
      <c r="D25" s="847">
        <v>10</v>
      </c>
      <c r="E25" s="882">
        <v>2</v>
      </c>
      <c r="F25" s="883">
        <v>16.989999999999998</v>
      </c>
      <c r="G25" s="833">
        <v>25</v>
      </c>
      <c r="H25" s="885">
        <v>2</v>
      </c>
      <c r="I25" s="881">
        <v>16.989999999999998</v>
      </c>
      <c r="J25" s="832">
        <v>9.5</v>
      </c>
      <c r="K25" s="884">
        <v>8.49</v>
      </c>
      <c r="L25" s="885">
        <v>5</v>
      </c>
      <c r="M25" s="885">
        <v>45</v>
      </c>
      <c r="N25" s="886">
        <v>15</v>
      </c>
      <c r="O25" s="885" t="s">
        <v>4313</v>
      </c>
      <c r="P25" s="887" t="s">
        <v>4353</v>
      </c>
      <c r="Q25" s="888">
        <f t="shared" si="0"/>
        <v>1</v>
      </c>
      <c r="R25" s="888">
        <f t="shared" si="0"/>
        <v>8.4999999999999982</v>
      </c>
      <c r="S25" s="878">
        <f t="shared" si="1"/>
        <v>30</v>
      </c>
      <c r="T25" s="878">
        <f t="shared" si="2"/>
        <v>19</v>
      </c>
      <c r="U25" s="878">
        <f t="shared" si="3"/>
        <v>-11</v>
      </c>
      <c r="V25" s="889">
        <f t="shared" si="4"/>
        <v>0.6333333333333333</v>
      </c>
      <c r="W25" s="834"/>
    </row>
    <row r="26" spans="1:23" ht="14.4" customHeight="1" x14ac:dyDescent="0.3">
      <c r="A26" s="893" t="s">
        <v>4354</v>
      </c>
      <c r="B26" s="841"/>
      <c r="C26" s="842"/>
      <c r="D26" s="843"/>
      <c r="E26" s="824">
        <v>1</v>
      </c>
      <c r="F26" s="825">
        <v>29.29</v>
      </c>
      <c r="G26" s="826">
        <v>9</v>
      </c>
      <c r="H26" s="828"/>
      <c r="I26" s="822"/>
      <c r="J26" s="823"/>
      <c r="K26" s="827">
        <v>5.41</v>
      </c>
      <c r="L26" s="828">
        <v>4</v>
      </c>
      <c r="M26" s="828">
        <v>33</v>
      </c>
      <c r="N26" s="829">
        <v>11</v>
      </c>
      <c r="O26" s="828" t="s">
        <v>4313</v>
      </c>
      <c r="P26" s="845" t="s">
        <v>4355</v>
      </c>
      <c r="Q26" s="830">
        <f t="shared" si="0"/>
        <v>0</v>
      </c>
      <c r="R26" s="830">
        <f t="shared" si="0"/>
        <v>0</v>
      </c>
      <c r="S26" s="841" t="str">
        <f t="shared" si="1"/>
        <v/>
      </c>
      <c r="T26" s="841" t="str">
        <f t="shared" si="2"/>
        <v/>
      </c>
      <c r="U26" s="841" t="str">
        <f t="shared" si="3"/>
        <v/>
      </c>
      <c r="V26" s="846" t="str">
        <f t="shared" si="4"/>
        <v/>
      </c>
      <c r="W26" s="831"/>
    </row>
    <row r="27" spans="1:23" ht="14.4" customHeight="1" x14ac:dyDescent="0.3">
      <c r="A27" s="893" t="s">
        <v>4356</v>
      </c>
      <c r="B27" s="835">
        <v>2</v>
      </c>
      <c r="C27" s="836">
        <v>6.72</v>
      </c>
      <c r="D27" s="837">
        <v>10</v>
      </c>
      <c r="E27" s="844"/>
      <c r="F27" s="822"/>
      <c r="G27" s="823"/>
      <c r="H27" s="828"/>
      <c r="I27" s="822"/>
      <c r="J27" s="823"/>
      <c r="K27" s="827">
        <v>3.36</v>
      </c>
      <c r="L27" s="828">
        <v>2</v>
      </c>
      <c r="M27" s="828">
        <v>21</v>
      </c>
      <c r="N27" s="829">
        <v>7</v>
      </c>
      <c r="O27" s="828" t="s">
        <v>3718</v>
      </c>
      <c r="P27" s="845" t="s">
        <v>4357</v>
      </c>
      <c r="Q27" s="830">
        <f t="shared" si="0"/>
        <v>-2</v>
      </c>
      <c r="R27" s="830">
        <f t="shared" si="0"/>
        <v>-6.72</v>
      </c>
      <c r="S27" s="841" t="str">
        <f t="shared" si="1"/>
        <v/>
      </c>
      <c r="T27" s="841" t="str">
        <f t="shared" si="2"/>
        <v/>
      </c>
      <c r="U27" s="841" t="str">
        <f t="shared" si="3"/>
        <v/>
      </c>
      <c r="V27" s="846" t="str">
        <f t="shared" si="4"/>
        <v/>
      </c>
      <c r="W27" s="831"/>
    </row>
    <row r="28" spans="1:23" ht="14.4" customHeight="1" x14ac:dyDescent="0.3">
      <c r="A28" s="893" t="s">
        <v>4358</v>
      </c>
      <c r="B28" s="841">
        <v>2</v>
      </c>
      <c r="C28" s="842">
        <v>11.85</v>
      </c>
      <c r="D28" s="843">
        <v>9.5</v>
      </c>
      <c r="E28" s="844">
        <v>2</v>
      </c>
      <c r="F28" s="822">
        <v>13.3</v>
      </c>
      <c r="G28" s="823">
        <v>7</v>
      </c>
      <c r="H28" s="824">
        <v>1</v>
      </c>
      <c r="I28" s="825">
        <v>6.65</v>
      </c>
      <c r="J28" s="826">
        <v>8</v>
      </c>
      <c r="K28" s="827">
        <v>6.66</v>
      </c>
      <c r="L28" s="828">
        <v>3</v>
      </c>
      <c r="M28" s="828">
        <v>30</v>
      </c>
      <c r="N28" s="829">
        <v>10</v>
      </c>
      <c r="O28" s="828" t="s">
        <v>4313</v>
      </c>
      <c r="P28" s="845" t="s">
        <v>4359</v>
      </c>
      <c r="Q28" s="830">
        <f t="shared" si="0"/>
        <v>-1</v>
      </c>
      <c r="R28" s="830">
        <f t="shared" si="0"/>
        <v>-5.1999999999999993</v>
      </c>
      <c r="S28" s="841">
        <f t="shared" si="1"/>
        <v>10</v>
      </c>
      <c r="T28" s="841">
        <f t="shared" si="2"/>
        <v>8</v>
      </c>
      <c r="U28" s="841">
        <f t="shared" si="3"/>
        <v>-2</v>
      </c>
      <c r="V28" s="846">
        <f t="shared" si="4"/>
        <v>0.8</v>
      </c>
      <c r="W28" s="831"/>
    </row>
    <row r="29" spans="1:23" ht="14.4" customHeight="1" x14ac:dyDescent="0.3">
      <c r="A29" s="894" t="s">
        <v>4360</v>
      </c>
      <c r="B29" s="878">
        <v>1</v>
      </c>
      <c r="C29" s="879">
        <v>6.98</v>
      </c>
      <c r="D29" s="847">
        <v>9</v>
      </c>
      <c r="E29" s="880"/>
      <c r="F29" s="881"/>
      <c r="G29" s="832"/>
      <c r="H29" s="882">
        <v>2</v>
      </c>
      <c r="I29" s="883">
        <v>14.02</v>
      </c>
      <c r="J29" s="839">
        <v>18.5</v>
      </c>
      <c r="K29" s="884">
        <v>7.01</v>
      </c>
      <c r="L29" s="885">
        <v>5</v>
      </c>
      <c r="M29" s="885">
        <v>42</v>
      </c>
      <c r="N29" s="886">
        <v>14</v>
      </c>
      <c r="O29" s="885" t="s">
        <v>4313</v>
      </c>
      <c r="P29" s="887" t="s">
        <v>4361</v>
      </c>
      <c r="Q29" s="888">
        <f t="shared" si="0"/>
        <v>1</v>
      </c>
      <c r="R29" s="888">
        <f t="shared" si="0"/>
        <v>7.0399999999999991</v>
      </c>
      <c r="S29" s="878">
        <f t="shared" si="1"/>
        <v>28</v>
      </c>
      <c r="T29" s="878">
        <f t="shared" si="2"/>
        <v>37</v>
      </c>
      <c r="U29" s="878">
        <f t="shared" si="3"/>
        <v>9</v>
      </c>
      <c r="V29" s="889">
        <f t="shared" si="4"/>
        <v>1.3214285714285714</v>
      </c>
      <c r="W29" s="834">
        <v>9</v>
      </c>
    </row>
    <row r="30" spans="1:23" ht="14.4" customHeight="1" x14ac:dyDescent="0.3">
      <c r="A30" s="894" t="s">
        <v>4362</v>
      </c>
      <c r="B30" s="878">
        <v>2</v>
      </c>
      <c r="C30" s="879">
        <v>15.83</v>
      </c>
      <c r="D30" s="847">
        <v>13.5</v>
      </c>
      <c r="E30" s="880"/>
      <c r="F30" s="881"/>
      <c r="G30" s="832"/>
      <c r="H30" s="882">
        <v>2</v>
      </c>
      <c r="I30" s="883">
        <v>20.76</v>
      </c>
      <c r="J30" s="839">
        <v>22</v>
      </c>
      <c r="K30" s="884">
        <v>10.38</v>
      </c>
      <c r="L30" s="885">
        <v>6</v>
      </c>
      <c r="M30" s="885">
        <v>51</v>
      </c>
      <c r="N30" s="886">
        <v>17</v>
      </c>
      <c r="O30" s="885" t="s">
        <v>4313</v>
      </c>
      <c r="P30" s="887" t="s">
        <v>4363</v>
      </c>
      <c r="Q30" s="888">
        <f t="shared" si="0"/>
        <v>0</v>
      </c>
      <c r="R30" s="888">
        <f t="shared" si="0"/>
        <v>4.9300000000000015</v>
      </c>
      <c r="S30" s="878">
        <f t="shared" si="1"/>
        <v>34</v>
      </c>
      <c r="T30" s="878">
        <f t="shared" si="2"/>
        <v>44</v>
      </c>
      <c r="U30" s="878">
        <f t="shared" si="3"/>
        <v>10</v>
      </c>
      <c r="V30" s="889">
        <f t="shared" si="4"/>
        <v>1.2941176470588236</v>
      </c>
      <c r="W30" s="834">
        <v>19</v>
      </c>
    </row>
    <row r="31" spans="1:23" ht="14.4" customHeight="1" x14ac:dyDescent="0.3">
      <c r="A31" s="893" t="s">
        <v>4364</v>
      </c>
      <c r="B31" s="835">
        <v>1</v>
      </c>
      <c r="C31" s="836">
        <v>3.28</v>
      </c>
      <c r="D31" s="837">
        <v>7</v>
      </c>
      <c r="E31" s="844"/>
      <c r="F31" s="822"/>
      <c r="G31" s="823"/>
      <c r="H31" s="828"/>
      <c r="I31" s="822"/>
      <c r="J31" s="823"/>
      <c r="K31" s="827">
        <v>3.28</v>
      </c>
      <c r="L31" s="828">
        <v>1</v>
      </c>
      <c r="M31" s="828">
        <v>12</v>
      </c>
      <c r="N31" s="829">
        <v>4</v>
      </c>
      <c r="O31" s="828" t="s">
        <v>3718</v>
      </c>
      <c r="P31" s="845" t="s">
        <v>4365</v>
      </c>
      <c r="Q31" s="830">
        <f t="shared" si="0"/>
        <v>-1</v>
      </c>
      <c r="R31" s="830">
        <f t="shared" si="0"/>
        <v>-3.28</v>
      </c>
      <c r="S31" s="841" t="str">
        <f t="shared" si="1"/>
        <v/>
      </c>
      <c r="T31" s="841" t="str">
        <f t="shared" si="2"/>
        <v/>
      </c>
      <c r="U31" s="841" t="str">
        <f t="shared" si="3"/>
        <v/>
      </c>
      <c r="V31" s="846" t="str">
        <f t="shared" si="4"/>
        <v/>
      </c>
      <c r="W31" s="831"/>
    </row>
    <row r="32" spans="1:23" ht="14.4" customHeight="1" x14ac:dyDescent="0.3">
      <c r="A32" s="893" t="s">
        <v>4366</v>
      </c>
      <c r="B32" s="841"/>
      <c r="C32" s="842"/>
      <c r="D32" s="843"/>
      <c r="E32" s="844"/>
      <c r="F32" s="822"/>
      <c r="G32" s="823"/>
      <c r="H32" s="824">
        <v>1</v>
      </c>
      <c r="I32" s="825">
        <v>4.37</v>
      </c>
      <c r="J32" s="826">
        <v>2</v>
      </c>
      <c r="K32" s="827">
        <v>4.37</v>
      </c>
      <c r="L32" s="828">
        <v>2</v>
      </c>
      <c r="M32" s="828">
        <v>21</v>
      </c>
      <c r="N32" s="829">
        <v>7</v>
      </c>
      <c r="O32" s="828" t="s">
        <v>3718</v>
      </c>
      <c r="P32" s="845" t="s">
        <v>4365</v>
      </c>
      <c r="Q32" s="830">
        <f t="shared" si="0"/>
        <v>1</v>
      </c>
      <c r="R32" s="830">
        <f t="shared" si="0"/>
        <v>4.37</v>
      </c>
      <c r="S32" s="841">
        <f t="shared" si="1"/>
        <v>7</v>
      </c>
      <c r="T32" s="841">
        <f t="shared" si="2"/>
        <v>2</v>
      </c>
      <c r="U32" s="841">
        <f t="shared" si="3"/>
        <v>-5</v>
      </c>
      <c r="V32" s="846">
        <f t="shared" si="4"/>
        <v>0.2857142857142857</v>
      </c>
      <c r="W32" s="831"/>
    </row>
    <row r="33" spans="1:23" ht="14.4" customHeight="1" x14ac:dyDescent="0.3">
      <c r="A33" s="893" t="s">
        <v>4367</v>
      </c>
      <c r="B33" s="841"/>
      <c r="C33" s="842"/>
      <c r="D33" s="843"/>
      <c r="E33" s="824">
        <v>1</v>
      </c>
      <c r="F33" s="825">
        <v>0.42</v>
      </c>
      <c r="G33" s="826">
        <v>2</v>
      </c>
      <c r="H33" s="828"/>
      <c r="I33" s="822"/>
      <c r="J33" s="823"/>
      <c r="K33" s="827">
        <v>0.42</v>
      </c>
      <c r="L33" s="828">
        <v>1</v>
      </c>
      <c r="M33" s="828">
        <v>6</v>
      </c>
      <c r="N33" s="829">
        <v>2</v>
      </c>
      <c r="O33" s="828" t="s">
        <v>4313</v>
      </c>
      <c r="P33" s="845" t="s">
        <v>4368</v>
      </c>
      <c r="Q33" s="830">
        <f t="shared" si="0"/>
        <v>0</v>
      </c>
      <c r="R33" s="830">
        <f t="shared" si="0"/>
        <v>0</v>
      </c>
      <c r="S33" s="841" t="str">
        <f t="shared" si="1"/>
        <v/>
      </c>
      <c r="T33" s="841" t="str">
        <f t="shared" si="2"/>
        <v/>
      </c>
      <c r="U33" s="841" t="str">
        <f t="shared" si="3"/>
        <v/>
      </c>
      <c r="V33" s="846" t="str">
        <f t="shared" si="4"/>
        <v/>
      </c>
      <c r="W33" s="831"/>
    </row>
    <row r="34" spans="1:23" ht="14.4" customHeight="1" x14ac:dyDescent="0.3">
      <c r="A34" s="893" t="s">
        <v>4369</v>
      </c>
      <c r="B34" s="841">
        <v>1</v>
      </c>
      <c r="C34" s="842">
        <v>0.49</v>
      </c>
      <c r="D34" s="843">
        <v>2</v>
      </c>
      <c r="E34" s="824">
        <v>1</v>
      </c>
      <c r="F34" s="825">
        <v>0.49</v>
      </c>
      <c r="G34" s="826">
        <v>2</v>
      </c>
      <c r="H34" s="828"/>
      <c r="I34" s="822"/>
      <c r="J34" s="823"/>
      <c r="K34" s="827">
        <v>0.49</v>
      </c>
      <c r="L34" s="828">
        <v>1</v>
      </c>
      <c r="M34" s="828">
        <v>9</v>
      </c>
      <c r="N34" s="829">
        <v>3</v>
      </c>
      <c r="O34" s="828" t="s">
        <v>4313</v>
      </c>
      <c r="P34" s="845" t="s">
        <v>4370</v>
      </c>
      <c r="Q34" s="830">
        <f t="shared" si="0"/>
        <v>-1</v>
      </c>
      <c r="R34" s="830">
        <f t="shared" si="0"/>
        <v>-0.49</v>
      </c>
      <c r="S34" s="841" t="str">
        <f t="shared" si="1"/>
        <v/>
      </c>
      <c r="T34" s="841" t="str">
        <f t="shared" si="2"/>
        <v/>
      </c>
      <c r="U34" s="841" t="str">
        <f t="shared" si="3"/>
        <v/>
      </c>
      <c r="V34" s="846" t="str">
        <f t="shared" si="4"/>
        <v/>
      </c>
      <c r="W34" s="831"/>
    </row>
    <row r="35" spans="1:23" ht="14.4" customHeight="1" x14ac:dyDescent="0.3">
      <c r="A35" s="893" t="s">
        <v>4371</v>
      </c>
      <c r="B35" s="841"/>
      <c r="C35" s="842"/>
      <c r="D35" s="843"/>
      <c r="E35" s="844"/>
      <c r="F35" s="822"/>
      <c r="G35" s="823"/>
      <c r="H35" s="824">
        <v>1</v>
      </c>
      <c r="I35" s="825">
        <v>0.54</v>
      </c>
      <c r="J35" s="840">
        <v>21</v>
      </c>
      <c r="K35" s="827">
        <v>0.54</v>
      </c>
      <c r="L35" s="828">
        <v>3</v>
      </c>
      <c r="M35" s="828">
        <v>24</v>
      </c>
      <c r="N35" s="829">
        <v>8</v>
      </c>
      <c r="O35" s="828" t="s">
        <v>4313</v>
      </c>
      <c r="P35" s="845" t="s">
        <v>4372</v>
      </c>
      <c r="Q35" s="830">
        <f t="shared" si="0"/>
        <v>1</v>
      </c>
      <c r="R35" s="830">
        <f t="shared" si="0"/>
        <v>0.54</v>
      </c>
      <c r="S35" s="841">
        <f t="shared" si="1"/>
        <v>8</v>
      </c>
      <c r="T35" s="841">
        <f t="shared" si="2"/>
        <v>21</v>
      </c>
      <c r="U35" s="841">
        <f t="shared" si="3"/>
        <v>13</v>
      </c>
      <c r="V35" s="846">
        <f t="shared" si="4"/>
        <v>2.625</v>
      </c>
      <c r="W35" s="831">
        <v>13</v>
      </c>
    </row>
    <row r="36" spans="1:23" ht="14.4" customHeight="1" x14ac:dyDescent="0.3">
      <c r="A36" s="893" t="s">
        <v>4373</v>
      </c>
      <c r="B36" s="835">
        <v>4</v>
      </c>
      <c r="C36" s="836">
        <v>1.54</v>
      </c>
      <c r="D36" s="837">
        <v>3.3</v>
      </c>
      <c r="E36" s="844">
        <v>2</v>
      </c>
      <c r="F36" s="822">
        <v>0.54</v>
      </c>
      <c r="G36" s="823">
        <v>1.5</v>
      </c>
      <c r="H36" s="828">
        <v>1</v>
      </c>
      <c r="I36" s="822">
        <v>0.36</v>
      </c>
      <c r="J36" s="823">
        <v>5</v>
      </c>
      <c r="K36" s="827">
        <v>0.36</v>
      </c>
      <c r="L36" s="828">
        <v>2</v>
      </c>
      <c r="M36" s="828">
        <v>15</v>
      </c>
      <c r="N36" s="829">
        <v>5</v>
      </c>
      <c r="O36" s="828" t="s">
        <v>4313</v>
      </c>
      <c r="P36" s="845" t="s">
        <v>4374</v>
      </c>
      <c r="Q36" s="830">
        <f t="shared" si="0"/>
        <v>-3</v>
      </c>
      <c r="R36" s="830">
        <f t="shared" si="0"/>
        <v>-1.1800000000000002</v>
      </c>
      <c r="S36" s="841">
        <f t="shared" si="1"/>
        <v>5</v>
      </c>
      <c r="T36" s="841">
        <f t="shared" si="2"/>
        <v>5</v>
      </c>
      <c r="U36" s="841">
        <f t="shared" si="3"/>
        <v>0</v>
      </c>
      <c r="V36" s="846">
        <f t="shared" si="4"/>
        <v>1</v>
      </c>
      <c r="W36" s="831"/>
    </row>
    <row r="37" spans="1:23" ht="14.4" customHeight="1" x14ac:dyDescent="0.3">
      <c r="A37" s="893" t="s">
        <v>4375</v>
      </c>
      <c r="B37" s="841">
        <v>1</v>
      </c>
      <c r="C37" s="842">
        <v>0.39</v>
      </c>
      <c r="D37" s="843">
        <v>2</v>
      </c>
      <c r="E37" s="824">
        <v>2</v>
      </c>
      <c r="F37" s="825">
        <v>0.78</v>
      </c>
      <c r="G37" s="826">
        <v>3.5</v>
      </c>
      <c r="H37" s="828">
        <v>1</v>
      </c>
      <c r="I37" s="822">
        <v>0.39</v>
      </c>
      <c r="J37" s="823">
        <v>2</v>
      </c>
      <c r="K37" s="827">
        <v>0.39</v>
      </c>
      <c r="L37" s="828">
        <v>2</v>
      </c>
      <c r="M37" s="828">
        <v>15</v>
      </c>
      <c r="N37" s="829">
        <v>5</v>
      </c>
      <c r="O37" s="828" t="s">
        <v>4313</v>
      </c>
      <c r="P37" s="845" t="s">
        <v>4376</v>
      </c>
      <c r="Q37" s="830">
        <f t="shared" si="0"/>
        <v>0</v>
      </c>
      <c r="R37" s="830">
        <f t="shared" si="0"/>
        <v>0</v>
      </c>
      <c r="S37" s="841">
        <f t="shared" si="1"/>
        <v>5</v>
      </c>
      <c r="T37" s="841">
        <f t="shared" si="2"/>
        <v>2</v>
      </c>
      <c r="U37" s="841">
        <f t="shared" si="3"/>
        <v>-3</v>
      </c>
      <c r="V37" s="846">
        <f t="shared" si="4"/>
        <v>0.4</v>
      </c>
      <c r="W37" s="831"/>
    </row>
    <row r="38" spans="1:23" ht="14.4" customHeight="1" x14ac:dyDescent="0.3">
      <c r="A38" s="893" t="s">
        <v>4377</v>
      </c>
      <c r="B38" s="841">
        <v>2</v>
      </c>
      <c r="C38" s="842">
        <v>0.73</v>
      </c>
      <c r="D38" s="843">
        <v>2</v>
      </c>
      <c r="E38" s="844">
        <v>1</v>
      </c>
      <c r="F38" s="822">
        <v>0.37</v>
      </c>
      <c r="G38" s="823">
        <v>2</v>
      </c>
      <c r="H38" s="824">
        <v>3</v>
      </c>
      <c r="I38" s="825">
        <v>1.1399999999999999</v>
      </c>
      <c r="J38" s="826">
        <v>2</v>
      </c>
      <c r="K38" s="827">
        <v>0.37</v>
      </c>
      <c r="L38" s="828">
        <v>1</v>
      </c>
      <c r="M38" s="828">
        <v>12</v>
      </c>
      <c r="N38" s="829">
        <v>4</v>
      </c>
      <c r="O38" s="828" t="s">
        <v>4313</v>
      </c>
      <c r="P38" s="845" t="s">
        <v>4378</v>
      </c>
      <c r="Q38" s="830">
        <f t="shared" si="0"/>
        <v>1</v>
      </c>
      <c r="R38" s="830">
        <f t="shared" si="0"/>
        <v>0.40999999999999992</v>
      </c>
      <c r="S38" s="841">
        <f t="shared" si="1"/>
        <v>12</v>
      </c>
      <c r="T38" s="841">
        <f t="shared" si="2"/>
        <v>6</v>
      </c>
      <c r="U38" s="841">
        <f t="shared" si="3"/>
        <v>-6</v>
      </c>
      <c r="V38" s="846">
        <f t="shared" si="4"/>
        <v>0.5</v>
      </c>
      <c r="W38" s="831"/>
    </row>
    <row r="39" spans="1:23" ht="14.4" customHeight="1" x14ac:dyDescent="0.3">
      <c r="A39" s="893" t="s">
        <v>4379</v>
      </c>
      <c r="B39" s="841"/>
      <c r="C39" s="842"/>
      <c r="D39" s="843"/>
      <c r="E39" s="844"/>
      <c r="F39" s="822"/>
      <c r="G39" s="823"/>
      <c r="H39" s="824">
        <v>1</v>
      </c>
      <c r="I39" s="825">
        <v>0.56000000000000005</v>
      </c>
      <c r="J39" s="840">
        <v>8</v>
      </c>
      <c r="K39" s="827">
        <v>0.56000000000000005</v>
      </c>
      <c r="L39" s="828">
        <v>2</v>
      </c>
      <c r="M39" s="828">
        <v>18</v>
      </c>
      <c r="N39" s="829">
        <v>6</v>
      </c>
      <c r="O39" s="828" t="s">
        <v>4313</v>
      </c>
      <c r="P39" s="845" t="s">
        <v>4380</v>
      </c>
      <c r="Q39" s="830">
        <f t="shared" si="0"/>
        <v>1</v>
      </c>
      <c r="R39" s="830">
        <f t="shared" si="0"/>
        <v>0.56000000000000005</v>
      </c>
      <c r="S39" s="841">
        <f t="shared" si="1"/>
        <v>6</v>
      </c>
      <c r="T39" s="841">
        <f t="shared" si="2"/>
        <v>8</v>
      </c>
      <c r="U39" s="841">
        <f t="shared" si="3"/>
        <v>2</v>
      </c>
      <c r="V39" s="846">
        <f t="shared" si="4"/>
        <v>1.3333333333333333</v>
      </c>
      <c r="W39" s="831">
        <v>2</v>
      </c>
    </row>
    <row r="40" spans="1:23" ht="14.4" customHeight="1" x14ac:dyDescent="0.3">
      <c r="A40" s="893" t="s">
        <v>4381</v>
      </c>
      <c r="B40" s="835">
        <v>1</v>
      </c>
      <c r="C40" s="836">
        <v>0.37</v>
      </c>
      <c r="D40" s="837">
        <v>6</v>
      </c>
      <c r="E40" s="844"/>
      <c r="F40" s="822"/>
      <c r="G40" s="823"/>
      <c r="H40" s="828"/>
      <c r="I40" s="822"/>
      <c r="J40" s="823"/>
      <c r="K40" s="827">
        <v>0.32</v>
      </c>
      <c r="L40" s="828">
        <v>1</v>
      </c>
      <c r="M40" s="828">
        <v>12</v>
      </c>
      <c r="N40" s="829">
        <v>4</v>
      </c>
      <c r="O40" s="828" t="s">
        <v>4313</v>
      </c>
      <c r="P40" s="845" t="s">
        <v>4382</v>
      </c>
      <c r="Q40" s="830">
        <f t="shared" si="0"/>
        <v>-1</v>
      </c>
      <c r="R40" s="830">
        <f t="shared" si="0"/>
        <v>-0.37</v>
      </c>
      <c r="S40" s="841" t="str">
        <f t="shared" si="1"/>
        <v/>
      </c>
      <c r="T40" s="841" t="str">
        <f t="shared" si="2"/>
        <v/>
      </c>
      <c r="U40" s="841" t="str">
        <f t="shared" si="3"/>
        <v/>
      </c>
      <c r="V40" s="846" t="str">
        <f t="shared" si="4"/>
        <v/>
      </c>
      <c r="W40" s="831"/>
    </row>
    <row r="41" spans="1:23" ht="14.4" customHeight="1" x14ac:dyDescent="0.3">
      <c r="A41" s="893" t="s">
        <v>4383</v>
      </c>
      <c r="B41" s="841"/>
      <c r="C41" s="842"/>
      <c r="D41" s="843"/>
      <c r="E41" s="844"/>
      <c r="F41" s="822"/>
      <c r="G41" s="823"/>
      <c r="H41" s="824">
        <v>1</v>
      </c>
      <c r="I41" s="825">
        <v>2.0499999999999998</v>
      </c>
      <c r="J41" s="840">
        <v>6</v>
      </c>
      <c r="K41" s="827">
        <v>2.0499999999999998</v>
      </c>
      <c r="L41" s="828">
        <v>2</v>
      </c>
      <c r="M41" s="828">
        <v>15</v>
      </c>
      <c r="N41" s="829">
        <v>5</v>
      </c>
      <c r="O41" s="828" t="s">
        <v>4313</v>
      </c>
      <c r="P41" s="845" t="s">
        <v>4384</v>
      </c>
      <c r="Q41" s="830">
        <f t="shared" si="0"/>
        <v>1</v>
      </c>
      <c r="R41" s="830">
        <f t="shared" si="0"/>
        <v>2.0499999999999998</v>
      </c>
      <c r="S41" s="841">
        <f t="shared" si="1"/>
        <v>5</v>
      </c>
      <c r="T41" s="841">
        <f t="shared" si="2"/>
        <v>6</v>
      </c>
      <c r="U41" s="841">
        <f t="shared" si="3"/>
        <v>1</v>
      </c>
      <c r="V41" s="846">
        <f t="shared" si="4"/>
        <v>1.2</v>
      </c>
      <c r="W41" s="831">
        <v>1</v>
      </c>
    </row>
    <row r="42" spans="1:23" ht="14.4" customHeight="1" x14ac:dyDescent="0.3">
      <c r="A42" s="893" t="s">
        <v>4385</v>
      </c>
      <c r="B42" s="841"/>
      <c r="C42" s="842"/>
      <c r="D42" s="843"/>
      <c r="E42" s="824">
        <v>1</v>
      </c>
      <c r="F42" s="825">
        <v>5.77</v>
      </c>
      <c r="G42" s="826">
        <v>52</v>
      </c>
      <c r="H42" s="828"/>
      <c r="I42" s="822"/>
      <c r="J42" s="823"/>
      <c r="K42" s="827">
        <v>4.82</v>
      </c>
      <c r="L42" s="828">
        <v>9</v>
      </c>
      <c r="M42" s="828">
        <v>81</v>
      </c>
      <c r="N42" s="829">
        <v>27</v>
      </c>
      <c r="O42" s="828" t="s">
        <v>4313</v>
      </c>
      <c r="P42" s="845" t="s">
        <v>4386</v>
      </c>
      <c r="Q42" s="830">
        <f t="shared" si="0"/>
        <v>0</v>
      </c>
      <c r="R42" s="830">
        <f t="shared" si="0"/>
        <v>0</v>
      </c>
      <c r="S42" s="841" t="str">
        <f t="shared" si="1"/>
        <v/>
      </c>
      <c r="T42" s="841" t="str">
        <f t="shared" si="2"/>
        <v/>
      </c>
      <c r="U42" s="841" t="str">
        <f t="shared" si="3"/>
        <v/>
      </c>
      <c r="V42" s="846" t="str">
        <f t="shared" si="4"/>
        <v/>
      </c>
      <c r="W42" s="831"/>
    </row>
    <row r="43" spans="1:23" ht="14.4" customHeight="1" x14ac:dyDescent="0.3">
      <c r="A43" s="893" t="s">
        <v>4387</v>
      </c>
      <c r="B43" s="841"/>
      <c r="C43" s="842"/>
      <c r="D43" s="843"/>
      <c r="E43" s="844"/>
      <c r="F43" s="822"/>
      <c r="G43" s="823"/>
      <c r="H43" s="824">
        <v>1</v>
      </c>
      <c r="I43" s="825">
        <v>1.43</v>
      </c>
      <c r="J43" s="826">
        <v>8</v>
      </c>
      <c r="K43" s="827">
        <v>1.43</v>
      </c>
      <c r="L43" s="828">
        <v>4</v>
      </c>
      <c r="M43" s="828">
        <v>36</v>
      </c>
      <c r="N43" s="829">
        <v>12</v>
      </c>
      <c r="O43" s="828" t="s">
        <v>4313</v>
      </c>
      <c r="P43" s="845" t="s">
        <v>4388</v>
      </c>
      <c r="Q43" s="830">
        <f t="shared" si="0"/>
        <v>1</v>
      </c>
      <c r="R43" s="830">
        <f t="shared" si="0"/>
        <v>1.43</v>
      </c>
      <c r="S43" s="841">
        <f t="shared" si="1"/>
        <v>12</v>
      </c>
      <c r="T43" s="841">
        <f t="shared" si="2"/>
        <v>8</v>
      </c>
      <c r="U43" s="841">
        <f t="shared" si="3"/>
        <v>-4</v>
      </c>
      <c r="V43" s="846">
        <f t="shared" si="4"/>
        <v>0.66666666666666663</v>
      </c>
      <c r="W43" s="831"/>
    </row>
    <row r="44" spans="1:23" ht="14.4" customHeight="1" x14ac:dyDescent="0.3">
      <c r="A44" s="894" t="s">
        <v>4389</v>
      </c>
      <c r="B44" s="878"/>
      <c r="C44" s="879"/>
      <c r="D44" s="847"/>
      <c r="E44" s="880">
        <v>1</v>
      </c>
      <c r="F44" s="881">
        <v>1.81</v>
      </c>
      <c r="G44" s="832">
        <v>20</v>
      </c>
      <c r="H44" s="882"/>
      <c r="I44" s="883"/>
      <c r="J44" s="833"/>
      <c r="K44" s="884">
        <v>1.81</v>
      </c>
      <c r="L44" s="885">
        <v>5</v>
      </c>
      <c r="M44" s="885">
        <v>45</v>
      </c>
      <c r="N44" s="886">
        <v>15</v>
      </c>
      <c r="O44" s="885" t="s">
        <v>4313</v>
      </c>
      <c r="P44" s="887" t="s">
        <v>4390</v>
      </c>
      <c r="Q44" s="888">
        <f t="shared" si="0"/>
        <v>0</v>
      </c>
      <c r="R44" s="888">
        <f t="shared" si="0"/>
        <v>0</v>
      </c>
      <c r="S44" s="878" t="str">
        <f t="shared" si="1"/>
        <v/>
      </c>
      <c r="T44" s="878" t="str">
        <f t="shared" si="2"/>
        <v/>
      </c>
      <c r="U44" s="878" t="str">
        <f t="shared" si="3"/>
        <v/>
      </c>
      <c r="V44" s="889" t="str">
        <f t="shared" si="4"/>
        <v/>
      </c>
      <c r="W44" s="834"/>
    </row>
    <row r="45" spans="1:23" ht="14.4" customHeight="1" x14ac:dyDescent="0.3">
      <c r="A45" s="893" t="s">
        <v>4391</v>
      </c>
      <c r="B45" s="841"/>
      <c r="C45" s="842"/>
      <c r="D45" s="843"/>
      <c r="E45" s="824">
        <v>1</v>
      </c>
      <c r="F45" s="825">
        <v>0.46</v>
      </c>
      <c r="G45" s="826">
        <v>9</v>
      </c>
      <c r="H45" s="828"/>
      <c r="I45" s="822"/>
      <c r="J45" s="823"/>
      <c r="K45" s="827">
        <v>0.46</v>
      </c>
      <c r="L45" s="828">
        <v>2</v>
      </c>
      <c r="M45" s="828">
        <v>15</v>
      </c>
      <c r="N45" s="829">
        <v>5</v>
      </c>
      <c r="O45" s="828" t="s">
        <v>4313</v>
      </c>
      <c r="P45" s="845" t="s">
        <v>4392</v>
      </c>
      <c r="Q45" s="830">
        <f t="shared" si="0"/>
        <v>0</v>
      </c>
      <c r="R45" s="830">
        <f t="shared" si="0"/>
        <v>0</v>
      </c>
      <c r="S45" s="841" t="str">
        <f t="shared" si="1"/>
        <v/>
      </c>
      <c r="T45" s="841" t="str">
        <f t="shared" si="2"/>
        <v/>
      </c>
      <c r="U45" s="841" t="str">
        <f t="shared" si="3"/>
        <v/>
      </c>
      <c r="V45" s="846" t="str">
        <f t="shared" si="4"/>
        <v/>
      </c>
      <c r="W45" s="831"/>
    </row>
    <row r="46" spans="1:23" ht="14.4" customHeight="1" x14ac:dyDescent="0.3">
      <c r="A46" s="893" t="s">
        <v>4393</v>
      </c>
      <c r="B46" s="841"/>
      <c r="C46" s="842"/>
      <c r="D46" s="843"/>
      <c r="E46" s="844"/>
      <c r="F46" s="822"/>
      <c r="G46" s="823"/>
      <c r="H46" s="824">
        <v>1</v>
      </c>
      <c r="I46" s="825">
        <v>2.36</v>
      </c>
      <c r="J46" s="826">
        <v>7</v>
      </c>
      <c r="K46" s="827">
        <v>2.36</v>
      </c>
      <c r="L46" s="828">
        <v>4</v>
      </c>
      <c r="M46" s="828">
        <v>39</v>
      </c>
      <c r="N46" s="829">
        <v>13</v>
      </c>
      <c r="O46" s="828" t="s">
        <v>4313</v>
      </c>
      <c r="P46" s="845" t="s">
        <v>4394</v>
      </c>
      <c r="Q46" s="830">
        <f t="shared" si="0"/>
        <v>1</v>
      </c>
      <c r="R46" s="830">
        <f t="shared" si="0"/>
        <v>2.36</v>
      </c>
      <c r="S46" s="841">
        <f t="shared" si="1"/>
        <v>13</v>
      </c>
      <c r="T46" s="841">
        <f t="shared" si="2"/>
        <v>7</v>
      </c>
      <c r="U46" s="841">
        <f t="shared" si="3"/>
        <v>-6</v>
      </c>
      <c r="V46" s="846">
        <f t="shared" si="4"/>
        <v>0.53846153846153844</v>
      </c>
      <c r="W46" s="831"/>
    </row>
    <row r="47" spans="1:23" ht="14.4" customHeight="1" x14ac:dyDescent="0.3">
      <c r="A47" s="893" t="s">
        <v>4395</v>
      </c>
      <c r="B47" s="841"/>
      <c r="C47" s="842"/>
      <c r="D47" s="843"/>
      <c r="E47" s="844"/>
      <c r="F47" s="822"/>
      <c r="G47" s="823"/>
      <c r="H47" s="824">
        <v>1</v>
      </c>
      <c r="I47" s="825">
        <v>0.39</v>
      </c>
      <c r="J47" s="826">
        <v>3</v>
      </c>
      <c r="K47" s="827">
        <v>0.39</v>
      </c>
      <c r="L47" s="828">
        <v>2</v>
      </c>
      <c r="M47" s="828">
        <v>15</v>
      </c>
      <c r="N47" s="829">
        <v>5</v>
      </c>
      <c r="O47" s="828" t="s">
        <v>4313</v>
      </c>
      <c r="P47" s="845" t="s">
        <v>4396</v>
      </c>
      <c r="Q47" s="830">
        <f t="shared" si="0"/>
        <v>1</v>
      </c>
      <c r="R47" s="830">
        <f t="shared" si="0"/>
        <v>0.39</v>
      </c>
      <c r="S47" s="841">
        <f t="shared" si="1"/>
        <v>5</v>
      </c>
      <c r="T47" s="841">
        <f t="shared" si="2"/>
        <v>3</v>
      </c>
      <c r="U47" s="841">
        <f t="shared" si="3"/>
        <v>-2</v>
      </c>
      <c r="V47" s="846">
        <f t="shared" si="4"/>
        <v>0.6</v>
      </c>
      <c r="W47" s="831"/>
    </row>
    <row r="48" spans="1:23" ht="14.4" customHeight="1" thickBot="1" x14ac:dyDescent="0.35">
      <c r="A48" s="895" t="s">
        <v>4397</v>
      </c>
      <c r="B48" s="896"/>
      <c r="C48" s="897"/>
      <c r="D48" s="898"/>
      <c r="E48" s="899"/>
      <c r="F48" s="900"/>
      <c r="G48" s="901"/>
      <c r="H48" s="902">
        <v>1</v>
      </c>
      <c r="I48" s="903">
        <v>1.1100000000000001</v>
      </c>
      <c r="J48" s="904">
        <v>6</v>
      </c>
      <c r="K48" s="905">
        <v>1</v>
      </c>
      <c r="L48" s="906">
        <v>2</v>
      </c>
      <c r="M48" s="906">
        <v>18</v>
      </c>
      <c r="N48" s="907">
        <v>6</v>
      </c>
      <c r="O48" s="906" t="s">
        <v>4313</v>
      </c>
      <c r="P48" s="908" t="s">
        <v>4398</v>
      </c>
      <c r="Q48" s="909">
        <f t="shared" si="0"/>
        <v>1</v>
      </c>
      <c r="R48" s="909">
        <f t="shared" si="0"/>
        <v>1.1100000000000001</v>
      </c>
      <c r="S48" s="896">
        <f t="shared" si="1"/>
        <v>6</v>
      </c>
      <c r="T48" s="896">
        <f t="shared" si="2"/>
        <v>6</v>
      </c>
      <c r="U48" s="896">
        <f t="shared" si="3"/>
        <v>0</v>
      </c>
      <c r="V48" s="910">
        <f t="shared" si="4"/>
        <v>1</v>
      </c>
      <c r="W48" s="91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9:Q1048576">
    <cfRule type="cellIs" dxfId="12" priority="9" stopIfTrue="1" operator="lessThan">
      <formula>0</formula>
    </cfRule>
  </conditionalFormatting>
  <conditionalFormatting sqref="U49:U1048576">
    <cfRule type="cellIs" dxfId="11" priority="8" stopIfTrue="1" operator="greaterThan">
      <formula>0</formula>
    </cfRule>
  </conditionalFormatting>
  <conditionalFormatting sqref="V49:V1048576">
    <cfRule type="cellIs" dxfId="10" priority="7" stopIfTrue="1" operator="greaterThan">
      <formula>1</formula>
    </cfRule>
  </conditionalFormatting>
  <conditionalFormatting sqref="V49:V1048576">
    <cfRule type="cellIs" dxfId="9" priority="4" stopIfTrue="1" operator="greaterThan">
      <formula>1</formula>
    </cfRule>
  </conditionalFormatting>
  <conditionalFormatting sqref="U49:U1048576">
    <cfRule type="cellIs" dxfId="8" priority="5" stopIfTrue="1" operator="greaterThan">
      <formula>0</formula>
    </cfRule>
  </conditionalFormatting>
  <conditionalFormatting sqref="Q49:Q1048576">
    <cfRule type="cellIs" dxfId="7" priority="6" stopIfTrue="1" operator="lessThan">
      <formula>0</formula>
    </cfRule>
  </conditionalFormatting>
  <conditionalFormatting sqref="V5:V48">
    <cfRule type="cellIs" dxfId="6" priority="1" stopIfTrue="1" operator="greaterThan">
      <formula>1</formula>
    </cfRule>
  </conditionalFormatting>
  <conditionalFormatting sqref="U5:U48">
    <cfRule type="cellIs" dxfId="5" priority="2" stopIfTrue="1" operator="greaterThan">
      <formula>0</formula>
    </cfRule>
  </conditionalFormatting>
  <conditionalFormatting sqref="Q5:Q4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2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90" t="s">
        <v>158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</row>
    <row r="2" spans="1:13" ht="14.4" customHeight="1" thickBot="1" x14ac:dyDescent="0.35">
      <c r="A2" s="382" t="s">
        <v>312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714433</v>
      </c>
      <c r="C3" s="351">
        <f t="shared" ref="C3:L3" si="0">SUBTOTAL(9,C6:C1048576)</f>
        <v>7</v>
      </c>
      <c r="D3" s="351">
        <f t="shared" si="0"/>
        <v>918364</v>
      </c>
      <c r="E3" s="351">
        <f t="shared" si="0"/>
        <v>7.39599741528433</v>
      </c>
      <c r="F3" s="351">
        <f t="shared" si="0"/>
        <v>1175937</v>
      </c>
      <c r="G3" s="354">
        <f>IF(B3&lt;&gt;0,F3/B3,"")</f>
        <v>1.6459724004910188</v>
      </c>
      <c r="H3" s="350">
        <f t="shared" si="0"/>
        <v>10655.949999999999</v>
      </c>
      <c r="I3" s="351">
        <f t="shared" si="0"/>
        <v>2</v>
      </c>
      <c r="J3" s="351">
        <f t="shared" si="0"/>
        <v>1160964.3</v>
      </c>
      <c r="K3" s="351">
        <f t="shared" si="0"/>
        <v>227.37478823725269</v>
      </c>
      <c r="L3" s="351">
        <f t="shared" si="0"/>
        <v>105993.58999999998</v>
      </c>
      <c r="M3" s="352">
        <f>IF(H3&lt;&gt;0,L3/H3,"")</f>
        <v>9.9468925811401139</v>
      </c>
    </row>
    <row r="4" spans="1:13" ht="14.4" customHeight="1" x14ac:dyDescent="0.3">
      <c r="A4" s="610" t="s">
        <v>118</v>
      </c>
      <c r="B4" s="556" t="s">
        <v>123</v>
      </c>
      <c r="C4" s="557"/>
      <c r="D4" s="557"/>
      <c r="E4" s="557"/>
      <c r="F4" s="557"/>
      <c r="G4" s="558"/>
      <c r="H4" s="556" t="s">
        <v>124</v>
      </c>
      <c r="I4" s="557"/>
      <c r="J4" s="557"/>
      <c r="K4" s="557"/>
      <c r="L4" s="557"/>
      <c r="M4" s="558"/>
    </row>
    <row r="5" spans="1:13" s="337" customFormat="1" ht="14.4" customHeight="1" thickBot="1" x14ac:dyDescent="0.35">
      <c r="A5" s="912"/>
      <c r="B5" s="913">
        <v>2014</v>
      </c>
      <c r="C5" s="914"/>
      <c r="D5" s="914">
        <v>2015</v>
      </c>
      <c r="E5" s="914"/>
      <c r="F5" s="914">
        <v>2016</v>
      </c>
      <c r="G5" s="796" t="s">
        <v>2</v>
      </c>
      <c r="H5" s="913">
        <v>2014</v>
      </c>
      <c r="I5" s="914"/>
      <c r="J5" s="914">
        <v>2015</v>
      </c>
      <c r="K5" s="914"/>
      <c r="L5" s="914">
        <v>2016</v>
      </c>
      <c r="M5" s="796" t="s">
        <v>2</v>
      </c>
    </row>
    <row r="6" spans="1:13" ht="14.4" customHeight="1" x14ac:dyDescent="0.3">
      <c r="A6" s="754" t="s">
        <v>4400</v>
      </c>
      <c r="B6" s="797">
        <v>4328</v>
      </c>
      <c r="C6" s="740">
        <v>1</v>
      </c>
      <c r="D6" s="797"/>
      <c r="E6" s="740"/>
      <c r="F6" s="797">
        <v>4508</v>
      </c>
      <c r="G6" s="745">
        <v>1.0415896487985212</v>
      </c>
      <c r="H6" s="797">
        <v>5550</v>
      </c>
      <c r="I6" s="740">
        <v>1</v>
      </c>
      <c r="J6" s="797"/>
      <c r="K6" s="740"/>
      <c r="L6" s="797">
        <v>3755.12</v>
      </c>
      <c r="M6" s="235">
        <v>0.67659819819819822</v>
      </c>
    </row>
    <row r="7" spans="1:13" ht="14.4" customHeight="1" x14ac:dyDescent="0.3">
      <c r="A7" s="691" t="s">
        <v>4401</v>
      </c>
      <c r="B7" s="804">
        <v>61806</v>
      </c>
      <c r="C7" s="665">
        <v>1</v>
      </c>
      <c r="D7" s="804">
        <v>56010</v>
      </c>
      <c r="E7" s="665">
        <v>0.9062226968255509</v>
      </c>
      <c r="F7" s="804">
        <v>49998</v>
      </c>
      <c r="G7" s="681">
        <v>0.80895058732161929</v>
      </c>
      <c r="H7" s="804"/>
      <c r="I7" s="665"/>
      <c r="J7" s="804"/>
      <c r="K7" s="665"/>
      <c r="L7" s="804"/>
      <c r="M7" s="704"/>
    </row>
    <row r="8" spans="1:13" ht="14.4" customHeight="1" x14ac:dyDescent="0.3">
      <c r="A8" s="691" t="s">
        <v>4402</v>
      </c>
      <c r="B8" s="804">
        <v>319763</v>
      </c>
      <c r="C8" s="665">
        <v>1</v>
      </c>
      <c r="D8" s="804">
        <v>346767</v>
      </c>
      <c r="E8" s="665">
        <v>1.0844500458151818</v>
      </c>
      <c r="F8" s="804">
        <v>688660</v>
      </c>
      <c r="G8" s="681">
        <v>2.1536575526249129</v>
      </c>
      <c r="H8" s="804"/>
      <c r="I8" s="665"/>
      <c r="J8" s="804"/>
      <c r="K8" s="665"/>
      <c r="L8" s="804"/>
      <c r="M8" s="704"/>
    </row>
    <row r="9" spans="1:13" ht="14.4" customHeight="1" x14ac:dyDescent="0.3">
      <c r="A9" s="691" t="s">
        <v>4403</v>
      </c>
      <c r="B9" s="804">
        <v>144213</v>
      </c>
      <c r="C9" s="665">
        <v>1</v>
      </c>
      <c r="D9" s="804">
        <v>282928</v>
      </c>
      <c r="E9" s="665">
        <v>1.9618758364363822</v>
      </c>
      <c r="F9" s="804">
        <v>193874</v>
      </c>
      <c r="G9" s="681">
        <v>1.3443586916574788</v>
      </c>
      <c r="H9" s="804">
        <v>5105.9499999999989</v>
      </c>
      <c r="I9" s="665">
        <v>1</v>
      </c>
      <c r="J9" s="804">
        <v>1160964.3</v>
      </c>
      <c r="K9" s="665">
        <v>227.37478823725269</v>
      </c>
      <c r="L9" s="804">
        <v>102238.46999999999</v>
      </c>
      <c r="M9" s="704">
        <v>20.023398192305059</v>
      </c>
    </row>
    <row r="10" spans="1:13" ht="14.4" customHeight="1" x14ac:dyDescent="0.3">
      <c r="A10" s="691" t="s">
        <v>4404</v>
      </c>
      <c r="B10" s="804">
        <v>127837</v>
      </c>
      <c r="C10" s="665">
        <v>1</v>
      </c>
      <c r="D10" s="804">
        <v>148413</v>
      </c>
      <c r="E10" s="665">
        <v>1.1609549660896297</v>
      </c>
      <c r="F10" s="804">
        <v>155655</v>
      </c>
      <c r="G10" s="681">
        <v>1.2176052316621948</v>
      </c>
      <c r="H10" s="804"/>
      <c r="I10" s="665"/>
      <c r="J10" s="804"/>
      <c r="K10" s="665"/>
      <c r="L10" s="804"/>
      <c r="M10" s="704"/>
    </row>
    <row r="11" spans="1:13" ht="14.4" customHeight="1" x14ac:dyDescent="0.3">
      <c r="A11" s="691" t="s">
        <v>4405</v>
      </c>
      <c r="B11" s="804">
        <v>9727</v>
      </c>
      <c r="C11" s="665">
        <v>1</v>
      </c>
      <c r="D11" s="804">
        <v>5905</v>
      </c>
      <c r="E11" s="665">
        <v>0.60707309550735067</v>
      </c>
      <c r="F11" s="804">
        <v>28152</v>
      </c>
      <c r="G11" s="681">
        <v>2.8942119872519791</v>
      </c>
      <c r="H11" s="804"/>
      <c r="I11" s="665"/>
      <c r="J11" s="804"/>
      <c r="K11" s="665"/>
      <c r="L11" s="804"/>
      <c r="M11" s="704"/>
    </row>
    <row r="12" spans="1:13" ht="14.4" customHeight="1" thickBot="1" x14ac:dyDescent="0.35">
      <c r="A12" s="799" t="s">
        <v>4406</v>
      </c>
      <c r="B12" s="798">
        <v>46759</v>
      </c>
      <c r="C12" s="671">
        <v>1</v>
      </c>
      <c r="D12" s="798">
        <v>78341</v>
      </c>
      <c r="E12" s="671">
        <v>1.6754207746102354</v>
      </c>
      <c r="F12" s="798">
        <v>55090</v>
      </c>
      <c r="G12" s="682">
        <v>1.1781689086592955</v>
      </c>
      <c r="H12" s="798"/>
      <c r="I12" s="671"/>
      <c r="J12" s="798"/>
      <c r="K12" s="671"/>
      <c r="L12" s="798"/>
      <c r="M12" s="705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19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90" t="s">
        <v>4786</v>
      </c>
      <c r="B1" s="481"/>
      <c r="C1" s="481"/>
      <c r="D1" s="481"/>
      <c r="E1" s="481"/>
      <c r="F1" s="481"/>
      <c r="G1" s="481"/>
      <c r="H1" s="481"/>
      <c r="I1" s="481"/>
      <c r="J1" s="481"/>
      <c r="K1" s="481"/>
      <c r="L1" s="481"/>
      <c r="M1" s="481"/>
      <c r="N1" s="481"/>
      <c r="O1" s="481"/>
      <c r="P1" s="481"/>
      <c r="Q1" s="481"/>
    </row>
    <row r="2" spans="1:17" ht="14.4" customHeight="1" thickBot="1" x14ac:dyDescent="0.35">
      <c r="A2" s="382" t="s">
        <v>312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9248.6899999999987</v>
      </c>
      <c r="G3" s="215">
        <f t="shared" si="0"/>
        <v>725088.95</v>
      </c>
      <c r="H3" s="216"/>
      <c r="I3" s="216"/>
      <c r="J3" s="211">
        <f t="shared" si="0"/>
        <v>8908.0400000000009</v>
      </c>
      <c r="K3" s="215">
        <f t="shared" si="0"/>
        <v>2079328.3000000003</v>
      </c>
      <c r="L3" s="216"/>
      <c r="M3" s="216"/>
      <c r="N3" s="211">
        <f t="shared" si="0"/>
        <v>18938.09</v>
      </c>
      <c r="O3" s="215">
        <f t="shared" si="0"/>
        <v>1281930.5899999999</v>
      </c>
      <c r="P3" s="181">
        <f>IF(G3=0,"",O3/G3)</f>
        <v>1.7679632133409287</v>
      </c>
      <c r="Q3" s="213">
        <f>IF(N3=0,"",O3/N3)</f>
        <v>67.690595514119948</v>
      </c>
    </row>
    <row r="4" spans="1:17" ht="14.4" customHeight="1" x14ac:dyDescent="0.3">
      <c r="A4" s="564" t="s">
        <v>74</v>
      </c>
      <c r="B4" s="563" t="s">
        <v>119</v>
      </c>
      <c r="C4" s="564" t="s">
        <v>120</v>
      </c>
      <c r="D4" s="573" t="s">
        <v>90</v>
      </c>
      <c r="E4" s="565" t="s">
        <v>11</v>
      </c>
      <c r="F4" s="571">
        <v>2014</v>
      </c>
      <c r="G4" s="572"/>
      <c r="H4" s="214"/>
      <c r="I4" s="214"/>
      <c r="J4" s="571">
        <v>2015</v>
      </c>
      <c r="K4" s="572"/>
      <c r="L4" s="214"/>
      <c r="M4" s="214"/>
      <c r="N4" s="571">
        <v>2016</v>
      </c>
      <c r="O4" s="572"/>
      <c r="P4" s="574" t="s">
        <v>2</v>
      </c>
      <c r="Q4" s="562" t="s">
        <v>122</v>
      </c>
    </row>
    <row r="5" spans="1:17" ht="14.4" customHeight="1" thickBot="1" x14ac:dyDescent="0.35">
      <c r="A5" s="809"/>
      <c r="B5" s="807"/>
      <c r="C5" s="809"/>
      <c r="D5" s="817"/>
      <c r="E5" s="811"/>
      <c r="F5" s="818" t="s">
        <v>91</v>
      </c>
      <c r="G5" s="819" t="s">
        <v>14</v>
      </c>
      <c r="H5" s="820"/>
      <c r="I5" s="820"/>
      <c r="J5" s="818" t="s">
        <v>91</v>
      </c>
      <c r="K5" s="819" t="s">
        <v>14</v>
      </c>
      <c r="L5" s="820"/>
      <c r="M5" s="820"/>
      <c r="N5" s="818" t="s">
        <v>91</v>
      </c>
      <c r="O5" s="819" t="s">
        <v>14</v>
      </c>
      <c r="P5" s="821"/>
      <c r="Q5" s="816"/>
    </row>
    <row r="6" spans="1:17" ht="14.4" customHeight="1" x14ac:dyDescent="0.3">
      <c r="A6" s="739" t="s">
        <v>4407</v>
      </c>
      <c r="B6" s="740" t="s">
        <v>4408</v>
      </c>
      <c r="C6" s="740" t="s">
        <v>3878</v>
      </c>
      <c r="D6" s="740" t="s">
        <v>4409</v>
      </c>
      <c r="E6" s="740"/>
      <c r="F6" s="229">
        <v>1000</v>
      </c>
      <c r="G6" s="229">
        <v>5550</v>
      </c>
      <c r="H6" s="229">
        <v>1</v>
      </c>
      <c r="I6" s="229">
        <v>5.55</v>
      </c>
      <c r="J6" s="229"/>
      <c r="K6" s="229"/>
      <c r="L6" s="229"/>
      <c r="M6" s="229"/>
      <c r="N6" s="229">
        <v>643</v>
      </c>
      <c r="O6" s="229">
        <v>3755.12</v>
      </c>
      <c r="P6" s="745">
        <v>0.67659819819819822</v>
      </c>
      <c r="Q6" s="753">
        <v>5.84</v>
      </c>
    </row>
    <row r="7" spans="1:17" ht="14.4" customHeight="1" x14ac:dyDescent="0.3">
      <c r="A7" s="664" t="s">
        <v>4407</v>
      </c>
      <c r="B7" s="665" t="s">
        <v>4408</v>
      </c>
      <c r="C7" s="665" t="s">
        <v>3718</v>
      </c>
      <c r="D7" s="665" t="s">
        <v>4410</v>
      </c>
      <c r="E7" s="665" t="s">
        <v>4411</v>
      </c>
      <c r="F7" s="668">
        <v>2</v>
      </c>
      <c r="G7" s="668">
        <v>3508</v>
      </c>
      <c r="H7" s="668">
        <v>1</v>
      </c>
      <c r="I7" s="668">
        <v>1754</v>
      </c>
      <c r="J7" s="668"/>
      <c r="K7" s="668"/>
      <c r="L7" s="668"/>
      <c r="M7" s="668"/>
      <c r="N7" s="668">
        <v>2</v>
      </c>
      <c r="O7" s="668">
        <v>3650</v>
      </c>
      <c r="P7" s="681">
        <v>1.040478905359179</v>
      </c>
      <c r="Q7" s="669">
        <v>1825</v>
      </c>
    </row>
    <row r="8" spans="1:17" ht="14.4" customHeight="1" x14ac:dyDescent="0.3">
      <c r="A8" s="664" t="s">
        <v>4407</v>
      </c>
      <c r="B8" s="665" t="s">
        <v>4408</v>
      </c>
      <c r="C8" s="665" t="s">
        <v>3718</v>
      </c>
      <c r="D8" s="665" t="s">
        <v>4412</v>
      </c>
      <c r="E8" s="665" t="s">
        <v>4413</v>
      </c>
      <c r="F8" s="668">
        <v>2</v>
      </c>
      <c r="G8" s="668">
        <v>820</v>
      </c>
      <c r="H8" s="668">
        <v>1</v>
      </c>
      <c r="I8" s="668">
        <v>410</v>
      </c>
      <c r="J8" s="668"/>
      <c r="K8" s="668"/>
      <c r="L8" s="668"/>
      <c r="M8" s="668"/>
      <c r="N8" s="668">
        <v>2</v>
      </c>
      <c r="O8" s="668">
        <v>858</v>
      </c>
      <c r="P8" s="681">
        <v>1.0463414634146342</v>
      </c>
      <c r="Q8" s="669">
        <v>429</v>
      </c>
    </row>
    <row r="9" spans="1:17" ht="14.4" customHeight="1" x14ac:dyDescent="0.3">
      <c r="A9" s="664" t="s">
        <v>4414</v>
      </c>
      <c r="B9" s="665" t="s">
        <v>4415</v>
      </c>
      <c r="C9" s="665" t="s">
        <v>3718</v>
      </c>
      <c r="D9" s="665" t="s">
        <v>4416</v>
      </c>
      <c r="E9" s="665" t="s">
        <v>4417</v>
      </c>
      <c r="F9" s="668">
        <v>11</v>
      </c>
      <c r="G9" s="668">
        <v>3850</v>
      </c>
      <c r="H9" s="668">
        <v>1</v>
      </c>
      <c r="I9" s="668">
        <v>350</v>
      </c>
      <c r="J9" s="668"/>
      <c r="K9" s="668"/>
      <c r="L9" s="668"/>
      <c r="M9" s="668"/>
      <c r="N9" s="668">
        <v>2</v>
      </c>
      <c r="O9" s="668">
        <v>708</v>
      </c>
      <c r="P9" s="681">
        <v>0.18389610389610389</v>
      </c>
      <c r="Q9" s="669">
        <v>354</v>
      </c>
    </row>
    <row r="10" spans="1:17" ht="14.4" customHeight="1" x14ac:dyDescent="0.3">
      <c r="A10" s="664" t="s">
        <v>4414</v>
      </c>
      <c r="B10" s="665" t="s">
        <v>4415</v>
      </c>
      <c r="C10" s="665" t="s">
        <v>3718</v>
      </c>
      <c r="D10" s="665" t="s">
        <v>4418</v>
      </c>
      <c r="E10" s="665" t="s">
        <v>4419</v>
      </c>
      <c r="F10" s="668">
        <v>8</v>
      </c>
      <c r="G10" s="668">
        <v>520</v>
      </c>
      <c r="H10" s="668">
        <v>1</v>
      </c>
      <c r="I10" s="668">
        <v>65</v>
      </c>
      <c r="J10" s="668">
        <v>10</v>
      </c>
      <c r="K10" s="668">
        <v>650</v>
      </c>
      <c r="L10" s="668">
        <v>1.25</v>
      </c>
      <c r="M10" s="668">
        <v>65</v>
      </c>
      <c r="N10" s="668">
        <v>4</v>
      </c>
      <c r="O10" s="668">
        <v>260</v>
      </c>
      <c r="P10" s="681">
        <v>0.5</v>
      </c>
      <c r="Q10" s="669">
        <v>65</v>
      </c>
    </row>
    <row r="11" spans="1:17" ht="14.4" customHeight="1" x14ac:dyDescent="0.3">
      <c r="A11" s="664" t="s">
        <v>4414</v>
      </c>
      <c r="B11" s="665" t="s">
        <v>4415</v>
      </c>
      <c r="C11" s="665" t="s">
        <v>3718</v>
      </c>
      <c r="D11" s="665" t="s">
        <v>4420</v>
      </c>
      <c r="E11" s="665" t="s">
        <v>4421</v>
      </c>
      <c r="F11" s="668">
        <v>7</v>
      </c>
      <c r="G11" s="668">
        <v>161</v>
      </c>
      <c r="H11" s="668">
        <v>1</v>
      </c>
      <c r="I11" s="668">
        <v>23</v>
      </c>
      <c r="J11" s="668">
        <v>7</v>
      </c>
      <c r="K11" s="668">
        <v>168</v>
      </c>
      <c r="L11" s="668">
        <v>1.0434782608695652</v>
      </c>
      <c r="M11" s="668">
        <v>24</v>
      </c>
      <c r="N11" s="668">
        <v>13</v>
      </c>
      <c r="O11" s="668">
        <v>312</v>
      </c>
      <c r="P11" s="681">
        <v>1.9378881987577641</v>
      </c>
      <c r="Q11" s="669">
        <v>24</v>
      </c>
    </row>
    <row r="12" spans="1:17" ht="14.4" customHeight="1" x14ac:dyDescent="0.3">
      <c r="A12" s="664" t="s">
        <v>4414</v>
      </c>
      <c r="B12" s="665" t="s">
        <v>4415</v>
      </c>
      <c r="C12" s="665" t="s">
        <v>3718</v>
      </c>
      <c r="D12" s="665" t="s">
        <v>4422</v>
      </c>
      <c r="E12" s="665" t="s">
        <v>4423</v>
      </c>
      <c r="F12" s="668">
        <v>5</v>
      </c>
      <c r="G12" s="668">
        <v>270</v>
      </c>
      <c r="H12" s="668">
        <v>1</v>
      </c>
      <c r="I12" s="668">
        <v>54</v>
      </c>
      <c r="J12" s="668">
        <v>4</v>
      </c>
      <c r="K12" s="668">
        <v>216</v>
      </c>
      <c r="L12" s="668">
        <v>0.8</v>
      </c>
      <c r="M12" s="668">
        <v>54</v>
      </c>
      <c r="N12" s="668">
        <v>8</v>
      </c>
      <c r="O12" s="668">
        <v>440</v>
      </c>
      <c r="P12" s="681">
        <v>1.6296296296296295</v>
      </c>
      <c r="Q12" s="669">
        <v>55</v>
      </c>
    </row>
    <row r="13" spans="1:17" ht="14.4" customHeight="1" x14ac:dyDescent="0.3">
      <c r="A13" s="664" t="s">
        <v>4414</v>
      </c>
      <c r="B13" s="665" t="s">
        <v>4415</v>
      </c>
      <c r="C13" s="665" t="s">
        <v>3718</v>
      </c>
      <c r="D13" s="665" t="s">
        <v>4424</v>
      </c>
      <c r="E13" s="665" t="s">
        <v>4425</v>
      </c>
      <c r="F13" s="668">
        <v>392</v>
      </c>
      <c r="G13" s="668">
        <v>30184</v>
      </c>
      <c r="H13" s="668">
        <v>1</v>
      </c>
      <c r="I13" s="668">
        <v>77</v>
      </c>
      <c r="J13" s="668">
        <v>359</v>
      </c>
      <c r="K13" s="668">
        <v>27643</v>
      </c>
      <c r="L13" s="668">
        <v>0.91581632653061229</v>
      </c>
      <c r="M13" s="668">
        <v>77</v>
      </c>
      <c r="N13" s="668">
        <v>344</v>
      </c>
      <c r="O13" s="668">
        <v>26488</v>
      </c>
      <c r="P13" s="681">
        <v>0.87755102040816324</v>
      </c>
      <c r="Q13" s="669">
        <v>77</v>
      </c>
    </row>
    <row r="14" spans="1:17" ht="14.4" customHeight="1" x14ac:dyDescent="0.3">
      <c r="A14" s="664" t="s">
        <v>4414</v>
      </c>
      <c r="B14" s="665" t="s">
        <v>4415</v>
      </c>
      <c r="C14" s="665" t="s">
        <v>3718</v>
      </c>
      <c r="D14" s="665" t="s">
        <v>4426</v>
      </c>
      <c r="E14" s="665" t="s">
        <v>4427</v>
      </c>
      <c r="F14" s="668">
        <v>7</v>
      </c>
      <c r="G14" s="668">
        <v>154</v>
      </c>
      <c r="H14" s="668">
        <v>1</v>
      </c>
      <c r="I14" s="668">
        <v>22</v>
      </c>
      <c r="J14" s="668">
        <v>11</v>
      </c>
      <c r="K14" s="668">
        <v>253</v>
      </c>
      <c r="L14" s="668">
        <v>1.6428571428571428</v>
      </c>
      <c r="M14" s="668">
        <v>23</v>
      </c>
      <c r="N14" s="668">
        <v>21</v>
      </c>
      <c r="O14" s="668">
        <v>504</v>
      </c>
      <c r="P14" s="681">
        <v>3.2727272727272729</v>
      </c>
      <c r="Q14" s="669">
        <v>24</v>
      </c>
    </row>
    <row r="15" spans="1:17" ht="14.4" customHeight="1" x14ac:dyDescent="0.3">
      <c r="A15" s="664" t="s">
        <v>4414</v>
      </c>
      <c r="B15" s="665" t="s">
        <v>4415</v>
      </c>
      <c r="C15" s="665" t="s">
        <v>3718</v>
      </c>
      <c r="D15" s="665" t="s">
        <v>4428</v>
      </c>
      <c r="E15" s="665" t="s">
        <v>4429</v>
      </c>
      <c r="F15" s="668">
        <v>1</v>
      </c>
      <c r="G15" s="668">
        <v>66</v>
      </c>
      <c r="H15" s="668">
        <v>1</v>
      </c>
      <c r="I15" s="668">
        <v>66</v>
      </c>
      <c r="J15" s="668">
        <v>1</v>
      </c>
      <c r="K15" s="668">
        <v>66</v>
      </c>
      <c r="L15" s="668">
        <v>1</v>
      </c>
      <c r="M15" s="668">
        <v>66</v>
      </c>
      <c r="N15" s="668">
        <v>4</v>
      </c>
      <c r="O15" s="668">
        <v>264</v>
      </c>
      <c r="P15" s="681">
        <v>4</v>
      </c>
      <c r="Q15" s="669">
        <v>66</v>
      </c>
    </row>
    <row r="16" spans="1:17" ht="14.4" customHeight="1" x14ac:dyDescent="0.3">
      <c r="A16" s="664" t="s">
        <v>4414</v>
      </c>
      <c r="B16" s="665" t="s">
        <v>4415</v>
      </c>
      <c r="C16" s="665" t="s">
        <v>3718</v>
      </c>
      <c r="D16" s="665" t="s">
        <v>4430</v>
      </c>
      <c r="E16" s="665" t="s">
        <v>4431</v>
      </c>
      <c r="F16" s="668"/>
      <c r="G16" s="668"/>
      <c r="H16" s="668"/>
      <c r="I16" s="668"/>
      <c r="J16" s="668">
        <v>2</v>
      </c>
      <c r="K16" s="668">
        <v>48</v>
      </c>
      <c r="L16" s="668"/>
      <c r="M16" s="668">
        <v>24</v>
      </c>
      <c r="N16" s="668">
        <v>1</v>
      </c>
      <c r="O16" s="668">
        <v>25</v>
      </c>
      <c r="P16" s="681"/>
      <c r="Q16" s="669">
        <v>25</v>
      </c>
    </row>
    <row r="17" spans="1:17" ht="14.4" customHeight="1" x14ac:dyDescent="0.3">
      <c r="A17" s="664" t="s">
        <v>4414</v>
      </c>
      <c r="B17" s="665" t="s">
        <v>4415</v>
      </c>
      <c r="C17" s="665" t="s">
        <v>3718</v>
      </c>
      <c r="D17" s="665" t="s">
        <v>4432</v>
      </c>
      <c r="E17" s="665" t="s">
        <v>4433</v>
      </c>
      <c r="F17" s="668">
        <v>7</v>
      </c>
      <c r="G17" s="668">
        <v>1260</v>
      </c>
      <c r="H17" s="668">
        <v>1</v>
      </c>
      <c r="I17" s="668">
        <v>180</v>
      </c>
      <c r="J17" s="668">
        <v>6</v>
      </c>
      <c r="K17" s="668">
        <v>1080</v>
      </c>
      <c r="L17" s="668">
        <v>0.8571428571428571</v>
      </c>
      <c r="M17" s="668">
        <v>180</v>
      </c>
      <c r="N17" s="668">
        <v>19</v>
      </c>
      <c r="O17" s="668">
        <v>3439</v>
      </c>
      <c r="P17" s="681">
        <v>2.7293650793650794</v>
      </c>
      <c r="Q17" s="669">
        <v>181</v>
      </c>
    </row>
    <row r="18" spans="1:17" ht="14.4" customHeight="1" x14ac:dyDescent="0.3">
      <c r="A18" s="664" t="s">
        <v>4414</v>
      </c>
      <c r="B18" s="665" t="s">
        <v>4415</v>
      </c>
      <c r="C18" s="665" t="s">
        <v>3718</v>
      </c>
      <c r="D18" s="665" t="s">
        <v>4434</v>
      </c>
      <c r="E18" s="665" t="s">
        <v>4435</v>
      </c>
      <c r="F18" s="668">
        <v>5</v>
      </c>
      <c r="G18" s="668">
        <v>1265</v>
      </c>
      <c r="H18" s="668">
        <v>1</v>
      </c>
      <c r="I18" s="668">
        <v>253</v>
      </c>
      <c r="J18" s="668">
        <v>4</v>
      </c>
      <c r="K18" s="668">
        <v>1012</v>
      </c>
      <c r="L18" s="668">
        <v>0.8</v>
      </c>
      <c r="M18" s="668">
        <v>253</v>
      </c>
      <c r="N18" s="668">
        <v>4</v>
      </c>
      <c r="O18" s="668">
        <v>1016</v>
      </c>
      <c r="P18" s="681">
        <v>0.80316205533596841</v>
      </c>
      <c r="Q18" s="669">
        <v>254</v>
      </c>
    </row>
    <row r="19" spans="1:17" ht="14.4" customHeight="1" x14ac:dyDescent="0.3">
      <c r="A19" s="664" t="s">
        <v>4414</v>
      </c>
      <c r="B19" s="665" t="s">
        <v>4415</v>
      </c>
      <c r="C19" s="665" t="s">
        <v>3718</v>
      </c>
      <c r="D19" s="665" t="s">
        <v>4436</v>
      </c>
      <c r="E19" s="665" t="s">
        <v>4437</v>
      </c>
      <c r="F19" s="668">
        <v>111</v>
      </c>
      <c r="G19" s="668">
        <v>23976</v>
      </c>
      <c r="H19" s="668">
        <v>1</v>
      </c>
      <c r="I19" s="668">
        <v>216</v>
      </c>
      <c r="J19" s="668">
        <v>114</v>
      </c>
      <c r="K19" s="668">
        <v>24624</v>
      </c>
      <c r="L19" s="668">
        <v>1.027027027027027</v>
      </c>
      <c r="M19" s="668">
        <v>216</v>
      </c>
      <c r="N19" s="668">
        <v>76</v>
      </c>
      <c r="O19" s="668">
        <v>16492</v>
      </c>
      <c r="P19" s="681">
        <v>0.68785452118785451</v>
      </c>
      <c r="Q19" s="669">
        <v>217</v>
      </c>
    </row>
    <row r="20" spans="1:17" ht="14.4" customHeight="1" x14ac:dyDescent="0.3">
      <c r="A20" s="664" t="s">
        <v>4414</v>
      </c>
      <c r="B20" s="665" t="s">
        <v>4415</v>
      </c>
      <c r="C20" s="665" t="s">
        <v>3718</v>
      </c>
      <c r="D20" s="665" t="s">
        <v>4438</v>
      </c>
      <c r="E20" s="665" t="s">
        <v>4439</v>
      </c>
      <c r="F20" s="668">
        <v>2</v>
      </c>
      <c r="G20" s="668">
        <v>100</v>
      </c>
      <c r="H20" s="668">
        <v>1</v>
      </c>
      <c r="I20" s="668">
        <v>50</v>
      </c>
      <c r="J20" s="668">
        <v>5</v>
      </c>
      <c r="K20" s="668">
        <v>250</v>
      </c>
      <c r="L20" s="668">
        <v>2.5</v>
      </c>
      <c r="M20" s="668">
        <v>50</v>
      </c>
      <c r="N20" s="668">
        <v>1</v>
      </c>
      <c r="O20" s="668">
        <v>50</v>
      </c>
      <c r="P20" s="681">
        <v>0.5</v>
      </c>
      <c r="Q20" s="669">
        <v>50</v>
      </c>
    </row>
    <row r="21" spans="1:17" ht="14.4" customHeight="1" x14ac:dyDescent="0.3">
      <c r="A21" s="664" t="s">
        <v>4440</v>
      </c>
      <c r="B21" s="665" t="s">
        <v>4441</v>
      </c>
      <c r="C21" s="665" t="s">
        <v>3718</v>
      </c>
      <c r="D21" s="665" t="s">
        <v>4442</v>
      </c>
      <c r="E21" s="665" t="s">
        <v>4443</v>
      </c>
      <c r="F21" s="668">
        <v>269</v>
      </c>
      <c r="G21" s="668">
        <v>7263</v>
      </c>
      <c r="H21" s="668">
        <v>1</v>
      </c>
      <c r="I21" s="668">
        <v>27</v>
      </c>
      <c r="J21" s="668">
        <v>294</v>
      </c>
      <c r="K21" s="668">
        <v>7938</v>
      </c>
      <c r="L21" s="668">
        <v>1.0929368029739777</v>
      </c>
      <c r="M21" s="668">
        <v>27</v>
      </c>
      <c r="N21" s="668">
        <v>235</v>
      </c>
      <c r="O21" s="668">
        <v>6345</v>
      </c>
      <c r="P21" s="681">
        <v>0.87360594795539037</v>
      </c>
      <c r="Q21" s="669">
        <v>27</v>
      </c>
    </row>
    <row r="22" spans="1:17" ht="14.4" customHeight="1" x14ac:dyDescent="0.3">
      <c r="A22" s="664" t="s">
        <v>4440</v>
      </c>
      <c r="B22" s="665" t="s">
        <v>4441</v>
      </c>
      <c r="C22" s="665" t="s">
        <v>3718</v>
      </c>
      <c r="D22" s="665" t="s">
        <v>4444</v>
      </c>
      <c r="E22" s="665" t="s">
        <v>4445</v>
      </c>
      <c r="F22" s="668">
        <v>3</v>
      </c>
      <c r="G22" s="668">
        <v>162</v>
      </c>
      <c r="H22" s="668">
        <v>1</v>
      </c>
      <c r="I22" s="668">
        <v>54</v>
      </c>
      <c r="J22" s="668">
        <v>3</v>
      </c>
      <c r="K22" s="668">
        <v>162</v>
      </c>
      <c r="L22" s="668">
        <v>1</v>
      </c>
      <c r="M22" s="668">
        <v>54</v>
      </c>
      <c r="N22" s="668">
        <v>4</v>
      </c>
      <c r="O22" s="668">
        <v>216</v>
      </c>
      <c r="P22" s="681">
        <v>1.3333333333333333</v>
      </c>
      <c r="Q22" s="669">
        <v>54</v>
      </c>
    </row>
    <row r="23" spans="1:17" ht="14.4" customHeight="1" x14ac:dyDescent="0.3">
      <c r="A23" s="664" t="s">
        <v>4440</v>
      </c>
      <c r="B23" s="665" t="s">
        <v>4441</v>
      </c>
      <c r="C23" s="665" t="s">
        <v>3718</v>
      </c>
      <c r="D23" s="665" t="s">
        <v>4446</v>
      </c>
      <c r="E23" s="665" t="s">
        <v>4447</v>
      </c>
      <c r="F23" s="668">
        <v>260</v>
      </c>
      <c r="G23" s="668">
        <v>6240</v>
      </c>
      <c r="H23" s="668">
        <v>1</v>
      </c>
      <c r="I23" s="668">
        <v>24</v>
      </c>
      <c r="J23" s="668">
        <v>288</v>
      </c>
      <c r="K23" s="668">
        <v>6912</v>
      </c>
      <c r="L23" s="668">
        <v>1.1076923076923078</v>
      </c>
      <c r="M23" s="668">
        <v>24</v>
      </c>
      <c r="N23" s="668">
        <v>229</v>
      </c>
      <c r="O23" s="668">
        <v>5496</v>
      </c>
      <c r="P23" s="681">
        <v>0.88076923076923075</v>
      </c>
      <c r="Q23" s="669">
        <v>24</v>
      </c>
    </row>
    <row r="24" spans="1:17" ht="14.4" customHeight="1" x14ac:dyDescent="0.3">
      <c r="A24" s="664" t="s">
        <v>4440</v>
      </c>
      <c r="B24" s="665" t="s">
        <v>4441</v>
      </c>
      <c r="C24" s="665" t="s">
        <v>3718</v>
      </c>
      <c r="D24" s="665" t="s">
        <v>4448</v>
      </c>
      <c r="E24" s="665" t="s">
        <v>4449</v>
      </c>
      <c r="F24" s="668">
        <v>514</v>
      </c>
      <c r="G24" s="668">
        <v>13878</v>
      </c>
      <c r="H24" s="668">
        <v>1</v>
      </c>
      <c r="I24" s="668">
        <v>27</v>
      </c>
      <c r="J24" s="668">
        <v>551</v>
      </c>
      <c r="K24" s="668">
        <v>14877</v>
      </c>
      <c r="L24" s="668">
        <v>1.0719844357976653</v>
      </c>
      <c r="M24" s="668">
        <v>27</v>
      </c>
      <c r="N24" s="668">
        <v>513</v>
      </c>
      <c r="O24" s="668">
        <v>13851</v>
      </c>
      <c r="P24" s="681">
        <v>0.99805447470817121</v>
      </c>
      <c r="Q24" s="669">
        <v>27</v>
      </c>
    </row>
    <row r="25" spans="1:17" ht="14.4" customHeight="1" x14ac:dyDescent="0.3">
      <c r="A25" s="664" t="s">
        <v>4440</v>
      </c>
      <c r="B25" s="665" t="s">
        <v>4441</v>
      </c>
      <c r="C25" s="665" t="s">
        <v>3718</v>
      </c>
      <c r="D25" s="665" t="s">
        <v>4450</v>
      </c>
      <c r="E25" s="665" t="s">
        <v>4451</v>
      </c>
      <c r="F25" s="668">
        <v>37</v>
      </c>
      <c r="G25" s="668">
        <v>999</v>
      </c>
      <c r="H25" s="668">
        <v>1</v>
      </c>
      <c r="I25" s="668">
        <v>27</v>
      </c>
      <c r="J25" s="668">
        <v>48</v>
      </c>
      <c r="K25" s="668">
        <v>1296</v>
      </c>
      <c r="L25" s="668">
        <v>1.2972972972972974</v>
      </c>
      <c r="M25" s="668">
        <v>27</v>
      </c>
      <c r="N25" s="668">
        <v>18</v>
      </c>
      <c r="O25" s="668">
        <v>486</v>
      </c>
      <c r="P25" s="681">
        <v>0.48648648648648651</v>
      </c>
      <c r="Q25" s="669">
        <v>27</v>
      </c>
    </row>
    <row r="26" spans="1:17" ht="14.4" customHeight="1" x14ac:dyDescent="0.3">
      <c r="A26" s="664" t="s">
        <v>4440</v>
      </c>
      <c r="B26" s="665" t="s">
        <v>4441</v>
      </c>
      <c r="C26" s="665" t="s">
        <v>3718</v>
      </c>
      <c r="D26" s="665" t="s">
        <v>4452</v>
      </c>
      <c r="E26" s="665" t="s">
        <v>4453</v>
      </c>
      <c r="F26" s="668">
        <v>102</v>
      </c>
      <c r="G26" s="668">
        <v>2244</v>
      </c>
      <c r="H26" s="668">
        <v>1</v>
      </c>
      <c r="I26" s="668">
        <v>22</v>
      </c>
      <c r="J26" s="668">
        <v>126</v>
      </c>
      <c r="K26" s="668">
        <v>2772</v>
      </c>
      <c r="L26" s="668">
        <v>1.2352941176470589</v>
      </c>
      <c r="M26" s="668">
        <v>22</v>
      </c>
      <c r="N26" s="668">
        <v>2133</v>
      </c>
      <c r="O26" s="668">
        <v>46926</v>
      </c>
      <c r="P26" s="681">
        <v>20.911764705882351</v>
      </c>
      <c r="Q26" s="669">
        <v>22</v>
      </c>
    </row>
    <row r="27" spans="1:17" ht="14.4" customHeight="1" x14ac:dyDescent="0.3">
      <c r="A27" s="664" t="s">
        <v>4440</v>
      </c>
      <c r="B27" s="665" t="s">
        <v>4441</v>
      </c>
      <c r="C27" s="665" t="s">
        <v>3718</v>
      </c>
      <c r="D27" s="665" t="s">
        <v>4454</v>
      </c>
      <c r="E27" s="665" t="s">
        <v>4455</v>
      </c>
      <c r="F27" s="668">
        <v>1</v>
      </c>
      <c r="G27" s="668">
        <v>68</v>
      </c>
      <c r="H27" s="668">
        <v>1</v>
      </c>
      <c r="I27" s="668">
        <v>68</v>
      </c>
      <c r="J27" s="668">
        <v>2</v>
      </c>
      <c r="K27" s="668">
        <v>136</v>
      </c>
      <c r="L27" s="668">
        <v>2</v>
      </c>
      <c r="M27" s="668">
        <v>68</v>
      </c>
      <c r="N27" s="668">
        <v>1</v>
      </c>
      <c r="O27" s="668">
        <v>68</v>
      </c>
      <c r="P27" s="681">
        <v>1</v>
      </c>
      <c r="Q27" s="669">
        <v>68</v>
      </c>
    </row>
    <row r="28" spans="1:17" ht="14.4" customHeight="1" x14ac:dyDescent="0.3">
      <c r="A28" s="664" t="s">
        <v>4440</v>
      </c>
      <c r="B28" s="665" t="s">
        <v>4441</v>
      </c>
      <c r="C28" s="665" t="s">
        <v>3718</v>
      </c>
      <c r="D28" s="665" t="s">
        <v>4456</v>
      </c>
      <c r="E28" s="665" t="s">
        <v>4457</v>
      </c>
      <c r="F28" s="668">
        <v>316</v>
      </c>
      <c r="G28" s="668">
        <v>19592</v>
      </c>
      <c r="H28" s="668">
        <v>1</v>
      </c>
      <c r="I28" s="668">
        <v>62</v>
      </c>
      <c r="J28" s="668">
        <v>322</v>
      </c>
      <c r="K28" s="668">
        <v>19964</v>
      </c>
      <c r="L28" s="668">
        <v>1.018987341772152</v>
      </c>
      <c r="M28" s="668">
        <v>62</v>
      </c>
      <c r="N28" s="668">
        <v>1</v>
      </c>
      <c r="O28" s="668">
        <v>62</v>
      </c>
      <c r="P28" s="681">
        <v>3.1645569620253164E-3</v>
      </c>
      <c r="Q28" s="669">
        <v>62</v>
      </c>
    </row>
    <row r="29" spans="1:17" ht="14.4" customHeight="1" x14ac:dyDescent="0.3">
      <c r="A29" s="664" t="s">
        <v>4440</v>
      </c>
      <c r="B29" s="665" t="s">
        <v>4441</v>
      </c>
      <c r="C29" s="665" t="s">
        <v>3718</v>
      </c>
      <c r="D29" s="665" t="s">
        <v>4458</v>
      </c>
      <c r="E29" s="665" t="s">
        <v>4459</v>
      </c>
      <c r="F29" s="668">
        <v>1</v>
      </c>
      <c r="G29" s="668">
        <v>61</v>
      </c>
      <c r="H29" s="668">
        <v>1</v>
      </c>
      <c r="I29" s="668">
        <v>61</v>
      </c>
      <c r="J29" s="668">
        <v>2</v>
      </c>
      <c r="K29" s="668">
        <v>124</v>
      </c>
      <c r="L29" s="668">
        <v>2.0327868852459017</v>
      </c>
      <c r="M29" s="668">
        <v>62</v>
      </c>
      <c r="N29" s="668">
        <v>2016</v>
      </c>
      <c r="O29" s="668">
        <v>124992</v>
      </c>
      <c r="P29" s="681">
        <v>2049.0491803278687</v>
      </c>
      <c r="Q29" s="669">
        <v>62</v>
      </c>
    </row>
    <row r="30" spans="1:17" ht="14.4" customHeight="1" x14ac:dyDescent="0.3">
      <c r="A30" s="664" t="s">
        <v>4440</v>
      </c>
      <c r="B30" s="665" t="s">
        <v>4441</v>
      </c>
      <c r="C30" s="665" t="s">
        <v>3718</v>
      </c>
      <c r="D30" s="665" t="s">
        <v>4460</v>
      </c>
      <c r="E30" s="665" t="s">
        <v>4461</v>
      </c>
      <c r="F30" s="668"/>
      <c r="G30" s="668"/>
      <c r="H30" s="668"/>
      <c r="I30" s="668"/>
      <c r="J30" s="668">
        <v>1</v>
      </c>
      <c r="K30" s="668">
        <v>394</v>
      </c>
      <c r="L30" s="668"/>
      <c r="M30" s="668">
        <v>394</v>
      </c>
      <c r="N30" s="668"/>
      <c r="O30" s="668"/>
      <c r="P30" s="681"/>
      <c r="Q30" s="669"/>
    </row>
    <row r="31" spans="1:17" ht="14.4" customHeight="1" x14ac:dyDescent="0.3">
      <c r="A31" s="664" t="s">
        <v>4440</v>
      </c>
      <c r="B31" s="665" t="s">
        <v>4441</v>
      </c>
      <c r="C31" s="665" t="s">
        <v>3718</v>
      </c>
      <c r="D31" s="665" t="s">
        <v>4462</v>
      </c>
      <c r="E31" s="665" t="s">
        <v>4463</v>
      </c>
      <c r="F31" s="668">
        <v>53</v>
      </c>
      <c r="G31" s="668">
        <v>52311</v>
      </c>
      <c r="H31" s="668">
        <v>1</v>
      </c>
      <c r="I31" s="668">
        <v>987</v>
      </c>
      <c r="J31" s="668">
        <v>52</v>
      </c>
      <c r="K31" s="668">
        <v>51324</v>
      </c>
      <c r="L31" s="668">
        <v>0.98113207547169812</v>
      </c>
      <c r="M31" s="668">
        <v>987</v>
      </c>
      <c r="N31" s="668">
        <v>66</v>
      </c>
      <c r="O31" s="668">
        <v>65208</v>
      </c>
      <c r="P31" s="681">
        <v>1.2465447037907897</v>
      </c>
      <c r="Q31" s="669">
        <v>988</v>
      </c>
    </row>
    <row r="32" spans="1:17" ht="14.4" customHeight="1" x14ac:dyDescent="0.3">
      <c r="A32" s="664" t="s">
        <v>4440</v>
      </c>
      <c r="B32" s="665" t="s">
        <v>4441</v>
      </c>
      <c r="C32" s="665" t="s">
        <v>3718</v>
      </c>
      <c r="D32" s="665" t="s">
        <v>4464</v>
      </c>
      <c r="E32" s="665" t="s">
        <v>4465</v>
      </c>
      <c r="F32" s="668"/>
      <c r="G32" s="668"/>
      <c r="H32" s="668"/>
      <c r="I32" s="668"/>
      <c r="J32" s="668"/>
      <c r="K32" s="668"/>
      <c r="L32" s="668"/>
      <c r="M32" s="668"/>
      <c r="N32" s="668">
        <v>1</v>
      </c>
      <c r="O32" s="668">
        <v>17</v>
      </c>
      <c r="P32" s="681"/>
      <c r="Q32" s="669">
        <v>17</v>
      </c>
    </row>
    <row r="33" spans="1:17" ht="14.4" customHeight="1" x14ac:dyDescent="0.3">
      <c r="A33" s="664" t="s">
        <v>4440</v>
      </c>
      <c r="B33" s="665" t="s">
        <v>4441</v>
      </c>
      <c r="C33" s="665" t="s">
        <v>3718</v>
      </c>
      <c r="D33" s="665" t="s">
        <v>4466</v>
      </c>
      <c r="E33" s="665" t="s">
        <v>4467</v>
      </c>
      <c r="F33" s="668"/>
      <c r="G33" s="668"/>
      <c r="H33" s="668"/>
      <c r="I33" s="668"/>
      <c r="J33" s="668">
        <v>2</v>
      </c>
      <c r="K33" s="668">
        <v>128</v>
      </c>
      <c r="L33" s="668"/>
      <c r="M33" s="668">
        <v>64</v>
      </c>
      <c r="N33" s="668"/>
      <c r="O33" s="668"/>
      <c r="P33" s="681"/>
      <c r="Q33" s="669"/>
    </row>
    <row r="34" spans="1:17" ht="14.4" customHeight="1" x14ac:dyDescent="0.3">
      <c r="A34" s="664" t="s">
        <v>4440</v>
      </c>
      <c r="B34" s="665" t="s">
        <v>4441</v>
      </c>
      <c r="C34" s="665" t="s">
        <v>3718</v>
      </c>
      <c r="D34" s="665" t="s">
        <v>4468</v>
      </c>
      <c r="E34" s="665" t="s">
        <v>4469</v>
      </c>
      <c r="F34" s="668"/>
      <c r="G34" s="668"/>
      <c r="H34" s="668"/>
      <c r="I34" s="668"/>
      <c r="J34" s="668">
        <v>2</v>
      </c>
      <c r="K34" s="668">
        <v>94</v>
      </c>
      <c r="L34" s="668"/>
      <c r="M34" s="668">
        <v>47</v>
      </c>
      <c r="N34" s="668">
        <v>2</v>
      </c>
      <c r="O34" s="668">
        <v>94</v>
      </c>
      <c r="P34" s="681"/>
      <c r="Q34" s="669">
        <v>47</v>
      </c>
    </row>
    <row r="35" spans="1:17" ht="14.4" customHeight="1" x14ac:dyDescent="0.3">
      <c r="A35" s="664" t="s">
        <v>4440</v>
      </c>
      <c r="B35" s="665" t="s">
        <v>4441</v>
      </c>
      <c r="C35" s="665" t="s">
        <v>3718</v>
      </c>
      <c r="D35" s="665" t="s">
        <v>4470</v>
      </c>
      <c r="E35" s="665" t="s">
        <v>4471</v>
      </c>
      <c r="F35" s="668">
        <v>106</v>
      </c>
      <c r="G35" s="668">
        <v>6360</v>
      </c>
      <c r="H35" s="668">
        <v>1</v>
      </c>
      <c r="I35" s="668">
        <v>60</v>
      </c>
      <c r="J35" s="668">
        <v>104</v>
      </c>
      <c r="K35" s="668">
        <v>6240</v>
      </c>
      <c r="L35" s="668">
        <v>0.98113207547169812</v>
      </c>
      <c r="M35" s="668">
        <v>60</v>
      </c>
      <c r="N35" s="668">
        <v>88</v>
      </c>
      <c r="O35" s="668">
        <v>5280</v>
      </c>
      <c r="P35" s="681">
        <v>0.83018867924528306</v>
      </c>
      <c r="Q35" s="669">
        <v>60</v>
      </c>
    </row>
    <row r="36" spans="1:17" ht="14.4" customHeight="1" x14ac:dyDescent="0.3">
      <c r="A36" s="664" t="s">
        <v>4440</v>
      </c>
      <c r="B36" s="665" t="s">
        <v>4441</v>
      </c>
      <c r="C36" s="665" t="s">
        <v>3718</v>
      </c>
      <c r="D36" s="665" t="s">
        <v>4472</v>
      </c>
      <c r="E36" s="665" t="s">
        <v>4473</v>
      </c>
      <c r="F36" s="668">
        <v>1</v>
      </c>
      <c r="G36" s="668">
        <v>851</v>
      </c>
      <c r="H36" s="668">
        <v>1</v>
      </c>
      <c r="I36" s="668">
        <v>851</v>
      </c>
      <c r="J36" s="668">
        <v>9</v>
      </c>
      <c r="K36" s="668">
        <v>7668</v>
      </c>
      <c r="L36" s="668">
        <v>9.0105757931844881</v>
      </c>
      <c r="M36" s="668">
        <v>852</v>
      </c>
      <c r="N36" s="668">
        <v>4</v>
      </c>
      <c r="O36" s="668">
        <v>3412</v>
      </c>
      <c r="P36" s="681">
        <v>4.0094007050528786</v>
      </c>
      <c r="Q36" s="669">
        <v>853</v>
      </c>
    </row>
    <row r="37" spans="1:17" ht="14.4" customHeight="1" x14ac:dyDescent="0.3">
      <c r="A37" s="664" t="s">
        <v>4440</v>
      </c>
      <c r="B37" s="665" t="s">
        <v>4441</v>
      </c>
      <c r="C37" s="665" t="s">
        <v>3718</v>
      </c>
      <c r="D37" s="665" t="s">
        <v>4474</v>
      </c>
      <c r="E37" s="665" t="s">
        <v>4475</v>
      </c>
      <c r="F37" s="668">
        <v>5</v>
      </c>
      <c r="G37" s="668">
        <v>3915</v>
      </c>
      <c r="H37" s="668">
        <v>1</v>
      </c>
      <c r="I37" s="668">
        <v>783</v>
      </c>
      <c r="J37" s="668">
        <v>7</v>
      </c>
      <c r="K37" s="668">
        <v>5502</v>
      </c>
      <c r="L37" s="668">
        <v>1.4053639846743295</v>
      </c>
      <c r="M37" s="668">
        <v>786</v>
      </c>
      <c r="N37" s="668">
        <v>2</v>
      </c>
      <c r="O37" s="668">
        <v>1574</v>
      </c>
      <c r="P37" s="681">
        <v>0.40204342273307792</v>
      </c>
      <c r="Q37" s="669">
        <v>787</v>
      </c>
    </row>
    <row r="38" spans="1:17" ht="14.4" customHeight="1" x14ac:dyDescent="0.3">
      <c r="A38" s="664" t="s">
        <v>4440</v>
      </c>
      <c r="B38" s="665" t="s">
        <v>4441</v>
      </c>
      <c r="C38" s="665" t="s">
        <v>3718</v>
      </c>
      <c r="D38" s="665" t="s">
        <v>4476</v>
      </c>
      <c r="E38" s="665" t="s">
        <v>4477</v>
      </c>
      <c r="F38" s="668"/>
      <c r="G38" s="668"/>
      <c r="H38" s="668"/>
      <c r="I38" s="668"/>
      <c r="J38" s="668"/>
      <c r="K38" s="668"/>
      <c r="L38" s="668"/>
      <c r="M38" s="668"/>
      <c r="N38" s="668">
        <v>1</v>
      </c>
      <c r="O38" s="668">
        <v>562</v>
      </c>
      <c r="P38" s="681"/>
      <c r="Q38" s="669">
        <v>562</v>
      </c>
    </row>
    <row r="39" spans="1:17" ht="14.4" customHeight="1" x14ac:dyDescent="0.3">
      <c r="A39" s="664" t="s">
        <v>4440</v>
      </c>
      <c r="B39" s="665" t="s">
        <v>4441</v>
      </c>
      <c r="C39" s="665" t="s">
        <v>3718</v>
      </c>
      <c r="D39" s="665" t="s">
        <v>4478</v>
      </c>
      <c r="E39" s="665" t="s">
        <v>4479</v>
      </c>
      <c r="F39" s="668">
        <v>102</v>
      </c>
      <c r="G39" s="668">
        <v>2958</v>
      </c>
      <c r="H39" s="668">
        <v>1</v>
      </c>
      <c r="I39" s="668">
        <v>29</v>
      </c>
      <c r="J39" s="668">
        <v>126</v>
      </c>
      <c r="K39" s="668">
        <v>3780</v>
      </c>
      <c r="L39" s="668">
        <v>1.2778904665314401</v>
      </c>
      <c r="M39" s="668">
        <v>30</v>
      </c>
      <c r="N39" s="668">
        <v>2134</v>
      </c>
      <c r="O39" s="668">
        <v>64020</v>
      </c>
      <c r="P39" s="681">
        <v>21.643002028397564</v>
      </c>
      <c r="Q39" s="669">
        <v>30</v>
      </c>
    </row>
    <row r="40" spans="1:17" ht="14.4" customHeight="1" x14ac:dyDescent="0.3">
      <c r="A40" s="664" t="s">
        <v>4440</v>
      </c>
      <c r="B40" s="665" t="s">
        <v>4441</v>
      </c>
      <c r="C40" s="665" t="s">
        <v>3718</v>
      </c>
      <c r="D40" s="665" t="s">
        <v>4480</v>
      </c>
      <c r="E40" s="665" t="s">
        <v>4481</v>
      </c>
      <c r="F40" s="668">
        <v>106</v>
      </c>
      <c r="G40" s="668">
        <v>5300</v>
      </c>
      <c r="H40" s="668">
        <v>1</v>
      </c>
      <c r="I40" s="668">
        <v>50</v>
      </c>
      <c r="J40" s="668">
        <v>106</v>
      </c>
      <c r="K40" s="668">
        <v>5300</v>
      </c>
      <c r="L40" s="668">
        <v>1</v>
      </c>
      <c r="M40" s="668">
        <v>50</v>
      </c>
      <c r="N40" s="668">
        <v>88</v>
      </c>
      <c r="O40" s="668">
        <v>4400</v>
      </c>
      <c r="P40" s="681">
        <v>0.83018867924528306</v>
      </c>
      <c r="Q40" s="669">
        <v>50</v>
      </c>
    </row>
    <row r="41" spans="1:17" ht="14.4" customHeight="1" x14ac:dyDescent="0.3">
      <c r="A41" s="664" t="s">
        <v>4440</v>
      </c>
      <c r="B41" s="665" t="s">
        <v>4441</v>
      </c>
      <c r="C41" s="665" t="s">
        <v>3718</v>
      </c>
      <c r="D41" s="665" t="s">
        <v>4482</v>
      </c>
      <c r="E41" s="665" t="s">
        <v>4483</v>
      </c>
      <c r="F41" s="668">
        <v>233</v>
      </c>
      <c r="G41" s="668">
        <v>2796</v>
      </c>
      <c r="H41" s="668">
        <v>1</v>
      </c>
      <c r="I41" s="668">
        <v>12</v>
      </c>
      <c r="J41" s="668">
        <v>228</v>
      </c>
      <c r="K41" s="668">
        <v>2736</v>
      </c>
      <c r="L41" s="668">
        <v>0.97854077253218885</v>
      </c>
      <c r="M41" s="668">
        <v>12</v>
      </c>
      <c r="N41" s="668">
        <v>214</v>
      </c>
      <c r="O41" s="668">
        <v>2568</v>
      </c>
      <c r="P41" s="681">
        <v>0.91845493562231761</v>
      </c>
      <c r="Q41" s="669">
        <v>12</v>
      </c>
    </row>
    <row r="42" spans="1:17" ht="14.4" customHeight="1" x14ac:dyDescent="0.3">
      <c r="A42" s="664" t="s">
        <v>4440</v>
      </c>
      <c r="B42" s="665" t="s">
        <v>4441</v>
      </c>
      <c r="C42" s="665" t="s">
        <v>3718</v>
      </c>
      <c r="D42" s="665" t="s">
        <v>4484</v>
      </c>
      <c r="E42" s="665" t="s">
        <v>4485</v>
      </c>
      <c r="F42" s="668">
        <v>4</v>
      </c>
      <c r="G42" s="668">
        <v>724</v>
      </c>
      <c r="H42" s="668">
        <v>1</v>
      </c>
      <c r="I42" s="668">
        <v>181</v>
      </c>
      <c r="J42" s="668">
        <v>7</v>
      </c>
      <c r="K42" s="668">
        <v>1274</v>
      </c>
      <c r="L42" s="668">
        <v>1.7596685082872927</v>
      </c>
      <c r="M42" s="668">
        <v>182</v>
      </c>
      <c r="N42" s="668"/>
      <c r="O42" s="668"/>
      <c r="P42" s="681"/>
      <c r="Q42" s="669"/>
    </row>
    <row r="43" spans="1:17" ht="14.4" customHeight="1" x14ac:dyDescent="0.3">
      <c r="A43" s="664" t="s">
        <v>4440</v>
      </c>
      <c r="B43" s="665" t="s">
        <v>4441</v>
      </c>
      <c r="C43" s="665" t="s">
        <v>3718</v>
      </c>
      <c r="D43" s="665" t="s">
        <v>4486</v>
      </c>
      <c r="E43" s="665" t="s">
        <v>4487</v>
      </c>
      <c r="F43" s="668">
        <v>3</v>
      </c>
      <c r="G43" s="668">
        <v>546</v>
      </c>
      <c r="H43" s="668">
        <v>1</v>
      </c>
      <c r="I43" s="668">
        <v>182</v>
      </c>
      <c r="J43" s="668">
        <v>7</v>
      </c>
      <c r="K43" s="668">
        <v>1281</v>
      </c>
      <c r="L43" s="668">
        <v>2.3461538461538463</v>
      </c>
      <c r="M43" s="668">
        <v>183</v>
      </c>
      <c r="N43" s="668"/>
      <c r="O43" s="668"/>
      <c r="P43" s="681"/>
      <c r="Q43" s="669"/>
    </row>
    <row r="44" spans="1:17" ht="14.4" customHeight="1" x14ac:dyDescent="0.3">
      <c r="A44" s="664" t="s">
        <v>4440</v>
      </c>
      <c r="B44" s="665" t="s">
        <v>4441</v>
      </c>
      <c r="C44" s="665" t="s">
        <v>3718</v>
      </c>
      <c r="D44" s="665" t="s">
        <v>4488</v>
      </c>
      <c r="E44" s="665" t="s">
        <v>4489</v>
      </c>
      <c r="F44" s="668"/>
      <c r="G44" s="668"/>
      <c r="H44" s="668"/>
      <c r="I44" s="668"/>
      <c r="J44" s="668"/>
      <c r="K44" s="668"/>
      <c r="L44" s="668"/>
      <c r="M44" s="668"/>
      <c r="N44" s="668">
        <v>1</v>
      </c>
      <c r="O44" s="668">
        <v>1283</v>
      </c>
      <c r="P44" s="681"/>
      <c r="Q44" s="669">
        <v>1283</v>
      </c>
    </row>
    <row r="45" spans="1:17" ht="14.4" customHeight="1" x14ac:dyDescent="0.3">
      <c r="A45" s="664" t="s">
        <v>4440</v>
      </c>
      <c r="B45" s="665" t="s">
        <v>4441</v>
      </c>
      <c r="C45" s="665" t="s">
        <v>3718</v>
      </c>
      <c r="D45" s="665" t="s">
        <v>4490</v>
      </c>
      <c r="E45" s="665" t="s">
        <v>4491</v>
      </c>
      <c r="F45" s="668">
        <v>698</v>
      </c>
      <c r="G45" s="668">
        <v>102606</v>
      </c>
      <c r="H45" s="668">
        <v>1</v>
      </c>
      <c r="I45" s="668">
        <v>147</v>
      </c>
      <c r="J45" s="668">
        <v>741</v>
      </c>
      <c r="K45" s="668">
        <v>109668</v>
      </c>
      <c r="L45" s="668">
        <v>1.0688263844219636</v>
      </c>
      <c r="M45" s="668">
        <v>148</v>
      </c>
      <c r="N45" s="668">
        <v>685</v>
      </c>
      <c r="O45" s="668">
        <v>102065</v>
      </c>
      <c r="P45" s="681">
        <v>0.99472740385552505</v>
      </c>
      <c r="Q45" s="669">
        <v>149</v>
      </c>
    </row>
    <row r="46" spans="1:17" ht="14.4" customHeight="1" x14ac:dyDescent="0.3">
      <c r="A46" s="664" t="s">
        <v>4440</v>
      </c>
      <c r="B46" s="665" t="s">
        <v>4441</v>
      </c>
      <c r="C46" s="665" t="s">
        <v>3718</v>
      </c>
      <c r="D46" s="665" t="s">
        <v>4492</v>
      </c>
      <c r="E46" s="665" t="s">
        <v>4493</v>
      </c>
      <c r="F46" s="668">
        <v>103</v>
      </c>
      <c r="G46" s="668">
        <v>2987</v>
      </c>
      <c r="H46" s="668">
        <v>1</v>
      </c>
      <c r="I46" s="668">
        <v>29</v>
      </c>
      <c r="J46" s="668">
        <v>127</v>
      </c>
      <c r="K46" s="668">
        <v>3810</v>
      </c>
      <c r="L46" s="668">
        <v>1.2755272849012387</v>
      </c>
      <c r="M46" s="668">
        <v>30</v>
      </c>
      <c r="N46" s="668">
        <v>2133</v>
      </c>
      <c r="O46" s="668">
        <v>63990</v>
      </c>
      <c r="P46" s="681">
        <v>21.422832273183797</v>
      </c>
      <c r="Q46" s="669">
        <v>30</v>
      </c>
    </row>
    <row r="47" spans="1:17" ht="14.4" customHeight="1" x14ac:dyDescent="0.3">
      <c r="A47" s="664" t="s">
        <v>4440</v>
      </c>
      <c r="B47" s="665" t="s">
        <v>4441</v>
      </c>
      <c r="C47" s="665" t="s">
        <v>3718</v>
      </c>
      <c r="D47" s="665" t="s">
        <v>4494</v>
      </c>
      <c r="E47" s="665" t="s">
        <v>4495</v>
      </c>
      <c r="F47" s="668">
        <v>44</v>
      </c>
      <c r="G47" s="668">
        <v>1364</v>
      </c>
      <c r="H47" s="668">
        <v>1</v>
      </c>
      <c r="I47" s="668">
        <v>31</v>
      </c>
      <c r="J47" s="668">
        <v>58</v>
      </c>
      <c r="K47" s="668">
        <v>1798</v>
      </c>
      <c r="L47" s="668">
        <v>1.3181818181818181</v>
      </c>
      <c r="M47" s="668">
        <v>31</v>
      </c>
      <c r="N47" s="668">
        <v>26</v>
      </c>
      <c r="O47" s="668">
        <v>806</v>
      </c>
      <c r="P47" s="681">
        <v>0.59090909090909094</v>
      </c>
      <c r="Q47" s="669">
        <v>31</v>
      </c>
    </row>
    <row r="48" spans="1:17" ht="14.4" customHeight="1" x14ac:dyDescent="0.3">
      <c r="A48" s="664" t="s">
        <v>4440</v>
      </c>
      <c r="B48" s="665" t="s">
        <v>4441</v>
      </c>
      <c r="C48" s="665" t="s">
        <v>3718</v>
      </c>
      <c r="D48" s="665" t="s">
        <v>4496</v>
      </c>
      <c r="E48" s="665" t="s">
        <v>4497</v>
      </c>
      <c r="F48" s="668">
        <v>268</v>
      </c>
      <c r="G48" s="668">
        <v>7236</v>
      </c>
      <c r="H48" s="668">
        <v>1</v>
      </c>
      <c r="I48" s="668">
        <v>27</v>
      </c>
      <c r="J48" s="668">
        <v>294</v>
      </c>
      <c r="K48" s="668">
        <v>7938</v>
      </c>
      <c r="L48" s="668">
        <v>1.0970149253731343</v>
      </c>
      <c r="M48" s="668">
        <v>27</v>
      </c>
      <c r="N48" s="668">
        <v>235</v>
      </c>
      <c r="O48" s="668">
        <v>6345</v>
      </c>
      <c r="P48" s="681">
        <v>0.87686567164179108</v>
      </c>
      <c r="Q48" s="669">
        <v>27</v>
      </c>
    </row>
    <row r="49" spans="1:17" ht="14.4" customHeight="1" x14ac:dyDescent="0.3">
      <c r="A49" s="664" t="s">
        <v>4440</v>
      </c>
      <c r="B49" s="665" t="s">
        <v>4441</v>
      </c>
      <c r="C49" s="665" t="s">
        <v>3718</v>
      </c>
      <c r="D49" s="665" t="s">
        <v>4498</v>
      </c>
      <c r="E49" s="665" t="s">
        <v>4499</v>
      </c>
      <c r="F49" s="668"/>
      <c r="G49" s="668"/>
      <c r="H49" s="668"/>
      <c r="I49" s="668"/>
      <c r="J49" s="668">
        <v>1</v>
      </c>
      <c r="K49" s="668">
        <v>255</v>
      </c>
      <c r="L49" s="668"/>
      <c r="M49" s="668">
        <v>255</v>
      </c>
      <c r="N49" s="668"/>
      <c r="O49" s="668"/>
      <c r="P49" s="681"/>
      <c r="Q49" s="669"/>
    </row>
    <row r="50" spans="1:17" ht="14.4" customHeight="1" x14ac:dyDescent="0.3">
      <c r="A50" s="664" t="s">
        <v>4440</v>
      </c>
      <c r="B50" s="665" t="s">
        <v>4441</v>
      </c>
      <c r="C50" s="665" t="s">
        <v>3718</v>
      </c>
      <c r="D50" s="665" t="s">
        <v>4500</v>
      </c>
      <c r="E50" s="665" t="s">
        <v>4501</v>
      </c>
      <c r="F50" s="668"/>
      <c r="G50" s="668"/>
      <c r="H50" s="668"/>
      <c r="I50" s="668"/>
      <c r="J50" s="668"/>
      <c r="K50" s="668"/>
      <c r="L50" s="668"/>
      <c r="M50" s="668"/>
      <c r="N50" s="668">
        <v>2</v>
      </c>
      <c r="O50" s="668">
        <v>44</v>
      </c>
      <c r="P50" s="681"/>
      <c r="Q50" s="669">
        <v>22</v>
      </c>
    </row>
    <row r="51" spans="1:17" ht="14.4" customHeight="1" x14ac:dyDescent="0.3">
      <c r="A51" s="664" t="s">
        <v>4440</v>
      </c>
      <c r="B51" s="665" t="s">
        <v>4441</v>
      </c>
      <c r="C51" s="665" t="s">
        <v>3718</v>
      </c>
      <c r="D51" s="665" t="s">
        <v>4502</v>
      </c>
      <c r="E51" s="665" t="s">
        <v>4503</v>
      </c>
      <c r="F51" s="668">
        <v>514</v>
      </c>
      <c r="G51" s="668">
        <v>12850</v>
      </c>
      <c r="H51" s="668">
        <v>1</v>
      </c>
      <c r="I51" s="668">
        <v>25</v>
      </c>
      <c r="J51" s="668">
        <v>550</v>
      </c>
      <c r="K51" s="668">
        <v>13750</v>
      </c>
      <c r="L51" s="668">
        <v>1.0700389105058365</v>
      </c>
      <c r="M51" s="668">
        <v>25</v>
      </c>
      <c r="N51" s="668">
        <v>512</v>
      </c>
      <c r="O51" s="668">
        <v>12800</v>
      </c>
      <c r="P51" s="681">
        <v>0.99610894941634243</v>
      </c>
      <c r="Q51" s="669">
        <v>25</v>
      </c>
    </row>
    <row r="52" spans="1:17" ht="14.4" customHeight="1" x14ac:dyDescent="0.3">
      <c r="A52" s="664" t="s">
        <v>4440</v>
      </c>
      <c r="B52" s="665" t="s">
        <v>4441</v>
      </c>
      <c r="C52" s="665" t="s">
        <v>3718</v>
      </c>
      <c r="D52" s="665" t="s">
        <v>4504</v>
      </c>
      <c r="E52" s="665" t="s">
        <v>4505</v>
      </c>
      <c r="F52" s="668">
        <v>1</v>
      </c>
      <c r="G52" s="668">
        <v>33</v>
      </c>
      <c r="H52" s="668">
        <v>1</v>
      </c>
      <c r="I52" s="668">
        <v>33</v>
      </c>
      <c r="J52" s="668"/>
      <c r="K52" s="668"/>
      <c r="L52" s="668"/>
      <c r="M52" s="668"/>
      <c r="N52" s="668"/>
      <c r="O52" s="668"/>
      <c r="P52" s="681"/>
      <c r="Q52" s="669"/>
    </row>
    <row r="53" spans="1:17" ht="14.4" customHeight="1" x14ac:dyDescent="0.3">
      <c r="A53" s="664" t="s">
        <v>4440</v>
      </c>
      <c r="B53" s="665" t="s">
        <v>4441</v>
      </c>
      <c r="C53" s="665" t="s">
        <v>3718</v>
      </c>
      <c r="D53" s="665" t="s">
        <v>4506</v>
      </c>
      <c r="E53" s="665" t="s">
        <v>4507</v>
      </c>
      <c r="F53" s="668">
        <v>1</v>
      </c>
      <c r="G53" s="668">
        <v>30</v>
      </c>
      <c r="H53" s="668">
        <v>1</v>
      </c>
      <c r="I53" s="668">
        <v>30</v>
      </c>
      <c r="J53" s="668">
        <v>2</v>
      </c>
      <c r="K53" s="668">
        <v>60</v>
      </c>
      <c r="L53" s="668">
        <v>2</v>
      </c>
      <c r="M53" s="668">
        <v>30</v>
      </c>
      <c r="N53" s="668">
        <v>2</v>
      </c>
      <c r="O53" s="668">
        <v>60</v>
      </c>
      <c r="P53" s="681">
        <v>2</v>
      </c>
      <c r="Q53" s="669">
        <v>30</v>
      </c>
    </row>
    <row r="54" spans="1:17" ht="14.4" customHeight="1" x14ac:dyDescent="0.3">
      <c r="A54" s="664" t="s">
        <v>4440</v>
      </c>
      <c r="B54" s="665" t="s">
        <v>4441</v>
      </c>
      <c r="C54" s="665" t="s">
        <v>3718</v>
      </c>
      <c r="D54" s="665" t="s">
        <v>4508</v>
      </c>
      <c r="E54" s="665" t="s">
        <v>4509</v>
      </c>
      <c r="F54" s="668">
        <v>5</v>
      </c>
      <c r="G54" s="668">
        <v>1020</v>
      </c>
      <c r="H54" s="668">
        <v>1</v>
      </c>
      <c r="I54" s="668">
        <v>204</v>
      </c>
      <c r="J54" s="668">
        <v>1</v>
      </c>
      <c r="K54" s="668">
        <v>204</v>
      </c>
      <c r="L54" s="668">
        <v>0.2</v>
      </c>
      <c r="M54" s="668">
        <v>204</v>
      </c>
      <c r="N54" s="668"/>
      <c r="O54" s="668"/>
      <c r="P54" s="681"/>
      <c r="Q54" s="669"/>
    </row>
    <row r="55" spans="1:17" ht="14.4" customHeight="1" x14ac:dyDescent="0.3">
      <c r="A55" s="664" t="s">
        <v>4440</v>
      </c>
      <c r="B55" s="665" t="s">
        <v>4441</v>
      </c>
      <c r="C55" s="665" t="s">
        <v>3718</v>
      </c>
      <c r="D55" s="665" t="s">
        <v>4510</v>
      </c>
      <c r="E55" s="665" t="s">
        <v>4511</v>
      </c>
      <c r="F55" s="668">
        <v>5</v>
      </c>
      <c r="G55" s="668">
        <v>130</v>
      </c>
      <c r="H55" s="668">
        <v>1</v>
      </c>
      <c r="I55" s="668">
        <v>26</v>
      </c>
      <c r="J55" s="668">
        <v>13</v>
      </c>
      <c r="K55" s="668">
        <v>338</v>
      </c>
      <c r="L55" s="668">
        <v>2.6</v>
      </c>
      <c r="M55" s="668">
        <v>26</v>
      </c>
      <c r="N55" s="668">
        <v>5</v>
      </c>
      <c r="O55" s="668">
        <v>130</v>
      </c>
      <c r="P55" s="681">
        <v>1</v>
      </c>
      <c r="Q55" s="669">
        <v>26</v>
      </c>
    </row>
    <row r="56" spans="1:17" ht="14.4" customHeight="1" x14ac:dyDescent="0.3">
      <c r="A56" s="664" t="s">
        <v>4440</v>
      </c>
      <c r="B56" s="665" t="s">
        <v>4441</v>
      </c>
      <c r="C56" s="665" t="s">
        <v>3718</v>
      </c>
      <c r="D56" s="665" t="s">
        <v>4512</v>
      </c>
      <c r="E56" s="665" t="s">
        <v>4513</v>
      </c>
      <c r="F56" s="668">
        <v>3</v>
      </c>
      <c r="G56" s="668">
        <v>252</v>
      </c>
      <c r="H56" s="668">
        <v>1</v>
      </c>
      <c r="I56" s="668">
        <v>84</v>
      </c>
      <c r="J56" s="668">
        <v>3</v>
      </c>
      <c r="K56" s="668">
        <v>252</v>
      </c>
      <c r="L56" s="668">
        <v>1</v>
      </c>
      <c r="M56" s="668">
        <v>84</v>
      </c>
      <c r="N56" s="668">
        <v>3</v>
      </c>
      <c r="O56" s="668">
        <v>252</v>
      </c>
      <c r="P56" s="681">
        <v>1</v>
      </c>
      <c r="Q56" s="669">
        <v>84</v>
      </c>
    </row>
    <row r="57" spans="1:17" ht="14.4" customHeight="1" x14ac:dyDescent="0.3">
      <c r="A57" s="664" t="s">
        <v>4440</v>
      </c>
      <c r="B57" s="665" t="s">
        <v>4441</v>
      </c>
      <c r="C57" s="665" t="s">
        <v>3718</v>
      </c>
      <c r="D57" s="665" t="s">
        <v>4514</v>
      </c>
      <c r="E57" s="665" t="s">
        <v>4515</v>
      </c>
      <c r="F57" s="668">
        <v>5</v>
      </c>
      <c r="G57" s="668">
        <v>870</v>
      </c>
      <c r="H57" s="668">
        <v>1</v>
      </c>
      <c r="I57" s="668">
        <v>174</v>
      </c>
      <c r="J57" s="668">
        <v>10</v>
      </c>
      <c r="K57" s="668">
        <v>1750</v>
      </c>
      <c r="L57" s="668">
        <v>2.0114942528735633</v>
      </c>
      <c r="M57" s="668">
        <v>175</v>
      </c>
      <c r="N57" s="668"/>
      <c r="O57" s="668"/>
      <c r="P57" s="681"/>
      <c r="Q57" s="669"/>
    </row>
    <row r="58" spans="1:17" ht="14.4" customHeight="1" x14ac:dyDescent="0.3">
      <c r="A58" s="664" t="s">
        <v>4440</v>
      </c>
      <c r="B58" s="665" t="s">
        <v>4441</v>
      </c>
      <c r="C58" s="665" t="s">
        <v>3718</v>
      </c>
      <c r="D58" s="665" t="s">
        <v>4516</v>
      </c>
      <c r="E58" s="665" t="s">
        <v>4517</v>
      </c>
      <c r="F58" s="668">
        <v>1</v>
      </c>
      <c r="G58" s="668">
        <v>250</v>
      </c>
      <c r="H58" s="668">
        <v>1</v>
      </c>
      <c r="I58" s="668">
        <v>250</v>
      </c>
      <c r="J58" s="668"/>
      <c r="K58" s="668"/>
      <c r="L58" s="668"/>
      <c r="M58" s="668"/>
      <c r="N58" s="668"/>
      <c r="O58" s="668"/>
      <c r="P58" s="681"/>
      <c r="Q58" s="669"/>
    </row>
    <row r="59" spans="1:17" ht="14.4" customHeight="1" x14ac:dyDescent="0.3">
      <c r="A59" s="664" t="s">
        <v>4440</v>
      </c>
      <c r="B59" s="665" t="s">
        <v>4441</v>
      </c>
      <c r="C59" s="665" t="s">
        <v>3718</v>
      </c>
      <c r="D59" s="665" t="s">
        <v>4518</v>
      </c>
      <c r="E59" s="665" t="s">
        <v>4519</v>
      </c>
      <c r="F59" s="668">
        <v>120</v>
      </c>
      <c r="G59" s="668">
        <v>1800</v>
      </c>
      <c r="H59" s="668">
        <v>1</v>
      </c>
      <c r="I59" s="668">
        <v>15</v>
      </c>
      <c r="J59" s="668">
        <v>157</v>
      </c>
      <c r="K59" s="668">
        <v>2355</v>
      </c>
      <c r="L59" s="668">
        <v>1.3083333333333333</v>
      </c>
      <c r="M59" s="668">
        <v>15</v>
      </c>
      <c r="N59" s="668">
        <v>85</v>
      </c>
      <c r="O59" s="668">
        <v>1275</v>
      </c>
      <c r="P59" s="681">
        <v>0.70833333333333337</v>
      </c>
      <c r="Q59" s="669">
        <v>15</v>
      </c>
    </row>
    <row r="60" spans="1:17" ht="14.4" customHeight="1" x14ac:dyDescent="0.3">
      <c r="A60" s="664" t="s">
        <v>4440</v>
      </c>
      <c r="B60" s="665" t="s">
        <v>4441</v>
      </c>
      <c r="C60" s="665" t="s">
        <v>3718</v>
      </c>
      <c r="D60" s="665" t="s">
        <v>4520</v>
      </c>
      <c r="E60" s="665" t="s">
        <v>4521</v>
      </c>
      <c r="F60" s="668">
        <v>169</v>
      </c>
      <c r="G60" s="668">
        <v>3887</v>
      </c>
      <c r="H60" s="668">
        <v>1</v>
      </c>
      <c r="I60" s="668">
        <v>23</v>
      </c>
      <c r="J60" s="668">
        <v>189</v>
      </c>
      <c r="K60" s="668">
        <v>4347</v>
      </c>
      <c r="L60" s="668">
        <v>1.1183431952662721</v>
      </c>
      <c r="M60" s="668">
        <v>23</v>
      </c>
      <c r="N60" s="668">
        <v>151</v>
      </c>
      <c r="O60" s="668">
        <v>3473</v>
      </c>
      <c r="P60" s="681">
        <v>0.89349112426035504</v>
      </c>
      <c r="Q60" s="669">
        <v>23</v>
      </c>
    </row>
    <row r="61" spans="1:17" ht="14.4" customHeight="1" x14ac:dyDescent="0.3">
      <c r="A61" s="664" t="s">
        <v>4440</v>
      </c>
      <c r="B61" s="665" t="s">
        <v>4441</v>
      </c>
      <c r="C61" s="665" t="s">
        <v>3718</v>
      </c>
      <c r="D61" s="665" t="s">
        <v>4522</v>
      </c>
      <c r="E61" s="665" t="s">
        <v>4523</v>
      </c>
      <c r="F61" s="668">
        <v>1</v>
      </c>
      <c r="G61" s="668">
        <v>249</v>
      </c>
      <c r="H61" s="668">
        <v>1</v>
      </c>
      <c r="I61" s="668">
        <v>249</v>
      </c>
      <c r="J61" s="668"/>
      <c r="K61" s="668"/>
      <c r="L61" s="668"/>
      <c r="M61" s="668"/>
      <c r="N61" s="668"/>
      <c r="O61" s="668"/>
      <c r="P61" s="681"/>
      <c r="Q61" s="669"/>
    </row>
    <row r="62" spans="1:17" ht="14.4" customHeight="1" x14ac:dyDescent="0.3">
      <c r="A62" s="664" t="s">
        <v>4440</v>
      </c>
      <c r="B62" s="665" t="s">
        <v>4441</v>
      </c>
      <c r="C62" s="665" t="s">
        <v>3718</v>
      </c>
      <c r="D62" s="665" t="s">
        <v>4524</v>
      </c>
      <c r="E62" s="665" t="s">
        <v>4525</v>
      </c>
      <c r="F62" s="668"/>
      <c r="G62" s="668"/>
      <c r="H62" s="668"/>
      <c r="I62" s="668"/>
      <c r="J62" s="668"/>
      <c r="K62" s="668"/>
      <c r="L62" s="668"/>
      <c r="M62" s="668"/>
      <c r="N62" s="668">
        <v>1</v>
      </c>
      <c r="O62" s="668">
        <v>37</v>
      </c>
      <c r="P62" s="681"/>
      <c r="Q62" s="669">
        <v>37</v>
      </c>
    </row>
    <row r="63" spans="1:17" ht="14.4" customHeight="1" x14ac:dyDescent="0.3">
      <c r="A63" s="664" t="s">
        <v>4440</v>
      </c>
      <c r="B63" s="665" t="s">
        <v>4441</v>
      </c>
      <c r="C63" s="665" t="s">
        <v>3718</v>
      </c>
      <c r="D63" s="665" t="s">
        <v>4526</v>
      </c>
      <c r="E63" s="665" t="s">
        <v>4527</v>
      </c>
      <c r="F63" s="668">
        <v>69</v>
      </c>
      <c r="G63" s="668">
        <v>1587</v>
      </c>
      <c r="H63" s="668">
        <v>1</v>
      </c>
      <c r="I63" s="668">
        <v>23</v>
      </c>
      <c r="J63" s="668">
        <v>100</v>
      </c>
      <c r="K63" s="668">
        <v>2300</v>
      </c>
      <c r="L63" s="668">
        <v>1.4492753623188406</v>
      </c>
      <c r="M63" s="668">
        <v>23</v>
      </c>
      <c r="N63" s="668">
        <v>2111</v>
      </c>
      <c r="O63" s="668">
        <v>48553</v>
      </c>
      <c r="P63" s="681">
        <v>30.594202898550726</v>
      </c>
      <c r="Q63" s="669">
        <v>23</v>
      </c>
    </row>
    <row r="64" spans="1:17" ht="14.4" customHeight="1" x14ac:dyDescent="0.3">
      <c r="A64" s="664" t="s">
        <v>4440</v>
      </c>
      <c r="B64" s="665" t="s">
        <v>4441</v>
      </c>
      <c r="C64" s="665" t="s">
        <v>3718</v>
      </c>
      <c r="D64" s="665" t="s">
        <v>4528</v>
      </c>
      <c r="E64" s="665" t="s">
        <v>4529</v>
      </c>
      <c r="F64" s="668">
        <v>97</v>
      </c>
      <c r="G64" s="668">
        <v>2813</v>
      </c>
      <c r="H64" s="668">
        <v>1</v>
      </c>
      <c r="I64" s="668">
        <v>29</v>
      </c>
      <c r="J64" s="668">
        <v>123</v>
      </c>
      <c r="K64" s="668">
        <v>3567</v>
      </c>
      <c r="L64" s="668">
        <v>1.268041237113402</v>
      </c>
      <c r="M64" s="668">
        <v>29</v>
      </c>
      <c r="N64" s="668">
        <v>108</v>
      </c>
      <c r="O64" s="668">
        <v>3132</v>
      </c>
      <c r="P64" s="681">
        <v>1.1134020618556701</v>
      </c>
      <c r="Q64" s="669">
        <v>29</v>
      </c>
    </row>
    <row r="65" spans="1:17" ht="14.4" customHeight="1" x14ac:dyDescent="0.3">
      <c r="A65" s="664" t="s">
        <v>4440</v>
      </c>
      <c r="B65" s="665" t="s">
        <v>4441</v>
      </c>
      <c r="C65" s="665" t="s">
        <v>3718</v>
      </c>
      <c r="D65" s="665" t="s">
        <v>4530</v>
      </c>
      <c r="E65" s="665" t="s">
        <v>4531</v>
      </c>
      <c r="F65" s="668">
        <v>1</v>
      </c>
      <c r="G65" s="668">
        <v>15</v>
      </c>
      <c r="H65" s="668">
        <v>1</v>
      </c>
      <c r="I65" s="668">
        <v>15</v>
      </c>
      <c r="J65" s="668">
        <v>2</v>
      </c>
      <c r="K65" s="668">
        <v>30</v>
      </c>
      <c r="L65" s="668">
        <v>2</v>
      </c>
      <c r="M65" s="668">
        <v>15</v>
      </c>
      <c r="N65" s="668"/>
      <c r="O65" s="668"/>
      <c r="P65" s="681"/>
      <c r="Q65" s="669"/>
    </row>
    <row r="66" spans="1:17" ht="14.4" customHeight="1" x14ac:dyDescent="0.3">
      <c r="A66" s="664" t="s">
        <v>4440</v>
      </c>
      <c r="B66" s="665" t="s">
        <v>4441</v>
      </c>
      <c r="C66" s="665" t="s">
        <v>3718</v>
      </c>
      <c r="D66" s="665" t="s">
        <v>4532</v>
      </c>
      <c r="E66" s="665" t="s">
        <v>4533</v>
      </c>
      <c r="F66" s="668">
        <v>282</v>
      </c>
      <c r="G66" s="668">
        <v>5358</v>
      </c>
      <c r="H66" s="668">
        <v>1</v>
      </c>
      <c r="I66" s="668">
        <v>19</v>
      </c>
      <c r="J66" s="668">
        <v>290</v>
      </c>
      <c r="K66" s="668">
        <v>5510</v>
      </c>
      <c r="L66" s="668">
        <v>1.0283687943262412</v>
      </c>
      <c r="M66" s="668">
        <v>19</v>
      </c>
      <c r="N66" s="668">
        <v>269</v>
      </c>
      <c r="O66" s="668">
        <v>5111</v>
      </c>
      <c r="P66" s="681">
        <v>0.95390070921985815</v>
      </c>
      <c r="Q66" s="669">
        <v>19</v>
      </c>
    </row>
    <row r="67" spans="1:17" ht="14.4" customHeight="1" x14ac:dyDescent="0.3">
      <c r="A67" s="664" t="s">
        <v>4440</v>
      </c>
      <c r="B67" s="665" t="s">
        <v>4441</v>
      </c>
      <c r="C67" s="665" t="s">
        <v>3718</v>
      </c>
      <c r="D67" s="665" t="s">
        <v>4534</v>
      </c>
      <c r="E67" s="665" t="s">
        <v>4535</v>
      </c>
      <c r="F67" s="668">
        <v>900</v>
      </c>
      <c r="G67" s="668">
        <v>18000</v>
      </c>
      <c r="H67" s="668">
        <v>1</v>
      </c>
      <c r="I67" s="668">
        <v>20</v>
      </c>
      <c r="J67" s="668">
        <v>945</v>
      </c>
      <c r="K67" s="668">
        <v>18900</v>
      </c>
      <c r="L67" s="668">
        <v>1.05</v>
      </c>
      <c r="M67" s="668">
        <v>20</v>
      </c>
      <c r="N67" s="668">
        <v>875</v>
      </c>
      <c r="O67" s="668">
        <v>17500</v>
      </c>
      <c r="P67" s="681">
        <v>0.97222222222222221</v>
      </c>
      <c r="Q67" s="669">
        <v>20</v>
      </c>
    </row>
    <row r="68" spans="1:17" ht="14.4" customHeight="1" x14ac:dyDescent="0.3">
      <c r="A68" s="664" t="s">
        <v>4440</v>
      </c>
      <c r="B68" s="665" t="s">
        <v>4441</v>
      </c>
      <c r="C68" s="665" t="s">
        <v>3718</v>
      </c>
      <c r="D68" s="665" t="s">
        <v>4536</v>
      </c>
      <c r="E68" s="665" t="s">
        <v>4537</v>
      </c>
      <c r="F68" s="668"/>
      <c r="G68" s="668"/>
      <c r="H68" s="668"/>
      <c r="I68" s="668"/>
      <c r="J68" s="668">
        <v>1</v>
      </c>
      <c r="K68" s="668">
        <v>84</v>
      </c>
      <c r="L68" s="668"/>
      <c r="M68" s="668">
        <v>84</v>
      </c>
      <c r="N68" s="668">
        <v>2</v>
      </c>
      <c r="O68" s="668">
        <v>168</v>
      </c>
      <c r="P68" s="681"/>
      <c r="Q68" s="669">
        <v>84</v>
      </c>
    </row>
    <row r="69" spans="1:17" ht="14.4" customHeight="1" x14ac:dyDescent="0.3">
      <c r="A69" s="664" t="s">
        <v>4440</v>
      </c>
      <c r="B69" s="665" t="s">
        <v>4441</v>
      </c>
      <c r="C69" s="665" t="s">
        <v>3718</v>
      </c>
      <c r="D69" s="665" t="s">
        <v>4538</v>
      </c>
      <c r="E69" s="665" t="s">
        <v>4539</v>
      </c>
      <c r="F69" s="668"/>
      <c r="G69" s="668"/>
      <c r="H69" s="668"/>
      <c r="I69" s="668"/>
      <c r="J69" s="668"/>
      <c r="K69" s="668"/>
      <c r="L69" s="668"/>
      <c r="M69" s="668"/>
      <c r="N69" s="668">
        <v>3</v>
      </c>
      <c r="O69" s="668">
        <v>63</v>
      </c>
      <c r="P69" s="681"/>
      <c r="Q69" s="669">
        <v>21</v>
      </c>
    </row>
    <row r="70" spans="1:17" ht="14.4" customHeight="1" x14ac:dyDescent="0.3">
      <c r="A70" s="664" t="s">
        <v>4440</v>
      </c>
      <c r="B70" s="665" t="s">
        <v>4441</v>
      </c>
      <c r="C70" s="665" t="s">
        <v>3718</v>
      </c>
      <c r="D70" s="665" t="s">
        <v>4540</v>
      </c>
      <c r="E70" s="665" t="s">
        <v>4541</v>
      </c>
      <c r="F70" s="668">
        <v>49</v>
      </c>
      <c r="G70" s="668">
        <v>1078</v>
      </c>
      <c r="H70" s="668">
        <v>1</v>
      </c>
      <c r="I70" s="668">
        <v>22</v>
      </c>
      <c r="J70" s="668">
        <v>71</v>
      </c>
      <c r="K70" s="668">
        <v>1562</v>
      </c>
      <c r="L70" s="668">
        <v>1.4489795918367347</v>
      </c>
      <c r="M70" s="668">
        <v>22</v>
      </c>
      <c r="N70" s="668">
        <v>29</v>
      </c>
      <c r="O70" s="668">
        <v>638</v>
      </c>
      <c r="P70" s="681">
        <v>0.59183673469387754</v>
      </c>
      <c r="Q70" s="669">
        <v>22</v>
      </c>
    </row>
    <row r="71" spans="1:17" ht="14.4" customHeight="1" x14ac:dyDescent="0.3">
      <c r="A71" s="664" t="s">
        <v>4440</v>
      </c>
      <c r="B71" s="665" t="s">
        <v>4441</v>
      </c>
      <c r="C71" s="665" t="s">
        <v>3718</v>
      </c>
      <c r="D71" s="665" t="s">
        <v>4542</v>
      </c>
      <c r="E71" s="665" t="s">
        <v>4543</v>
      </c>
      <c r="F71" s="668">
        <v>1</v>
      </c>
      <c r="G71" s="668">
        <v>170</v>
      </c>
      <c r="H71" s="668">
        <v>1</v>
      </c>
      <c r="I71" s="668">
        <v>170</v>
      </c>
      <c r="J71" s="668"/>
      <c r="K71" s="668"/>
      <c r="L71" s="668"/>
      <c r="M71" s="668"/>
      <c r="N71" s="668"/>
      <c r="O71" s="668"/>
      <c r="P71" s="681"/>
      <c r="Q71" s="669"/>
    </row>
    <row r="72" spans="1:17" ht="14.4" customHeight="1" x14ac:dyDescent="0.3">
      <c r="A72" s="664" t="s">
        <v>4440</v>
      </c>
      <c r="B72" s="665" t="s">
        <v>4441</v>
      </c>
      <c r="C72" s="665" t="s">
        <v>3718</v>
      </c>
      <c r="D72" s="665" t="s">
        <v>4544</v>
      </c>
      <c r="E72" s="665" t="s">
        <v>4545</v>
      </c>
      <c r="F72" s="668"/>
      <c r="G72" s="668"/>
      <c r="H72" s="668"/>
      <c r="I72" s="668"/>
      <c r="J72" s="668"/>
      <c r="K72" s="668"/>
      <c r="L72" s="668"/>
      <c r="M72" s="668"/>
      <c r="N72" s="668">
        <v>1</v>
      </c>
      <c r="O72" s="668">
        <v>579</v>
      </c>
      <c r="P72" s="681"/>
      <c r="Q72" s="669">
        <v>579</v>
      </c>
    </row>
    <row r="73" spans="1:17" ht="14.4" customHeight="1" x14ac:dyDescent="0.3">
      <c r="A73" s="664" t="s">
        <v>4440</v>
      </c>
      <c r="B73" s="665" t="s">
        <v>4441</v>
      </c>
      <c r="C73" s="665" t="s">
        <v>3718</v>
      </c>
      <c r="D73" s="665" t="s">
        <v>4546</v>
      </c>
      <c r="E73" s="665" t="s">
        <v>4547</v>
      </c>
      <c r="F73" s="668"/>
      <c r="G73" s="668"/>
      <c r="H73" s="668"/>
      <c r="I73" s="668"/>
      <c r="J73" s="668"/>
      <c r="K73" s="668"/>
      <c r="L73" s="668"/>
      <c r="M73" s="668"/>
      <c r="N73" s="668">
        <v>1</v>
      </c>
      <c r="O73" s="668">
        <v>1011</v>
      </c>
      <c r="P73" s="681"/>
      <c r="Q73" s="669">
        <v>1011</v>
      </c>
    </row>
    <row r="74" spans="1:17" ht="14.4" customHeight="1" x14ac:dyDescent="0.3">
      <c r="A74" s="664" t="s">
        <v>4440</v>
      </c>
      <c r="B74" s="665" t="s">
        <v>4441</v>
      </c>
      <c r="C74" s="665" t="s">
        <v>3718</v>
      </c>
      <c r="D74" s="665" t="s">
        <v>4548</v>
      </c>
      <c r="E74" s="665" t="s">
        <v>4549</v>
      </c>
      <c r="F74" s="668"/>
      <c r="G74" s="668"/>
      <c r="H74" s="668"/>
      <c r="I74" s="668"/>
      <c r="J74" s="668">
        <v>1</v>
      </c>
      <c r="K74" s="668">
        <v>167</v>
      </c>
      <c r="L74" s="668"/>
      <c r="M74" s="668">
        <v>167</v>
      </c>
      <c r="N74" s="668"/>
      <c r="O74" s="668"/>
      <c r="P74" s="681"/>
      <c r="Q74" s="669"/>
    </row>
    <row r="75" spans="1:17" ht="14.4" customHeight="1" x14ac:dyDescent="0.3">
      <c r="A75" s="664" t="s">
        <v>4440</v>
      </c>
      <c r="B75" s="665" t="s">
        <v>4441</v>
      </c>
      <c r="C75" s="665" t="s">
        <v>3718</v>
      </c>
      <c r="D75" s="665" t="s">
        <v>4550</v>
      </c>
      <c r="E75" s="665" t="s">
        <v>4551</v>
      </c>
      <c r="F75" s="668"/>
      <c r="G75" s="668"/>
      <c r="H75" s="668"/>
      <c r="I75" s="668"/>
      <c r="J75" s="668"/>
      <c r="K75" s="668"/>
      <c r="L75" s="668"/>
      <c r="M75" s="668"/>
      <c r="N75" s="668">
        <v>2</v>
      </c>
      <c r="O75" s="668">
        <v>254</v>
      </c>
      <c r="P75" s="681"/>
      <c r="Q75" s="669">
        <v>127</v>
      </c>
    </row>
    <row r="76" spans="1:17" ht="14.4" customHeight="1" x14ac:dyDescent="0.3">
      <c r="A76" s="664" t="s">
        <v>4440</v>
      </c>
      <c r="B76" s="665" t="s">
        <v>4441</v>
      </c>
      <c r="C76" s="665" t="s">
        <v>3718</v>
      </c>
      <c r="D76" s="665" t="s">
        <v>4552</v>
      </c>
      <c r="E76" s="665" t="s">
        <v>4553</v>
      </c>
      <c r="F76" s="668"/>
      <c r="G76" s="668"/>
      <c r="H76" s="668"/>
      <c r="I76" s="668"/>
      <c r="J76" s="668">
        <v>1</v>
      </c>
      <c r="K76" s="668">
        <v>23</v>
      </c>
      <c r="L76" s="668"/>
      <c r="M76" s="668">
        <v>23</v>
      </c>
      <c r="N76" s="668"/>
      <c r="O76" s="668"/>
      <c r="P76" s="681"/>
      <c r="Q76" s="669"/>
    </row>
    <row r="77" spans="1:17" ht="14.4" customHeight="1" x14ac:dyDescent="0.3">
      <c r="A77" s="664" t="s">
        <v>4440</v>
      </c>
      <c r="B77" s="665" t="s">
        <v>4441</v>
      </c>
      <c r="C77" s="665" t="s">
        <v>3718</v>
      </c>
      <c r="D77" s="665" t="s">
        <v>4554</v>
      </c>
      <c r="E77" s="665" t="s">
        <v>4555</v>
      </c>
      <c r="F77" s="668"/>
      <c r="G77" s="668"/>
      <c r="H77" s="668"/>
      <c r="I77" s="668"/>
      <c r="J77" s="668"/>
      <c r="K77" s="668"/>
      <c r="L77" s="668"/>
      <c r="M77" s="668"/>
      <c r="N77" s="668">
        <v>1</v>
      </c>
      <c r="O77" s="668">
        <v>17</v>
      </c>
      <c r="P77" s="681"/>
      <c r="Q77" s="669">
        <v>17</v>
      </c>
    </row>
    <row r="78" spans="1:17" ht="14.4" customHeight="1" x14ac:dyDescent="0.3">
      <c r="A78" s="664" t="s">
        <v>4440</v>
      </c>
      <c r="B78" s="665" t="s">
        <v>4441</v>
      </c>
      <c r="C78" s="665" t="s">
        <v>3718</v>
      </c>
      <c r="D78" s="665" t="s">
        <v>4556</v>
      </c>
      <c r="E78" s="665" t="s">
        <v>4557</v>
      </c>
      <c r="F78" s="668">
        <v>49</v>
      </c>
      <c r="G78" s="668">
        <v>14259</v>
      </c>
      <c r="H78" s="668">
        <v>1</v>
      </c>
      <c r="I78" s="668">
        <v>291</v>
      </c>
      <c r="J78" s="668">
        <v>47</v>
      </c>
      <c r="K78" s="668">
        <v>13771</v>
      </c>
      <c r="L78" s="668">
        <v>0.96577600112209827</v>
      </c>
      <c r="M78" s="668">
        <v>293</v>
      </c>
      <c r="N78" s="668">
        <v>52</v>
      </c>
      <c r="O78" s="668">
        <v>15288</v>
      </c>
      <c r="P78" s="681">
        <v>1.0721649484536082</v>
      </c>
      <c r="Q78" s="669">
        <v>294</v>
      </c>
    </row>
    <row r="79" spans="1:17" ht="14.4" customHeight="1" x14ac:dyDescent="0.3">
      <c r="A79" s="664" t="s">
        <v>4440</v>
      </c>
      <c r="B79" s="665" t="s">
        <v>4441</v>
      </c>
      <c r="C79" s="665" t="s">
        <v>3718</v>
      </c>
      <c r="D79" s="665" t="s">
        <v>4558</v>
      </c>
      <c r="E79" s="665" t="s">
        <v>4559</v>
      </c>
      <c r="F79" s="668">
        <v>315</v>
      </c>
      <c r="G79" s="668">
        <v>14175</v>
      </c>
      <c r="H79" s="668">
        <v>1</v>
      </c>
      <c r="I79" s="668">
        <v>45</v>
      </c>
      <c r="J79" s="668">
        <v>320</v>
      </c>
      <c r="K79" s="668">
        <v>14400</v>
      </c>
      <c r="L79" s="668">
        <v>1.0158730158730158</v>
      </c>
      <c r="M79" s="668">
        <v>45</v>
      </c>
      <c r="N79" s="668">
        <v>297</v>
      </c>
      <c r="O79" s="668">
        <v>13365</v>
      </c>
      <c r="P79" s="681">
        <v>0.94285714285714284</v>
      </c>
      <c r="Q79" s="669">
        <v>45</v>
      </c>
    </row>
    <row r="80" spans="1:17" ht="14.4" customHeight="1" x14ac:dyDescent="0.3">
      <c r="A80" s="664" t="s">
        <v>4440</v>
      </c>
      <c r="B80" s="665" t="s">
        <v>4441</v>
      </c>
      <c r="C80" s="665" t="s">
        <v>3718</v>
      </c>
      <c r="D80" s="665" t="s">
        <v>4560</v>
      </c>
      <c r="E80" s="665" t="s">
        <v>4561</v>
      </c>
      <c r="F80" s="668">
        <v>1</v>
      </c>
      <c r="G80" s="668">
        <v>24</v>
      </c>
      <c r="H80" s="668">
        <v>1</v>
      </c>
      <c r="I80" s="668">
        <v>24</v>
      </c>
      <c r="J80" s="668"/>
      <c r="K80" s="668"/>
      <c r="L80" s="668"/>
      <c r="M80" s="668"/>
      <c r="N80" s="668"/>
      <c r="O80" s="668"/>
      <c r="P80" s="681"/>
      <c r="Q80" s="669"/>
    </row>
    <row r="81" spans="1:17" ht="14.4" customHeight="1" x14ac:dyDescent="0.3">
      <c r="A81" s="664" t="s">
        <v>4440</v>
      </c>
      <c r="B81" s="665" t="s">
        <v>4441</v>
      </c>
      <c r="C81" s="665" t="s">
        <v>3718</v>
      </c>
      <c r="D81" s="665" t="s">
        <v>4562</v>
      </c>
      <c r="E81" s="665" t="s">
        <v>4563</v>
      </c>
      <c r="F81" s="668">
        <v>1</v>
      </c>
      <c r="G81" s="668">
        <v>101</v>
      </c>
      <c r="H81" s="668">
        <v>1</v>
      </c>
      <c r="I81" s="668">
        <v>101</v>
      </c>
      <c r="J81" s="668"/>
      <c r="K81" s="668"/>
      <c r="L81" s="668"/>
      <c r="M81" s="668"/>
      <c r="N81" s="668"/>
      <c r="O81" s="668"/>
      <c r="P81" s="681"/>
      <c r="Q81" s="669"/>
    </row>
    <row r="82" spans="1:17" ht="14.4" customHeight="1" x14ac:dyDescent="0.3">
      <c r="A82" s="664" t="s">
        <v>4440</v>
      </c>
      <c r="B82" s="665" t="s">
        <v>4441</v>
      </c>
      <c r="C82" s="665" t="s">
        <v>3718</v>
      </c>
      <c r="D82" s="665" t="s">
        <v>4564</v>
      </c>
      <c r="E82" s="665" t="s">
        <v>4565</v>
      </c>
      <c r="F82" s="668"/>
      <c r="G82" s="668"/>
      <c r="H82" s="668"/>
      <c r="I82" s="668"/>
      <c r="J82" s="668">
        <v>1</v>
      </c>
      <c r="K82" s="668">
        <v>26</v>
      </c>
      <c r="L82" s="668"/>
      <c r="M82" s="668">
        <v>26</v>
      </c>
      <c r="N82" s="668"/>
      <c r="O82" s="668"/>
      <c r="P82" s="681"/>
      <c r="Q82" s="669"/>
    </row>
    <row r="83" spans="1:17" ht="14.4" customHeight="1" x14ac:dyDescent="0.3">
      <c r="A83" s="664" t="s">
        <v>4440</v>
      </c>
      <c r="B83" s="665" t="s">
        <v>4441</v>
      </c>
      <c r="C83" s="665" t="s">
        <v>3718</v>
      </c>
      <c r="D83" s="665" t="s">
        <v>4566</v>
      </c>
      <c r="E83" s="665" t="s">
        <v>4567</v>
      </c>
      <c r="F83" s="668">
        <v>1</v>
      </c>
      <c r="G83" s="668">
        <v>351</v>
      </c>
      <c r="H83" s="668">
        <v>1</v>
      </c>
      <c r="I83" s="668">
        <v>351</v>
      </c>
      <c r="J83" s="668"/>
      <c r="K83" s="668"/>
      <c r="L83" s="668"/>
      <c r="M83" s="668"/>
      <c r="N83" s="668"/>
      <c r="O83" s="668"/>
      <c r="P83" s="681"/>
      <c r="Q83" s="669"/>
    </row>
    <row r="84" spans="1:17" ht="14.4" customHeight="1" x14ac:dyDescent="0.3">
      <c r="A84" s="664" t="s">
        <v>4440</v>
      </c>
      <c r="B84" s="665" t="s">
        <v>4441</v>
      </c>
      <c r="C84" s="665" t="s">
        <v>3718</v>
      </c>
      <c r="D84" s="665" t="s">
        <v>4568</v>
      </c>
      <c r="E84" s="665" t="s">
        <v>4569</v>
      </c>
      <c r="F84" s="668"/>
      <c r="G84" s="668"/>
      <c r="H84" s="668"/>
      <c r="I84" s="668"/>
      <c r="J84" s="668"/>
      <c r="K84" s="668"/>
      <c r="L84" s="668"/>
      <c r="M84" s="668"/>
      <c r="N84" s="668">
        <v>296</v>
      </c>
      <c r="O84" s="668">
        <v>39368</v>
      </c>
      <c r="P84" s="681"/>
      <c r="Q84" s="669">
        <v>133</v>
      </c>
    </row>
    <row r="85" spans="1:17" ht="14.4" customHeight="1" x14ac:dyDescent="0.3">
      <c r="A85" s="664" t="s">
        <v>4440</v>
      </c>
      <c r="B85" s="665" t="s">
        <v>4441</v>
      </c>
      <c r="C85" s="665" t="s">
        <v>3718</v>
      </c>
      <c r="D85" s="665" t="s">
        <v>4570</v>
      </c>
      <c r="E85" s="665" t="s">
        <v>4571</v>
      </c>
      <c r="F85" s="668"/>
      <c r="G85" s="668"/>
      <c r="H85" s="668"/>
      <c r="I85" s="668"/>
      <c r="J85" s="668"/>
      <c r="K85" s="668"/>
      <c r="L85" s="668"/>
      <c r="M85" s="668"/>
      <c r="N85" s="668">
        <v>148</v>
      </c>
      <c r="O85" s="668">
        <v>5476</v>
      </c>
      <c r="P85" s="681"/>
      <c r="Q85" s="669">
        <v>37</v>
      </c>
    </row>
    <row r="86" spans="1:17" ht="14.4" customHeight="1" x14ac:dyDescent="0.3">
      <c r="A86" s="664" t="s">
        <v>4572</v>
      </c>
      <c r="B86" s="665" t="s">
        <v>4573</v>
      </c>
      <c r="C86" s="665" t="s">
        <v>3846</v>
      </c>
      <c r="D86" s="665" t="s">
        <v>4574</v>
      </c>
      <c r="E86" s="665" t="s">
        <v>4575</v>
      </c>
      <c r="F86" s="668"/>
      <c r="G86" s="668"/>
      <c r="H86" s="668"/>
      <c r="I86" s="668"/>
      <c r="J86" s="668">
        <v>1</v>
      </c>
      <c r="K86" s="668">
        <v>2555.31</v>
      </c>
      <c r="L86" s="668"/>
      <c r="M86" s="668">
        <v>2555.31</v>
      </c>
      <c r="N86" s="668"/>
      <c r="O86" s="668"/>
      <c r="P86" s="681"/>
      <c r="Q86" s="669"/>
    </row>
    <row r="87" spans="1:17" ht="14.4" customHeight="1" x14ac:dyDescent="0.3">
      <c r="A87" s="664" t="s">
        <v>4572</v>
      </c>
      <c r="B87" s="665" t="s">
        <v>4573</v>
      </c>
      <c r="C87" s="665" t="s">
        <v>3846</v>
      </c>
      <c r="D87" s="665" t="s">
        <v>4576</v>
      </c>
      <c r="E87" s="665" t="s">
        <v>4575</v>
      </c>
      <c r="F87" s="668">
        <v>0.2</v>
      </c>
      <c r="G87" s="668">
        <v>1335.72</v>
      </c>
      <c r="H87" s="668">
        <v>1</v>
      </c>
      <c r="I87" s="668">
        <v>6678.5999999999995</v>
      </c>
      <c r="J87" s="668"/>
      <c r="K87" s="668"/>
      <c r="L87" s="668"/>
      <c r="M87" s="668"/>
      <c r="N87" s="668"/>
      <c r="O87" s="668"/>
      <c r="P87" s="681"/>
      <c r="Q87" s="669"/>
    </row>
    <row r="88" spans="1:17" ht="14.4" customHeight="1" x14ac:dyDescent="0.3">
      <c r="A88" s="664" t="s">
        <v>4572</v>
      </c>
      <c r="B88" s="665" t="s">
        <v>4573</v>
      </c>
      <c r="C88" s="665" t="s">
        <v>3846</v>
      </c>
      <c r="D88" s="665" t="s">
        <v>4577</v>
      </c>
      <c r="E88" s="665" t="s">
        <v>4209</v>
      </c>
      <c r="F88" s="668"/>
      <c r="G88" s="668"/>
      <c r="H88" s="668"/>
      <c r="I88" s="668"/>
      <c r="J88" s="668">
        <v>0.06</v>
      </c>
      <c r="K88" s="668">
        <v>296.63</v>
      </c>
      <c r="L88" s="668"/>
      <c r="M88" s="668">
        <v>4943.833333333333</v>
      </c>
      <c r="N88" s="668"/>
      <c r="O88" s="668"/>
      <c r="P88" s="681"/>
      <c r="Q88" s="669"/>
    </row>
    <row r="89" spans="1:17" ht="14.4" customHeight="1" x14ac:dyDescent="0.3">
      <c r="A89" s="664" t="s">
        <v>4572</v>
      </c>
      <c r="B89" s="665" t="s">
        <v>4573</v>
      </c>
      <c r="C89" s="665" t="s">
        <v>3846</v>
      </c>
      <c r="D89" s="665" t="s">
        <v>4578</v>
      </c>
      <c r="E89" s="665" t="s">
        <v>4579</v>
      </c>
      <c r="F89" s="668"/>
      <c r="G89" s="668"/>
      <c r="H89" s="668"/>
      <c r="I89" s="668"/>
      <c r="J89" s="668"/>
      <c r="K89" s="668"/>
      <c r="L89" s="668"/>
      <c r="M89" s="668"/>
      <c r="N89" s="668">
        <v>2.0999999999999996</v>
      </c>
      <c r="O89" s="668">
        <v>1997.7999999999997</v>
      </c>
      <c r="P89" s="681"/>
      <c r="Q89" s="669">
        <v>951.33333333333337</v>
      </c>
    </row>
    <row r="90" spans="1:17" ht="14.4" customHeight="1" x14ac:dyDescent="0.3">
      <c r="A90" s="664" t="s">
        <v>4572</v>
      </c>
      <c r="B90" s="665" t="s">
        <v>4573</v>
      </c>
      <c r="C90" s="665" t="s">
        <v>3846</v>
      </c>
      <c r="D90" s="665" t="s">
        <v>4580</v>
      </c>
      <c r="E90" s="665" t="s">
        <v>4209</v>
      </c>
      <c r="F90" s="668"/>
      <c r="G90" s="668"/>
      <c r="H90" s="668"/>
      <c r="I90" s="668"/>
      <c r="J90" s="668">
        <v>0.83000000000000007</v>
      </c>
      <c r="K90" s="668">
        <v>8206.9699999999993</v>
      </c>
      <c r="L90" s="668"/>
      <c r="M90" s="668">
        <v>9887.915662650601</v>
      </c>
      <c r="N90" s="668">
        <v>0.18</v>
      </c>
      <c r="O90" s="668">
        <v>1779.8200000000002</v>
      </c>
      <c r="P90" s="681"/>
      <c r="Q90" s="669">
        <v>9887.8888888888905</v>
      </c>
    </row>
    <row r="91" spans="1:17" ht="14.4" customHeight="1" x14ac:dyDescent="0.3">
      <c r="A91" s="664" t="s">
        <v>4572</v>
      </c>
      <c r="B91" s="665" t="s">
        <v>4573</v>
      </c>
      <c r="C91" s="665" t="s">
        <v>3846</v>
      </c>
      <c r="D91" s="665" t="s">
        <v>4581</v>
      </c>
      <c r="E91" s="665" t="s">
        <v>4582</v>
      </c>
      <c r="F91" s="668">
        <v>0.34</v>
      </c>
      <c r="G91" s="668">
        <v>3713.33</v>
      </c>
      <c r="H91" s="668">
        <v>1</v>
      </c>
      <c r="I91" s="668">
        <v>10921.558823529411</v>
      </c>
      <c r="J91" s="668">
        <v>0.06</v>
      </c>
      <c r="K91" s="668">
        <v>531.24</v>
      </c>
      <c r="L91" s="668">
        <v>0.14306296504754493</v>
      </c>
      <c r="M91" s="668">
        <v>8854</v>
      </c>
      <c r="N91" s="668"/>
      <c r="O91" s="668"/>
      <c r="P91" s="681"/>
      <c r="Q91" s="669"/>
    </row>
    <row r="92" spans="1:17" ht="14.4" customHeight="1" x14ac:dyDescent="0.3">
      <c r="A92" s="664" t="s">
        <v>4572</v>
      </c>
      <c r="B92" s="665" t="s">
        <v>4573</v>
      </c>
      <c r="C92" s="665" t="s">
        <v>3846</v>
      </c>
      <c r="D92" s="665" t="s">
        <v>4583</v>
      </c>
      <c r="E92" s="665" t="s">
        <v>4582</v>
      </c>
      <c r="F92" s="668"/>
      <c r="G92" s="668"/>
      <c r="H92" s="668"/>
      <c r="I92" s="668"/>
      <c r="J92" s="668"/>
      <c r="K92" s="668"/>
      <c r="L92" s="668"/>
      <c r="M92" s="668"/>
      <c r="N92" s="668">
        <v>1.75</v>
      </c>
      <c r="O92" s="668">
        <v>3098.8999999999996</v>
      </c>
      <c r="P92" s="681"/>
      <c r="Q92" s="669">
        <v>1770.7999999999997</v>
      </c>
    </row>
    <row r="93" spans="1:17" ht="14.4" customHeight="1" x14ac:dyDescent="0.3">
      <c r="A93" s="664" t="s">
        <v>4572</v>
      </c>
      <c r="B93" s="665" t="s">
        <v>4573</v>
      </c>
      <c r="C93" s="665" t="s">
        <v>3846</v>
      </c>
      <c r="D93" s="665" t="s">
        <v>4584</v>
      </c>
      <c r="E93" s="665" t="s">
        <v>4585</v>
      </c>
      <c r="F93" s="668">
        <v>0.15</v>
      </c>
      <c r="G93" s="668">
        <v>56.9</v>
      </c>
      <c r="H93" s="668">
        <v>1</v>
      </c>
      <c r="I93" s="668">
        <v>379.33333333333331</v>
      </c>
      <c r="J93" s="668"/>
      <c r="K93" s="668"/>
      <c r="L93" s="668"/>
      <c r="M93" s="668"/>
      <c r="N93" s="668"/>
      <c r="O93" s="668"/>
      <c r="P93" s="681"/>
      <c r="Q93" s="669"/>
    </row>
    <row r="94" spans="1:17" ht="14.4" customHeight="1" x14ac:dyDescent="0.3">
      <c r="A94" s="664" t="s">
        <v>4572</v>
      </c>
      <c r="B94" s="665" t="s">
        <v>4573</v>
      </c>
      <c r="C94" s="665" t="s">
        <v>3846</v>
      </c>
      <c r="D94" s="665" t="s">
        <v>4586</v>
      </c>
      <c r="E94" s="665" t="s">
        <v>4582</v>
      </c>
      <c r="F94" s="668"/>
      <c r="G94" s="668"/>
      <c r="H94" s="668"/>
      <c r="I94" s="668"/>
      <c r="J94" s="668">
        <v>9.0000000000000011E-2</v>
      </c>
      <c r="K94" s="668">
        <v>2833.28</v>
      </c>
      <c r="L94" s="668"/>
      <c r="M94" s="668">
        <v>31480.888888888887</v>
      </c>
      <c r="N94" s="668">
        <v>0.06</v>
      </c>
      <c r="O94" s="668">
        <v>1806.22</v>
      </c>
      <c r="P94" s="681"/>
      <c r="Q94" s="669">
        <v>30103.666666666668</v>
      </c>
    </row>
    <row r="95" spans="1:17" ht="14.4" customHeight="1" x14ac:dyDescent="0.3">
      <c r="A95" s="664" t="s">
        <v>4572</v>
      </c>
      <c r="B95" s="665" t="s">
        <v>4573</v>
      </c>
      <c r="C95" s="665" t="s">
        <v>3882</v>
      </c>
      <c r="D95" s="665" t="s">
        <v>4587</v>
      </c>
      <c r="E95" s="665" t="s">
        <v>4588</v>
      </c>
      <c r="F95" s="668"/>
      <c r="G95" s="668"/>
      <c r="H95" s="668"/>
      <c r="I95" s="668"/>
      <c r="J95" s="668">
        <v>1</v>
      </c>
      <c r="K95" s="668">
        <v>1447.28</v>
      </c>
      <c r="L95" s="668"/>
      <c r="M95" s="668">
        <v>1447.28</v>
      </c>
      <c r="N95" s="668"/>
      <c r="O95" s="668"/>
      <c r="P95" s="681"/>
      <c r="Q95" s="669"/>
    </row>
    <row r="96" spans="1:17" ht="14.4" customHeight="1" x14ac:dyDescent="0.3">
      <c r="A96" s="664" t="s">
        <v>4572</v>
      </c>
      <c r="B96" s="665" t="s">
        <v>4573</v>
      </c>
      <c r="C96" s="665" t="s">
        <v>3882</v>
      </c>
      <c r="D96" s="665" t="s">
        <v>4589</v>
      </c>
      <c r="E96" s="665" t="s">
        <v>4590</v>
      </c>
      <c r="F96" s="668"/>
      <c r="G96" s="668"/>
      <c r="H96" s="668"/>
      <c r="I96" s="668"/>
      <c r="J96" s="668">
        <v>1</v>
      </c>
      <c r="K96" s="668">
        <v>972.32</v>
      </c>
      <c r="L96" s="668"/>
      <c r="M96" s="668">
        <v>972.32</v>
      </c>
      <c r="N96" s="668"/>
      <c r="O96" s="668"/>
      <c r="P96" s="681"/>
      <c r="Q96" s="669"/>
    </row>
    <row r="97" spans="1:17" ht="14.4" customHeight="1" x14ac:dyDescent="0.3">
      <c r="A97" s="664" t="s">
        <v>4572</v>
      </c>
      <c r="B97" s="665" t="s">
        <v>4573</v>
      </c>
      <c r="C97" s="665" t="s">
        <v>3882</v>
      </c>
      <c r="D97" s="665" t="s">
        <v>4591</v>
      </c>
      <c r="E97" s="665" t="s">
        <v>4590</v>
      </c>
      <c r="F97" s="668"/>
      <c r="G97" s="668"/>
      <c r="H97" s="668"/>
      <c r="I97" s="668"/>
      <c r="J97" s="668">
        <v>2</v>
      </c>
      <c r="K97" s="668">
        <v>3414.62</v>
      </c>
      <c r="L97" s="668"/>
      <c r="M97" s="668">
        <v>1707.31</v>
      </c>
      <c r="N97" s="668">
        <v>1</v>
      </c>
      <c r="O97" s="668">
        <v>1707.31</v>
      </c>
      <c r="P97" s="681"/>
      <c r="Q97" s="669">
        <v>1707.31</v>
      </c>
    </row>
    <row r="98" spans="1:17" ht="14.4" customHeight="1" x14ac:dyDescent="0.3">
      <c r="A98" s="664" t="s">
        <v>4572</v>
      </c>
      <c r="B98" s="665" t="s">
        <v>4573</v>
      </c>
      <c r="C98" s="665" t="s">
        <v>3882</v>
      </c>
      <c r="D98" s="665" t="s">
        <v>4592</v>
      </c>
      <c r="E98" s="665" t="s">
        <v>4590</v>
      </c>
      <c r="F98" s="668"/>
      <c r="G98" s="668"/>
      <c r="H98" s="668"/>
      <c r="I98" s="668"/>
      <c r="J98" s="668">
        <v>1</v>
      </c>
      <c r="K98" s="668">
        <v>2066.3000000000002</v>
      </c>
      <c r="L98" s="668"/>
      <c r="M98" s="668">
        <v>2066.3000000000002</v>
      </c>
      <c r="N98" s="668">
        <v>1</v>
      </c>
      <c r="O98" s="668">
        <v>2066.3000000000002</v>
      </c>
      <c r="P98" s="681"/>
      <c r="Q98" s="669">
        <v>2066.3000000000002</v>
      </c>
    </row>
    <row r="99" spans="1:17" ht="14.4" customHeight="1" x14ac:dyDescent="0.3">
      <c r="A99" s="664" t="s">
        <v>4572</v>
      </c>
      <c r="B99" s="665" t="s">
        <v>4573</v>
      </c>
      <c r="C99" s="665" t="s">
        <v>3882</v>
      </c>
      <c r="D99" s="665" t="s">
        <v>4593</v>
      </c>
      <c r="E99" s="665" t="s">
        <v>4594</v>
      </c>
      <c r="F99" s="668"/>
      <c r="G99" s="668"/>
      <c r="H99" s="668"/>
      <c r="I99" s="668"/>
      <c r="J99" s="668">
        <v>2</v>
      </c>
      <c r="K99" s="668">
        <v>2055.52</v>
      </c>
      <c r="L99" s="668"/>
      <c r="M99" s="668">
        <v>1027.76</v>
      </c>
      <c r="N99" s="668">
        <v>1</v>
      </c>
      <c r="O99" s="668">
        <v>1027.76</v>
      </c>
      <c r="P99" s="681"/>
      <c r="Q99" s="669">
        <v>1027.76</v>
      </c>
    </row>
    <row r="100" spans="1:17" ht="14.4" customHeight="1" x14ac:dyDescent="0.3">
      <c r="A100" s="664" t="s">
        <v>4572</v>
      </c>
      <c r="B100" s="665" t="s">
        <v>4573</v>
      </c>
      <c r="C100" s="665" t="s">
        <v>3882</v>
      </c>
      <c r="D100" s="665" t="s">
        <v>4595</v>
      </c>
      <c r="E100" s="665" t="s">
        <v>4596</v>
      </c>
      <c r="F100" s="668"/>
      <c r="G100" s="668"/>
      <c r="H100" s="668"/>
      <c r="I100" s="668"/>
      <c r="J100" s="668"/>
      <c r="K100" s="668"/>
      <c r="L100" s="668"/>
      <c r="M100" s="668"/>
      <c r="N100" s="668">
        <v>1</v>
      </c>
      <c r="O100" s="668">
        <v>8536.5499999999993</v>
      </c>
      <c r="P100" s="681"/>
      <c r="Q100" s="669">
        <v>8536.5499999999993</v>
      </c>
    </row>
    <row r="101" spans="1:17" ht="14.4" customHeight="1" x14ac:dyDescent="0.3">
      <c r="A101" s="664" t="s">
        <v>4572</v>
      </c>
      <c r="B101" s="665" t="s">
        <v>4573</v>
      </c>
      <c r="C101" s="665" t="s">
        <v>3882</v>
      </c>
      <c r="D101" s="665" t="s">
        <v>4597</v>
      </c>
      <c r="E101" s="665" t="s">
        <v>4598</v>
      </c>
      <c r="F101" s="668"/>
      <c r="G101" s="668"/>
      <c r="H101" s="668"/>
      <c r="I101" s="668"/>
      <c r="J101" s="668">
        <v>3</v>
      </c>
      <c r="K101" s="668">
        <v>166191.6</v>
      </c>
      <c r="L101" s="668"/>
      <c r="M101" s="668">
        <v>55397.200000000004</v>
      </c>
      <c r="N101" s="668"/>
      <c r="O101" s="668"/>
      <c r="P101" s="681"/>
      <c r="Q101" s="669"/>
    </row>
    <row r="102" spans="1:17" ht="14.4" customHeight="1" x14ac:dyDescent="0.3">
      <c r="A102" s="664" t="s">
        <v>4572</v>
      </c>
      <c r="B102" s="665" t="s">
        <v>4573</v>
      </c>
      <c r="C102" s="665" t="s">
        <v>3882</v>
      </c>
      <c r="D102" s="665" t="s">
        <v>4599</v>
      </c>
      <c r="E102" s="665" t="s">
        <v>4600</v>
      </c>
      <c r="F102" s="668"/>
      <c r="G102" s="668"/>
      <c r="H102" s="668"/>
      <c r="I102" s="668"/>
      <c r="J102" s="668">
        <v>1</v>
      </c>
      <c r="K102" s="668">
        <v>2236.5</v>
      </c>
      <c r="L102" s="668"/>
      <c r="M102" s="668">
        <v>2236.5</v>
      </c>
      <c r="N102" s="668">
        <v>1</v>
      </c>
      <c r="O102" s="668">
        <v>2236.5</v>
      </c>
      <c r="P102" s="681"/>
      <c r="Q102" s="669">
        <v>2236.5</v>
      </c>
    </row>
    <row r="103" spans="1:17" ht="14.4" customHeight="1" x14ac:dyDescent="0.3">
      <c r="A103" s="664" t="s">
        <v>4572</v>
      </c>
      <c r="B103" s="665" t="s">
        <v>4573</v>
      </c>
      <c r="C103" s="665" t="s">
        <v>3882</v>
      </c>
      <c r="D103" s="665" t="s">
        <v>4601</v>
      </c>
      <c r="E103" s="665" t="s">
        <v>4602</v>
      </c>
      <c r="F103" s="668"/>
      <c r="G103" s="668"/>
      <c r="H103" s="668"/>
      <c r="I103" s="668"/>
      <c r="J103" s="668">
        <v>6</v>
      </c>
      <c r="K103" s="668">
        <v>41344.68</v>
      </c>
      <c r="L103" s="668"/>
      <c r="M103" s="668">
        <v>6890.78</v>
      </c>
      <c r="N103" s="668"/>
      <c r="O103" s="668"/>
      <c r="P103" s="681"/>
      <c r="Q103" s="669"/>
    </row>
    <row r="104" spans="1:17" ht="14.4" customHeight="1" x14ac:dyDescent="0.3">
      <c r="A104" s="664" t="s">
        <v>4572</v>
      </c>
      <c r="B104" s="665" t="s">
        <v>4573</v>
      </c>
      <c r="C104" s="665" t="s">
        <v>3882</v>
      </c>
      <c r="D104" s="665" t="s">
        <v>4603</v>
      </c>
      <c r="E104" s="665" t="s">
        <v>4604</v>
      </c>
      <c r="F104" s="668"/>
      <c r="G104" s="668"/>
      <c r="H104" s="668"/>
      <c r="I104" s="668"/>
      <c r="J104" s="668"/>
      <c r="K104" s="668"/>
      <c r="L104" s="668"/>
      <c r="M104" s="668"/>
      <c r="N104" s="668">
        <v>1</v>
      </c>
      <c r="O104" s="668">
        <v>1123.73</v>
      </c>
      <c r="P104" s="681"/>
      <c r="Q104" s="669">
        <v>1123.73</v>
      </c>
    </row>
    <row r="105" spans="1:17" ht="14.4" customHeight="1" x14ac:dyDescent="0.3">
      <c r="A105" s="664" t="s">
        <v>4572</v>
      </c>
      <c r="B105" s="665" t="s">
        <v>4573</v>
      </c>
      <c r="C105" s="665" t="s">
        <v>3882</v>
      </c>
      <c r="D105" s="665" t="s">
        <v>4605</v>
      </c>
      <c r="E105" s="665" t="s">
        <v>4606</v>
      </c>
      <c r="F105" s="668"/>
      <c r="G105" s="668"/>
      <c r="H105" s="668"/>
      <c r="I105" s="668"/>
      <c r="J105" s="668">
        <v>1</v>
      </c>
      <c r="K105" s="668">
        <v>1002.8</v>
      </c>
      <c r="L105" s="668"/>
      <c r="M105" s="668">
        <v>1002.8</v>
      </c>
      <c r="N105" s="668"/>
      <c r="O105" s="668"/>
      <c r="P105" s="681"/>
      <c r="Q105" s="669"/>
    </row>
    <row r="106" spans="1:17" ht="14.4" customHeight="1" x14ac:dyDescent="0.3">
      <c r="A106" s="664" t="s">
        <v>4572</v>
      </c>
      <c r="B106" s="665" t="s">
        <v>4573</v>
      </c>
      <c r="C106" s="665" t="s">
        <v>3882</v>
      </c>
      <c r="D106" s="665" t="s">
        <v>4607</v>
      </c>
      <c r="E106" s="665" t="s">
        <v>4608</v>
      </c>
      <c r="F106" s="668"/>
      <c r="G106" s="668"/>
      <c r="H106" s="668"/>
      <c r="I106" s="668"/>
      <c r="J106" s="668">
        <v>1</v>
      </c>
      <c r="K106" s="668">
        <v>797</v>
      </c>
      <c r="L106" s="668"/>
      <c r="M106" s="668">
        <v>797</v>
      </c>
      <c r="N106" s="668"/>
      <c r="O106" s="668"/>
      <c r="P106" s="681"/>
      <c r="Q106" s="669"/>
    </row>
    <row r="107" spans="1:17" ht="14.4" customHeight="1" x14ac:dyDescent="0.3">
      <c r="A107" s="664" t="s">
        <v>4572</v>
      </c>
      <c r="B107" s="665" t="s">
        <v>4573</v>
      </c>
      <c r="C107" s="665" t="s">
        <v>3882</v>
      </c>
      <c r="D107" s="665" t="s">
        <v>4609</v>
      </c>
      <c r="E107" s="665" t="s">
        <v>4610</v>
      </c>
      <c r="F107" s="668"/>
      <c r="G107" s="668"/>
      <c r="H107" s="668"/>
      <c r="I107" s="668"/>
      <c r="J107" s="668">
        <v>1</v>
      </c>
      <c r="K107" s="668">
        <v>10072.94</v>
      </c>
      <c r="L107" s="668"/>
      <c r="M107" s="668">
        <v>10072.94</v>
      </c>
      <c r="N107" s="668"/>
      <c r="O107" s="668"/>
      <c r="P107" s="681"/>
      <c r="Q107" s="669"/>
    </row>
    <row r="108" spans="1:17" ht="14.4" customHeight="1" x14ac:dyDescent="0.3">
      <c r="A108" s="664" t="s">
        <v>4572</v>
      </c>
      <c r="B108" s="665" t="s">
        <v>4573</v>
      </c>
      <c r="C108" s="665" t="s">
        <v>3882</v>
      </c>
      <c r="D108" s="665" t="s">
        <v>4611</v>
      </c>
      <c r="E108" s="665" t="s">
        <v>4612</v>
      </c>
      <c r="F108" s="668"/>
      <c r="G108" s="668"/>
      <c r="H108" s="668"/>
      <c r="I108" s="668"/>
      <c r="J108" s="668">
        <v>1</v>
      </c>
      <c r="K108" s="668">
        <v>2974.36</v>
      </c>
      <c r="L108" s="668"/>
      <c r="M108" s="668">
        <v>2974.36</v>
      </c>
      <c r="N108" s="668"/>
      <c r="O108" s="668"/>
      <c r="P108" s="681"/>
      <c r="Q108" s="669"/>
    </row>
    <row r="109" spans="1:17" ht="14.4" customHeight="1" x14ac:dyDescent="0.3">
      <c r="A109" s="664" t="s">
        <v>4572</v>
      </c>
      <c r="B109" s="665" t="s">
        <v>4573</v>
      </c>
      <c r="C109" s="665" t="s">
        <v>3882</v>
      </c>
      <c r="D109" s="665" t="s">
        <v>4613</v>
      </c>
      <c r="E109" s="665" t="s">
        <v>4614</v>
      </c>
      <c r="F109" s="668"/>
      <c r="G109" s="668"/>
      <c r="H109" s="668"/>
      <c r="I109" s="668"/>
      <c r="J109" s="668">
        <v>5</v>
      </c>
      <c r="K109" s="668">
        <v>26296.149999999998</v>
      </c>
      <c r="L109" s="668"/>
      <c r="M109" s="668">
        <v>5259.23</v>
      </c>
      <c r="N109" s="668">
        <v>2</v>
      </c>
      <c r="O109" s="668">
        <v>10518.46</v>
      </c>
      <c r="P109" s="681"/>
      <c r="Q109" s="669">
        <v>5259.23</v>
      </c>
    </row>
    <row r="110" spans="1:17" ht="14.4" customHeight="1" x14ac:dyDescent="0.3">
      <c r="A110" s="664" t="s">
        <v>4572</v>
      </c>
      <c r="B110" s="665" t="s">
        <v>4573</v>
      </c>
      <c r="C110" s="665" t="s">
        <v>3882</v>
      </c>
      <c r="D110" s="665" t="s">
        <v>4615</v>
      </c>
      <c r="E110" s="665" t="s">
        <v>4616</v>
      </c>
      <c r="F110" s="668"/>
      <c r="G110" s="668"/>
      <c r="H110" s="668"/>
      <c r="I110" s="668"/>
      <c r="J110" s="668">
        <v>1</v>
      </c>
      <c r="K110" s="668">
        <v>831.16</v>
      </c>
      <c r="L110" s="668"/>
      <c r="M110" s="668">
        <v>831.16</v>
      </c>
      <c r="N110" s="668">
        <v>2</v>
      </c>
      <c r="O110" s="668">
        <v>1662.32</v>
      </c>
      <c r="P110" s="681"/>
      <c r="Q110" s="669">
        <v>831.16</v>
      </c>
    </row>
    <row r="111" spans="1:17" ht="14.4" customHeight="1" x14ac:dyDescent="0.3">
      <c r="A111" s="664" t="s">
        <v>4572</v>
      </c>
      <c r="B111" s="665" t="s">
        <v>4573</v>
      </c>
      <c r="C111" s="665" t="s">
        <v>3882</v>
      </c>
      <c r="D111" s="665" t="s">
        <v>4617</v>
      </c>
      <c r="E111" s="665" t="s">
        <v>4616</v>
      </c>
      <c r="F111" s="668"/>
      <c r="G111" s="668"/>
      <c r="H111" s="668"/>
      <c r="I111" s="668"/>
      <c r="J111" s="668">
        <v>2</v>
      </c>
      <c r="K111" s="668">
        <v>1776.12</v>
      </c>
      <c r="L111" s="668"/>
      <c r="M111" s="668">
        <v>888.06</v>
      </c>
      <c r="N111" s="668"/>
      <c r="O111" s="668"/>
      <c r="P111" s="681"/>
      <c r="Q111" s="669"/>
    </row>
    <row r="112" spans="1:17" ht="14.4" customHeight="1" x14ac:dyDescent="0.3">
      <c r="A112" s="664" t="s">
        <v>4572</v>
      </c>
      <c r="B112" s="665" t="s">
        <v>4573</v>
      </c>
      <c r="C112" s="665" t="s">
        <v>3882</v>
      </c>
      <c r="D112" s="665" t="s">
        <v>4618</v>
      </c>
      <c r="E112" s="665" t="s">
        <v>4619</v>
      </c>
      <c r="F112" s="668"/>
      <c r="G112" s="668"/>
      <c r="H112" s="668"/>
      <c r="I112" s="668"/>
      <c r="J112" s="668">
        <v>1</v>
      </c>
      <c r="K112" s="668">
        <v>888.06</v>
      </c>
      <c r="L112" s="668"/>
      <c r="M112" s="668">
        <v>888.06</v>
      </c>
      <c r="N112" s="668"/>
      <c r="O112" s="668"/>
      <c r="P112" s="681"/>
      <c r="Q112" s="669"/>
    </row>
    <row r="113" spans="1:17" ht="14.4" customHeight="1" x14ac:dyDescent="0.3">
      <c r="A113" s="664" t="s">
        <v>4572</v>
      </c>
      <c r="B113" s="665" t="s">
        <v>4573</v>
      </c>
      <c r="C113" s="665" t="s">
        <v>3882</v>
      </c>
      <c r="D113" s="665" t="s">
        <v>4620</v>
      </c>
      <c r="E113" s="665" t="s">
        <v>4621</v>
      </c>
      <c r="F113" s="668"/>
      <c r="G113" s="668"/>
      <c r="H113" s="668"/>
      <c r="I113" s="668"/>
      <c r="J113" s="668">
        <v>2</v>
      </c>
      <c r="K113" s="668">
        <v>2624.28</v>
      </c>
      <c r="L113" s="668"/>
      <c r="M113" s="668">
        <v>1312.14</v>
      </c>
      <c r="N113" s="668"/>
      <c r="O113" s="668"/>
      <c r="P113" s="681"/>
      <c r="Q113" s="669"/>
    </row>
    <row r="114" spans="1:17" ht="14.4" customHeight="1" x14ac:dyDescent="0.3">
      <c r="A114" s="664" t="s">
        <v>4572</v>
      </c>
      <c r="B114" s="665" t="s">
        <v>4573</v>
      </c>
      <c r="C114" s="665" t="s">
        <v>3882</v>
      </c>
      <c r="D114" s="665" t="s">
        <v>4622</v>
      </c>
      <c r="E114" s="665" t="s">
        <v>4623</v>
      </c>
      <c r="F114" s="668"/>
      <c r="G114" s="668"/>
      <c r="H114" s="668"/>
      <c r="I114" s="668"/>
      <c r="J114" s="668">
        <v>2</v>
      </c>
      <c r="K114" s="668">
        <v>2292.66</v>
      </c>
      <c r="L114" s="668"/>
      <c r="M114" s="668">
        <v>1146.33</v>
      </c>
      <c r="N114" s="668">
        <v>1</v>
      </c>
      <c r="O114" s="668">
        <v>1146.33</v>
      </c>
      <c r="P114" s="681"/>
      <c r="Q114" s="669">
        <v>1146.33</v>
      </c>
    </row>
    <row r="115" spans="1:17" ht="14.4" customHeight="1" x14ac:dyDescent="0.3">
      <c r="A115" s="664" t="s">
        <v>4572</v>
      </c>
      <c r="B115" s="665" t="s">
        <v>4573</v>
      </c>
      <c r="C115" s="665" t="s">
        <v>3882</v>
      </c>
      <c r="D115" s="665" t="s">
        <v>4624</v>
      </c>
      <c r="E115" s="665" t="s">
        <v>4625</v>
      </c>
      <c r="F115" s="668"/>
      <c r="G115" s="668"/>
      <c r="H115" s="668"/>
      <c r="I115" s="668"/>
      <c r="J115" s="668">
        <v>4</v>
      </c>
      <c r="K115" s="668">
        <v>1436.4</v>
      </c>
      <c r="L115" s="668"/>
      <c r="M115" s="668">
        <v>359.1</v>
      </c>
      <c r="N115" s="668">
        <v>1</v>
      </c>
      <c r="O115" s="668">
        <v>359.1</v>
      </c>
      <c r="P115" s="681"/>
      <c r="Q115" s="669">
        <v>359.1</v>
      </c>
    </row>
    <row r="116" spans="1:17" ht="14.4" customHeight="1" x14ac:dyDescent="0.3">
      <c r="A116" s="664" t="s">
        <v>4572</v>
      </c>
      <c r="B116" s="665" t="s">
        <v>4573</v>
      </c>
      <c r="C116" s="665" t="s">
        <v>3882</v>
      </c>
      <c r="D116" s="665" t="s">
        <v>4626</v>
      </c>
      <c r="E116" s="665" t="s">
        <v>4627</v>
      </c>
      <c r="F116" s="668"/>
      <c r="G116" s="668"/>
      <c r="H116" s="668"/>
      <c r="I116" s="668"/>
      <c r="J116" s="668">
        <v>1</v>
      </c>
      <c r="K116" s="668">
        <v>32179.09</v>
      </c>
      <c r="L116" s="668"/>
      <c r="M116" s="668">
        <v>32179.09</v>
      </c>
      <c r="N116" s="668"/>
      <c r="O116" s="668"/>
      <c r="P116" s="681"/>
      <c r="Q116" s="669"/>
    </row>
    <row r="117" spans="1:17" ht="14.4" customHeight="1" x14ac:dyDescent="0.3">
      <c r="A117" s="664" t="s">
        <v>4572</v>
      </c>
      <c r="B117" s="665" t="s">
        <v>4573</v>
      </c>
      <c r="C117" s="665" t="s">
        <v>3882</v>
      </c>
      <c r="D117" s="665" t="s">
        <v>4628</v>
      </c>
      <c r="E117" s="665" t="s">
        <v>4629</v>
      </c>
      <c r="F117" s="668"/>
      <c r="G117" s="668"/>
      <c r="H117" s="668"/>
      <c r="I117" s="668"/>
      <c r="J117" s="668">
        <v>1</v>
      </c>
      <c r="K117" s="668">
        <v>6587.13</v>
      </c>
      <c r="L117" s="668"/>
      <c r="M117" s="668">
        <v>6587.13</v>
      </c>
      <c r="N117" s="668">
        <v>1</v>
      </c>
      <c r="O117" s="668">
        <v>6587.13</v>
      </c>
      <c r="P117" s="681"/>
      <c r="Q117" s="669">
        <v>6587.13</v>
      </c>
    </row>
    <row r="118" spans="1:17" ht="14.4" customHeight="1" x14ac:dyDescent="0.3">
      <c r="A118" s="664" t="s">
        <v>4572</v>
      </c>
      <c r="B118" s="665" t="s">
        <v>4573</v>
      </c>
      <c r="C118" s="665" t="s">
        <v>3882</v>
      </c>
      <c r="D118" s="665" t="s">
        <v>4630</v>
      </c>
      <c r="E118" s="665" t="s">
        <v>4631</v>
      </c>
      <c r="F118" s="668"/>
      <c r="G118" s="668"/>
      <c r="H118" s="668"/>
      <c r="I118" s="668"/>
      <c r="J118" s="668">
        <v>2</v>
      </c>
      <c r="K118" s="668">
        <v>63259.64</v>
      </c>
      <c r="L118" s="668"/>
      <c r="M118" s="668">
        <v>31629.82</v>
      </c>
      <c r="N118" s="668"/>
      <c r="O118" s="668"/>
      <c r="P118" s="681"/>
      <c r="Q118" s="669"/>
    </row>
    <row r="119" spans="1:17" ht="14.4" customHeight="1" x14ac:dyDescent="0.3">
      <c r="A119" s="664" t="s">
        <v>4572</v>
      </c>
      <c r="B119" s="665" t="s">
        <v>4573</v>
      </c>
      <c r="C119" s="665" t="s">
        <v>3882</v>
      </c>
      <c r="D119" s="665" t="s">
        <v>4632</v>
      </c>
      <c r="E119" s="665" t="s">
        <v>4633</v>
      </c>
      <c r="F119" s="668"/>
      <c r="G119" s="668"/>
      <c r="H119" s="668"/>
      <c r="I119" s="668"/>
      <c r="J119" s="668"/>
      <c r="K119" s="668"/>
      <c r="L119" s="668"/>
      <c r="M119" s="668"/>
      <c r="N119" s="668">
        <v>1</v>
      </c>
      <c r="O119" s="668">
        <v>26449.24</v>
      </c>
      <c r="P119" s="681"/>
      <c r="Q119" s="669">
        <v>26449.24</v>
      </c>
    </row>
    <row r="120" spans="1:17" ht="14.4" customHeight="1" x14ac:dyDescent="0.3">
      <c r="A120" s="664" t="s">
        <v>4572</v>
      </c>
      <c r="B120" s="665" t="s">
        <v>4573</v>
      </c>
      <c r="C120" s="665" t="s">
        <v>3882</v>
      </c>
      <c r="D120" s="665" t="s">
        <v>4634</v>
      </c>
      <c r="E120" s="665" t="s">
        <v>4635</v>
      </c>
      <c r="F120" s="668"/>
      <c r="G120" s="668"/>
      <c r="H120" s="668"/>
      <c r="I120" s="668"/>
      <c r="J120" s="668">
        <v>2</v>
      </c>
      <c r="K120" s="668">
        <v>148822</v>
      </c>
      <c r="L120" s="668"/>
      <c r="M120" s="668">
        <v>74411</v>
      </c>
      <c r="N120" s="668"/>
      <c r="O120" s="668"/>
      <c r="P120" s="681"/>
      <c r="Q120" s="669"/>
    </row>
    <row r="121" spans="1:17" ht="14.4" customHeight="1" x14ac:dyDescent="0.3">
      <c r="A121" s="664" t="s">
        <v>4572</v>
      </c>
      <c r="B121" s="665" t="s">
        <v>4573</v>
      </c>
      <c r="C121" s="665" t="s">
        <v>3882</v>
      </c>
      <c r="D121" s="665" t="s">
        <v>4636</v>
      </c>
      <c r="E121" s="665" t="s">
        <v>4637</v>
      </c>
      <c r="F121" s="668"/>
      <c r="G121" s="668"/>
      <c r="H121" s="668"/>
      <c r="I121" s="668"/>
      <c r="J121" s="668">
        <v>1</v>
      </c>
      <c r="K121" s="668">
        <v>166546.75</v>
      </c>
      <c r="L121" s="668"/>
      <c r="M121" s="668">
        <v>166546.75</v>
      </c>
      <c r="N121" s="668"/>
      <c r="O121" s="668"/>
      <c r="P121" s="681"/>
      <c r="Q121" s="669"/>
    </row>
    <row r="122" spans="1:17" ht="14.4" customHeight="1" x14ac:dyDescent="0.3">
      <c r="A122" s="664" t="s">
        <v>4572</v>
      </c>
      <c r="B122" s="665" t="s">
        <v>4573</v>
      </c>
      <c r="C122" s="665" t="s">
        <v>3882</v>
      </c>
      <c r="D122" s="665" t="s">
        <v>4638</v>
      </c>
      <c r="E122" s="665" t="s">
        <v>4639</v>
      </c>
      <c r="F122" s="668"/>
      <c r="G122" s="668"/>
      <c r="H122" s="668"/>
      <c r="I122" s="668"/>
      <c r="J122" s="668">
        <v>1</v>
      </c>
      <c r="K122" s="668">
        <v>11608.31</v>
      </c>
      <c r="L122" s="668"/>
      <c r="M122" s="668">
        <v>11608.31</v>
      </c>
      <c r="N122" s="668"/>
      <c r="O122" s="668"/>
      <c r="P122" s="681"/>
      <c r="Q122" s="669"/>
    </row>
    <row r="123" spans="1:17" ht="14.4" customHeight="1" x14ac:dyDescent="0.3">
      <c r="A123" s="664" t="s">
        <v>4572</v>
      </c>
      <c r="B123" s="665" t="s">
        <v>4573</v>
      </c>
      <c r="C123" s="665" t="s">
        <v>3882</v>
      </c>
      <c r="D123" s="665" t="s">
        <v>4640</v>
      </c>
      <c r="E123" s="665" t="s">
        <v>4641</v>
      </c>
      <c r="F123" s="668"/>
      <c r="G123" s="668"/>
      <c r="H123" s="668"/>
      <c r="I123" s="668"/>
      <c r="J123" s="668">
        <v>2</v>
      </c>
      <c r="K123" s="668">
        <v>443249.62</v>
      </c>
      <c r="L123" s="668"/>
      <c r="M123" s="668">
        <v>221624.81</v>
      </c>
      <c r="N123" s="668"/>
      <c r="O123" s="668"/>
      <c r="P123" s="681"/>
      <c r="Q123" s="669"/>
    </row>
    <row r="124" spans="1:17" ht="14.4" customHeight="1" x14ac:dyDescent="0.3">
      <c r="A124" s="664" t="s">
        <v>4572</v>
      </c>
      <c r="B124" s="665" t="s">
        <v>4573</v>
      </c>
      <c r="C124" s="665" t="s">
        <v>3882</v>
      </c>
      <c r="D124" s="665" t="s">
        <v>4642</v>
      </c>
      <c r="E124" s="665" t="s">
        <v>4643</v>
      </c>
      <c r="F124" s="668"/>
      <c r="G124" s="668"/>
      <c r="H124" s="668"/>
      <c r="I124" s="668"/>
      <c r="J124" s="668"/>
      <c r="K124" s="668"/>
      <c r="L124" s="668"/>
      <c r="M124" s="668"/>
      <c r="N124" s="668">
        <v>1</v>
      </c>
      <c r="O124" s="668">
        <v>30135</v>
      </c>
      <c r="P124" s="681"/>
      <c r="Q124" s="669">
        <v>30135</v>
      </c>
    </row>
    <row r="125" spans="1:17" ht="14.4" customHeight="1" x14ac:dyDescent="0.3">
      <c r="A125" s="664" t="s">
        <v>4572</v>
      </c>
      <c r="B125" s="665" t="s">
        <v>4573</v>
      </c>
      <c r="C125" s="665" t="s">
        <v>3882</v>
      </c>
      <c r="D125" s="665" t="s">
        <v>4644</v>
      </c>
      <c r="E125" s="665" t="s">
        <v>4590</v>
      </c>
      <c r="F125" s="668"/>
      <c r="G125" s="668"/>
      <c r="H125" s="668"/>
      <c r="I125" s="668"/>
      <c r="J125" s="668">
        <v>1</v>
      </c>
      <c r="K125" s="668">
        <v>3567.58</v>
      </c>
      <c r="L125" s="668"/>
      <c r="M125" s="668">
        <v>3567.58</v>
      </c>
      <c r="N125" s="668"/>
      <c r="O125" s="668"/>
      <c r="P125" s="681"/>
      <c r="Q125" s="669"/>
    </row>
    <row r="126" spans="1:17" ht="14.4" customHeight="1" x14ac:dyDescent="0.3">
      <c r="A126" s="664" t="s">
        <v>4572</v>
      </c>
      <c r="B126" s="665" t="s">
        <v>4573</v>
      </c>
      <c r="C126" s="665" t="s">
        <v>3718</v>
      </c>
      <c r="D126" s="665" t="s">
        <v>4645</v>
      </c>
      <c r="E126" s="665" t="s">
        <v>4646</v>
      </c>
      <c r="F126" s="668">
        <v>2</v>
      </c>
      <c r="G126" s="668">
        <v>410</v>
      </c>
      <c r="H126" s="668">
        <v>1</v>
      </c>
      <c r="I126" s="668">
        <v>205</v>
      </c>
      <c r="J126" s="668">
        <v>3</v>
      </c>
      <c r="K126" s="668">
        <v>621</v>
      </c>
      <c r="L126" s="668">
        <v>1.5146341463414634</v>
      </c>
      <c r="M126" s="668">
        <v>207</v>
      </c>
      <c r="N126" s="668">
        <v>1</v>
      </c>
      <c r="O126" s="668">
        <v>213</v>
      </c>
      <c r="P126" s="681">
        <v>0.51951219512195124</v>
      </c>
      <c r="Q126" s="669">
        <v>213</v>
      </c>
    </row>
    <row r="127" spans="1:17" ht="14.4" customHeight="1" x14ac:dyDescent="0.3">
      <c r="A127" s="664" t="s">
        <v>4572</v>
      </c>
      <c r="B127" s="665" t="s">
        <v>4573</v>
      </c>
      <c r="C127" s="665" t="s">
        <v>3718</v>
      </c>
      <c r="D127" s="665" t="s">
        <v>4647</v>
      </c>
      <c r="E127" s="665" t="s">
        <v>4648</v>
      </c>
      <c r="F127" s="668">
        <v>3</v>
      </c>
      <c r="G127" s="668">
        <v>450</v>
      </c>
      <c r="H127" s="668">
        <v>1</v>
      </c>
      <c r="I127" s="668">
        <v>150</v>
      </c>
      <c r="J127" s="668"/>
      <c r="K127" s="668"/>
      <c r="L127" s="668"/>
      <c r="M127" s="668"/>
      <c r="N127" s="668"/>
      <c r="O127" s="668"/>
      <c r="P127" s="681"/>
      <c r="Q127" s="669"/>
    </row>
    <row r="128" spans="1:17" ht="14.4" customHeight="1" x14ac:dyDescent="0.3">
      <c r="A128" s="664" t="s">
        <v>4572</v>
      </c>
      <c r="B128" s="665" t="s">
        <v>4573</v>
      </c>
      <c r="C128" s="665" t="s">
        <v>3718</v>
      </c>
      <c r="D128" s="665" t="s">
        <v>4649</v>
      </c>
      <c r="E128" s="665" t="s">
        <v>4650</v>
      </c>
      <c r="F128" s="668"/>
      <c r="G128" s="668"/>
      <c r="H128" s="668"/>
      <c r="I128" s="668"/>
      <c r="J128" s="668">
        <v>2</v>
      </c>
      <c r="K128" s="668">
        <v>250</v>
      </c>
      <c r="L128" s="668"/>
      <c r="M128" s="668">
        <v>125</v>
      </c>
      <c r="N128" s="668"/>
      <c r="O128" s="668"/>
      <c r="P128" s="681"/>
      <c r="Q128" s="669"/>
    </row>
    <row r="129" spans="1:17" ht="14.4" customHeight="1" x14ac:dyDescent="0.3">
      <c r="A129" s="664" t="s">
        <v>4572</v>
      </c>
      <c r="B129" s="665" t="s">
        <v>4573</v>
      </c>
      <c r="C129" s="665" t="s">
        <v>3718</v>
      </c>
      <c r="D129" s="665" t="s">
        <v>4651</v>
      </c>
      <c r="E129" s="665" t="s">
        <v>4652</v>
      </c>
      <c r="F129" s="668"/>
      <c r="G129" s="668"/>
      <c r="H129" s="668"/>
      <c r="I129" s="668"/>
      <c r="J129" s="668">
        <v>1</v>
      </c>
      <c r="K129" s="668">
        <v>219</v>
      </c>
      <c r="L129" s="668"/>
      <c r="M129" s="668">
        <v>219</v>
      </c>
      <c r="N129" s="668">
        <v>2</v>
      </c>
      <c r="O129" s="668">
        <v>446</v>
      </c>
      <c r="P129" s="681"/>
      <c r="Q129" s="669">
        <v>223</v>
      </c>
    </row>
    <row r="130" spans="1:17" ht="14.4" customHeight="1" x14ac:dyDescent="0.3">
      <c r="A130" s="664" t="s">
        <v>4572</v>
      </c>
      <c r="B130" s="665" t="s">
        <v>4573</v>
      </c>
      <c r="C130" s="665" t="s">
        <v>3718</v>
      </c>
      <c r="D130" s="665" t="s">
        <v>4653</v>
      </c>
      <c r="E130" s="665" t="s">
        <v>4654</v>
      </c>
      <c r="F130" s="668">
        <v>1</v>
      </c>
      <c r="G130" s="668">
        <v>219</v>
      </c>
      <c r="H130" s="668">
        <v>1</v>
      </c>
      <c r="I130" s="668">
        <v>219</v>
      </c>
      <c r="J130" s="668"/>
      <c r="K130" s="668"/>
      <c r="L130" s="668"/>
      <c r="M130" s="668"/>
      <c r="N130" s="668">
        <v>1</v>
      </c>
      <c r="O130" s="668">
        <v>225</v>
      </c>
      <c r="P130" s="681">
        <v>1.0273972602739727</v>
      </c>
      <c r="Q130" s="669">
        <v>225</v>
      </c>
    </row>
    <row r="131" spans="1:17" ht="14.4" customHeight="1" x14ac:dyDescent="0.3">
      <c r="A131" s="664" t="s">
        <v>4572</v>
      </c>
      <c r="B131" s="665" t="s">
        <v>4573</v>
      </c>
      <c r="C131" s="665" t="s">
        <v>3718</v>
      </c>
      <c r="D131" s="665" t="s">
        <v>4655</v>
      </c>
      <c r="E131" s="665" t="s">
        <v>4656</v>
      </c>
      <c r="F131" s="668"/>
      <c r="G131" s="668"/>
      <c r="H131" s="668"/>
      <c r="I131" s="668"/>
      <c r="J131" s="668"/>
      <c r="K131" s="668"/>
      <c r="L131" s="668"/>
      <c r="M131" s="668"/>
      <c r="N131" s="668">
        <v>1</v>
      </c>
      <c r="O131" s="668">
        <v>349</v>
      </c>
      <c r="P131" s="681"/>
      <c r="Q131" s="669">
        <v>349</v>
      </c>
    </row>
    <row r="132" spans="1:17" ht="14.4" customHeight="1" x14ac:dyDescent="0.3">
      <c r="A132" s="664" t="s">
        <v>4572</v>
      </c>
      <c r="B132" s="665" t="s">
        <v>4573</v>
      </c>
      <c r="C132" s="665" t="s">
        <v>3718</v>
      </c>
      <c r="D132" s="665" t="s">
        <v>4657</v>
      </c>
      <c r="E132" s="665" t="s">
        <v>4658</v>
      </c>
      <c r="F132" s="668"/>
      <c r="G132" s="668"/>
      <c r="H132" s="668"/>
      <c r="I132" s="668"/>
      <c r="J132" s="668"/>
      <c r="K132" s="668"/>
      <c r="L132" s="668"/>
      <c r="M132" s="668"/>
      <c r="N132" s="668">
        <v>1</v>
      </c>
      <c r="O132" s="668">
        <v>4576</v>
      </c>
      <c r="P132" s="681"/>
      <c r="Q132" s="669">
        <v>4576</v>
      </c>
    </row>
    <row r="133" spans="1:17" ht="14.4" customHeight="1" x14ac:dyDescent="0.3">
      <c r="A133" s="664" t="s">
        <v>4572</v>
      </c>
      <c r="B133" s="665" t="s">
        <v>4573</v>
      </c>
      <c r="C133" s="665" t="s">
        <v>3718</v>
      </c>
      <c r="D133" s="665" t="s">
        <v>4659</v>
      </c>
      <c r="E133" s="665" t="s">
        <v>4660</v>
      </c>
      <c r="F133" s="668"/>
      <c r="G133" s="668"/>
      <c r="H133" s="668"/>
      <c r="I133" s="668"/>
      <c r="J133" s="668">
        <v>1</v>
      </c>
      <c r="K133" s="668">
        <v>4139</v>
      </c>
      <c r="L133" s="668"/>
      <c r="M133" s="668">
        <v>4139</v>
      </c>
      <c r="N133" s="668">
        <v>1</v>
      </c>
      <c r="O133" s="668">
        <v>4164</v>
      </c>
      <c r="P133" s="681"/>
      <c r="Q133" s="669">
        <v>4164</v>
      </c>
    </row>
    <row r="134" spans="1:17" ht="14.4" customHeight="1" x14ac:dyDescent="0.3">
      <c r="A134" s="664" t="s">
        <v>4572</v>
      </c>
      <c r="B134" s="665" t="s">
        <v>4573</v>
      </c>
      <c r="C134" s="665" t="s">
        <v>3718</v>
      </c>
      <c r="D134" s="665" t="s">
        <v>4661</v>
      </c>
      <c r="E134" s="665" t="s">
        <v>4662</v>
      </c>
      <c r="F134" s="668"/>
      <c r="G134" s="668"/>
      <c r="H134" s="668"/>
      <c r="I134" s="668"/>
      <c r="J134" s="668">
        <v>1</v>
      </c>
      <c r="K134" s="668">
        <v>15072</v>
      </c>
      <c r="L134" s="668"/>
      <c r="M134" s="668">
        <v>15072</v>
      </c>
      <c r="N134" s="668"/>
      <c r="O134" s="668"/>
      <c r="P134" s="681"/>
      <c r="Q134" s="669"/>
    </row>
    <row r="135" spans="1:17" ht="14.4" customHeight="1" x14ac:dyDescent="0.3">
      <c r="A135" s="664" t="s">
        <v>4572</v>
      </c>
      <c r="B135" s="665" t="s">
        <v>4573</v>
      </c>
      <c r="C135" s="665" t="s">
        <v>3718</v>
      </c>
      <c r="D135" s="665" t="s">
        <v>4663</v>
      </c>
      <c r="E135" s="665" t="s">
        <v>4664</v>
      </c>
      <c r="F135" s="668"/>
      <c r="G135" s="668"/>
      <c r="H135" s="668"/>
      <c r="I135" s="668"/>
      <c r="J135" s="668">
        <v>6</v>
      </c>
      <c r="K135" s="668">
        <v>22944</v>
      </c>
      <c r="L135" s="668"/>
      <c r="M135" s="668">
        <v>3824</v>
      </c>
      <c r="N135" s="668">
        <v>2</v>
      </c>
      <c r="O135" s="668">
        <v>7720</v>
      </c>
      <c r="P135" s="681"/>
      <c r="Q135" s="669">
        <v>3860</v>
      </c>
    </row>
    <row r="136" spans="1:17" ht="14.4" customHeight="1" x14ac:dyDescent="0.3">
      <c r="A136" s="664" t="s">
        <v>4572</v>
      </c>
      <c r="B136" s="665" t="s">
        <v>4573</v>
      </c>
      <c r="C136" s="665" t="s">
        <v>3718</v>
      </c>
      <c r="D136" s="665" t="s">
        <v>4665</v>
      </c>
      <c r="E136" s="665" t="s">
        <v>4666</v>
      </c>
      <c r="F136" s="668"/>
      <c r="G136" s="668"/>
      <c r="H136" s="668"/>
      <c r="I136" s="668"/>
      <c r="J136" s="668">
        <v>6</v>
      </c>
      <c r="K136" s="668">
        <v>47118</v>
      </c>
      <c r="L136" s="668"/>
      <c r="M136" s="668">
        <v>7853</v>
      </c>
      <c r="N136" s="668">
        <v>1</v>
      </c>
      <c r="O136" s="668">
        <v>7925</v>
      </c>
      <c r="P136" s="681"/>
      <c r="Q136" s="669">
        <v>7925</v>
      </c>
    </row>
    <row r="137" spans="1:17" ht="14.4" customHeight="1" x14ac:dyDescent="0.3">
      <c r="A137" s="664" t="s">
        <v>4572</v>
      </c>
      <c r="B137" s="665" t="s">
        <v>4573</v>
      </c>
      <c r="C137" s="665" t="s">
        <v>3718</v>
      </c>
      <c r="D137" s="665" t="s">
        <v>4667</v>
      </c>
      <c r="E137" s="665" t="s">
        <v>4668</v>
      </c>
      <c r="F137" s="668">
        <v>2</v>
      </c>
      <c r="G137" s="668">
        <v>10136</v>
      </c>
      <c r="H137" s="668">
        <v>1</v>
      </c>
      <c r="I137" s="668">
        <v>5068</v>
      </c>
      <c r="J137" s="668">
        <v>1</v>
      </c>
      <c r="K137" s="668">
        <v>5076</v>
      </c>
      <c r="L137" s="668">
        <v>0.50078926598263618</v>
      </c>
      <c r="M137" s="668">
        <v>5076</v>
      </c>
      <c r="N137" s="668"/>
      <c r="O137" s="668"/>
      <c r="P137" s="681"/>
      <c r="Q137" s="669"/>
    </row>
    <row r="138" spans="1:17" ht="14.4" customHeight="1" x14ac:dyDescent="0.3">
      <c r="A138" s="664" t="s">
        <v>4572</v>
      </c>
      <c r="B138" s="665" t="s">
        <v>4573</v>
      </c>
      <c r="C138" s="665" t="s">
        <v>3718</v>
      </c>
      <c r="D138" s="665" t="s">
        <v>4669</v>
      </c>
      <c r="E138" s="665" t="s">
        <v>4670</v>
      </c>
      <c r="F138" s="668">
        <v>489</v>
      </c>
      <c r="G138" s="668">
        <v>84597</v>
      </c>
      <c r="H138" s="668">
        <v>1</v>
      </c>
      <c r="I138" s="668">
        <v>173</v>
      </c>
      <c r="J138" s="668">
        <v>482</v>
      </c>
      <c r="K138" s="668">
        <v>84350</v>
      </c>
      <c r="L138" s="668">
        <v>0.99708027471423333</v>
      </c>
      <c r="M138" s="668">
        <v>175</v>
      </c>
      <c r="N138" s="668">
        <v>463</v>
      </c>
      <c r="O138" s="668">
        <v>81951</v>
      </c>
      <c r="P138" s="681">
        <v>0.96872229511684815</v>
      </c>
      <c r="Q138" s="669">
        <v>177</v>
      </c>
    </row>
    <row r="139" spans="1:17" ht="14.4" customHeight="1" x14ac:dyDescent="0.3">
      <c r="A139" s="664" t="s">
        <v>4572</v>
      </c>
      <c r="B139" s="665" t="s">
        <v>4573</v>
      </c>
      <c r="C139" s="665" t="s">
        <v>3718</v>
      </c>
      <c r="D139" s="665" t="s">
        <v>4671</v>
      </c>
      <c r="E139" s="665" t="s">
        <v>4672</v>
      </c>
      <c r="F139" s="668">
        <v>11</v>
      </c>
      <c r="G139" s="668">
        <v>21956</v>
      </c>
      <c r="H139" s="668">
        <v>1</v>
      </c>
      <c r="I139" s="668">
        <v>1996</v>
      </c>
      <c r="J139" s="668">
        <v>7</v>
      </c>
      <c r="K139" s="668">
        <v>14007</v>
      </c>
      <c r="L139" s="668">
        <v>0.63795773364911645</v>
      </c>
      <c r="M139" s="668">
        <v>2001</v>
      </c>
      <c r="N139" s="668">
        <v>10</v>
      </c>
      <c r="O139" s="668">
        <v>20480</v>
      </c>
      <c r="P139" s="681">
        <v>0.93277464018946987</v>
      </c>
      <c r="Q139" s="669">
        <v>2048</v>
      </c>
    </row>
    <row r="140" spans="1:17" ht="14.4" customHeight="1" x14ac:dyDescent="0.3">
      <c r="A140" s="664" t="s">
        <v>4572</v>
      </c>
      <c r="B140" s="665" t="s">
        <v>4573</v>
      </c>
      <c r="C140" s="665" t="s">
        <v>3718</v>
      </c>
      <c r="D140" s="665" t="s">
        <v>4673</v>
      </c>
      <c r="E140" s="665" t="s">
        <v>4674</v>
      </c>
      <c r="F140" s="668">
        <v>2</v>
      </c>
      <c r="G140" s="668">
        <v>5384</v>
      </c>
      <c r="H140" s="668">
        <v>1</v>
      </c>
      <c r="I140" s="668">
        <v>2692</v>
      </c>
      <c r="J140" s="668">
        <v>1</v>
      </c>
      <c r="K140" s="668">
        <v>2696</v>
      </c>
      <c r="L140" s="668">
        <v>0.50074294205052006</v>
      </c>
      <c r="M140" s="668">
        <v>2696</v>
      </c>
      <c r="N140" s="668"/>
      <c r="O140" s="668"/>
      <c r="P140" s="681"/>
      <c r="Q140" s="669"/>
    </row>
    <row r="141" spans="1:17" ht="14.4" customHeight="1" x14ac:dyDescent="0.3">
      <c r="A141" s="664" t="s">
        <v>4572</v>
      </c>
      <c r="B141" s="665" t="s">
        <v>4573</v>
      </c>
      <c r="C141" s="665" t="s">
        <v>3718</v>
      </c>
      <c r="D141" s="665" t="s">
        <v>4675</v>
      </c>
      <c r="E141" s="665" t="s">
        <v>4676</v>
      </c>
      <c r="F141" s="668"/>
      <c r="G141" s="668"/>
      <c r="H141" s="668"/>
      <c r="I141" s="668"/>
      <c r="J141" s="668">
        <v>1</v>
      </c>
      <c r="K141" s="668">
        <v>5188</v>
      </c>
      <c r="L141" s="668"/>
      <c r="M141" s="668">
        <v>5188</v>
      </c>
      <c r="N141" s="668"/>
      <c r="O141" s="668"/>
      <c r="P141" s="681"/>
      <c r="Q141" s="669"/>
    </row>
    <row r="142" spans="1:17" ht="14.4" customHeight="1" x14ac:dyDescent="0.3">
      <c r="A142" s="664" t="s">
        <v>4572</v>
      </c>
      <c r="B142" s="665" t="s">
        <v>4573</v>
      </c>
      <c r="C142" s="665" t="s">
        <v>3718</v>
      </c>
      <c r="D142" s="665" t="s">
        <v>4677</v>
      </c>
      <c r="E142" s="665" t="s">
        <v>4678</v>
      </c>
      <c r="F142" s="668"/>
      <c r="G142" s="668"/>
      <c r="H142" s="668"/>
      <c r="I142" s="668"/>
      <c r="J142" s="668">
        <v>3</v>
      </c>
      <c r="K142" s="668">
        <v>6246</v>
      </c>
      <c r="L142" s="668"/>
      <c r="M142" s="668">
        <v>2082</v>
      </c>
      <c r="N142" s="668"/>
      <c r="O142" s="668"/>
      <c r="P142" s="681"/>
      <c r="Q142" s="669"/>
    </row>
    <row r="143" spans="1:17" ht="14.4" customHeight="1" x14ac:dyDescent="0.3">
      <c r="A143" s="664" t="s">
        <v>4572</v>
      </c>
      <c r="B143" s="665" t="s">
        <v>4573</v>
      </c>
      <c r="C143" s="665" t="s">
        <v>3718</v>
      </c>
      <c r="D143" s="665" t="s">
        <v>4679</v>
      </c>
      <c r="E143" s="665" t="s">
        <v>4680</v>
      </c>
      <c r="F143" s="668">
        <v>8</v>
      </c>
      <c r="G143" s="668">
        <v>1584</v>
      </c>
      <c r="H143" s="668">
        <v>1</v>
      </c>
      <c r="I143" s="668">
        <v>198</v>
      </c>
      <c r="J143" s="668"/>
      <c r="K143" s="668"/>
      <c r="L143" s="668"/>
      <c r="M143" s="668"/>
      <c r="N143" s="668"/>
      <c r="O143" s="668"/>
      <c r="P143" s="681"/>
      <c r="Q143" s="669"/>
    </row>
    <row r="144" spans="1:17" ht="14.4" customHeight="1" x14ac:dyDescent="0.3">
      <c r="A144" s="664" t="s">
        <v>4572</v>
      </c>
      <c r="B144" s="665" t="s">
        <v>4573</v>
      </c>
      <c r="C144" s="665" t="s">
        <v>3718</v>
      </c>
      <c r="D144" s="665" t="s">
        <v>4681</v>
      </c>
      <c r="E144" s="665" t="s">
        <v>4682</v>
      </c>
      <c r="F144" s="668">
        <v>1</v>
      </c>
      <c r="G144" s="668">
        <v>415</v>
      </c>
      <c r="H144" s="668">
        <v>1</v>
      </c>
      <c r="I144" s="668">
        <v>415</v>
      </c>
      <c r="J144" s="668"/>
      <c r="K144" s="668"/>
      <c r="L144" s="668"/>
      <c r="M144" s="668"/>
      <c r="N144" s="668"/>
      <c r="O144" s="668"/>
      <c r="P144" s="681"/>
      <c r="Q144" s="669"/>
    </row>
    <row r="145" spans="1:17" ht="14.4" customHeight="1" x14ac:dyDescent="0.3">
      <c r="A145" s="664" t="s">
        <v>4572</v>
      </c>
      <c r="B145" s="665" t="s">
        <v>4573</v>
      </c>
      <c r="C145" s="665" t="s">
        <v>3718</v>
      </c>
      <c r="D145" s="665" t="s">
        <v>4683</v>
      </c>
      <c r="E145" s="665" t="s">
        <v>4684</v>
      </c>
      <c r="F145" s="668"/>
      <c r="G145" s="668"/>
      <c r="H145" s="668"/>
      <c r="I145" s="668"/>
      <c r="J145" s="668"/>
      <c r="K145" s="668"/>
      <c r="L145" s="668"/>
      <c r="M145" s="668"/>
      <c r="N145" s="668">
        <v>1</v>
      </c>
      <c r="O145" s="668">
        <v>163</v>
      </c>
      <c r="P145" s="681"/>
      <c r="Q145" s="669">
        <v>163</v>
      </c>
    </row>
    <row r="146" spans="1:17" ht="14.4" customHeight="1" x14ac:dyDescent="0.3">
      <c r="A146" s="664" t="s">
        <v>4572</v>
      </c>
      <c r="B146" s="665" t="s">
        <v>4573</v>
      </c>
      <c r="C146" s="665" t="s">
        <v>3718</v>
      </c>
      <c r="D146" s="665" t="s">
        <v>4685</v>
      </c>
      <c r="E146" s="665" t="s">
        <v>4686</v>
      </c>
      <c r="F146" s="668">
        <v>9</v>
      </c>
      <c r="G146" s="668">
        <v>19062</v>
      </c>
      <c r="H146" s="668">
        <v>1</v>
      </c>
      <c r="I146" s="668">
        <v>2118</v>
      </c>
      <c r="J146" s="668">
        <v>10</v>
      </c>
      <c r="K146" s="668">
        <v>21230</v>
      </c>
      <c r="L146" s="668">
        <v>1.1137341307312978</v>
      </c>
      <c r="M146" s="668">
        <v>2123</v>
      </c>
      <c r="N146" s="668">
        <v>20</v>
      </c>
      <c r="O146" s="668">
        <v>43080</v>
      </c>
      <c r="P146" s="681">
        <v>2.2599937047529117</v>
      </c>
      <c r="Q146" s="669">
        <v>2154</v>
      </c>
    </row>
    <row r="147" spans="1:17" ht="14.4" customHeight="1" x14ac:dyDescent="0.3">
      <c r="A147" s="664" t="s">
        <v>4572</v>
      </c>
      <c r="B147" s="665" t="s">
        <v>4573</v>
      </c>
      <c r="C147" s="665" t="s">
        <v>3718</v>
      </c>
      <c r="D147" s="665" t="s">
        <v>4687</v>
      </c>
      <c r="E147" s="665" t="s">
        <v>4664</v>
      </c>
      <c r="F147" s="668"/>
      <c r="G147" s="668"/>
      <c r="H147" s="668"/>
      <c r="I147" s="668"/>
      <c r="J147" s="668">
        <v>6</v>
      </c>
      <c r="K147" s="668">
        <v>11214</v>
      </c>
      <c r="L147" s="668"/>
      <c r="M147" s="668">
        <v>1869</v>
      </c>
      <c r="N147" s="668">
        <v>3</v>
      </c>
      <c r="O147" s="668">
        <v>5664</v>
      </c>
      <c r="P147" s="681"/>
      <c r="Q147" s="669">
        <v>1888</v>
      </c>
    </row>
    <row r="148" spans="1:17" ht="14.4" customHeight="1" x14ac:dyDescent="0.3">
      <c r="A148" s="664" t="s">
        <v>4572</v>
      </c>
      <c r="B148" s="665" t="s">
        <v>4573</v>
      </c>
      <c r="C148" s="665" t="s">
        <v>3718</v>
      </c>
      <c r="D148" s="665" t="s">
        <v>4688</v>
      </c>
      <c r="E148" s="665" t="s">
        <v>4689</v>
      </c>
      <c r="F148" s="668"/>
      <c r="G148" s="668"/>
      <c r="H148" s="668"/>
      <c r="I148" s="668"/>
      <c r="J148" s="668">
        <v>5</v>
      </c>
      <c r="K148" s="668">
        <v>41995</v>
      </c>
      <c r="L148" s="668"/>
      <c r="M148" s="668">
        <v>8399</v>
      </c>
      <c r="N148" s="668">
        <v>2</v>
      </c>
      <c r="O148" s="668">
        <v>16918</v>
      </c>
      <c r="P148" s="681"/>
      <c r="Q148" s="669">
        <v>8459</v>
      </c>
    </row>
    <row r="149" spans="1:17" ht="14.4" customHeight="1" x14ac:dyDescent="0.3">
      <c r="A149" s="664" t="s">
        <v>4572</v>
      </c>
      <c r="B149" s="665" t="s">
        <v>4573</v>
      </c>
      <c r="C149" s="665" t="s">
        <v>3718</v>
      </c>
      <c r="D149" s="665" t="s">
        <v>4690</v>
      </c>
      <c r="E149" s="665" t="s">
        <v>4691</v>
      </c>
      <c r="F149" s="668"/>
      <c r="G149" s="668"/>
      <c r="H149" s="668"/>
      <c r="I149" s="668"/>
      <c r="J149" s="668">
        <v>1</v>
      </c>
      <c r="K149" s="668">
        <v>563</v>
      </c>
      <c r="L149" s="668"/>
      <c r="M149" s="668">
        <v>563</v>
      </c>
      <c r="N149" s="668"/>
      <c r="O149" s="668"/>
      <c r="P149" s="681"/>
      <c r="Q149" s="669"/>
    </row>
    <row r="150" spans="1:17" ht="14.4" customHeight="1" x14ac:dyDescent="0.3">
      <c r="A150" s="664" t="s">
        <v>4692</v>
      </c>
      <c r="B150" s="665" t="s">
        <v>4693</v>
      </c>
      <c r="C150" s="665" t="s">
        <v>3718</v>
      </c>
      <c r="D150" s="665" t="s">
        <v>4694</v>
      </c>
      <c r="E150" s="665" t="s">
        <v>4695</v>
      </c>
      <c r="F150" s="668">
        <v>129</v>
      </c>
      <c r="G150" s="668">
        <v>26187</v>
      </c>
      <c r="H150" s="668">
        <v>1</v>
      </c>
      <c r="I150" s="668">
        <v>203</v>
      </c>
      <c r="J150" s="668">
        <v>126</v>
      </c>
      <c r="K150" s="668">
        <v>25956</v>
      </c>
      <c r="L150" s="668">
        <v>0.99117882919005618</v>
      </c>
      <c r="M150" s="668">
        <v>206</v>
      </c>
      <c r="N150" s="668">
        <v>166</v>
      </c>
      <c r="O150" s="668">
        <v>35026</v>
      </c>
      <c r="P150" s="681">
        <v>1.3375338908618781</v>
      </c>
      <c r="Q150" s="669">
        <v>211</v>
      </c>
    </row>
    <row r="151" spans="1:17" ht="14.4" customHeight="1" x14ac:dyDescent="0.3">
      <c r="A151" s="664" t="s">
        <v>4692</v>
      </c>
      <c r="B151" s="665" t="s">
        <v>4693</v>
      </c>
      <c r="C151" s="665" t="s">
        <v>3718</v>
      </c>
      <c r="D151" s="665" t="s">
        <v>4696</v>
      </c>
      <c r="E151" s="665" t="s">
        <v>4697</v>
      </c>
      <c r="F151" s="668">
        <v>50</v>
      </c>
      <c r="G151" s="668">
        <v>14600</v>
      </c>
      <c r="H151" s="668">
        <v>1</v>
      </c>
      <c r="I151" s="668">
        <v>292</v>
      </c>
      <c r="J151" s="668">
        <v>104</v>
      </c>
      <c r="K151" s="668">
        <v>30680</v>
      </c>
      <c r="L151" s="668">
        <v>2.1013698630136988</v>
      </c>
      <c r="M151" s="668">
        <v>295</v>
      </c>
      <c r="N151" s="668">
        <v>79</v>
      </c>
      <c r="O151" s="668">
        <v>23779</v>
      </c>
      <c r="P151" s="681">
        <v>1.6286986301369863</v>
      </c>
      <c r="Q151" s="669">
        <v>301</v>
      </c>
    </row>
    <row r="152" spans="1:17" ht="14.4" customHeight="1" x14ac:dyDescent="0.3">
      <c r="A152" s="664" t="s">
        <v>4692</v>
      </c>
      <c r="B152" s="665" t="s">
        <v>4693</v>
      </c>
      <c r="C152" s="665" t="s">
        <v>3718</v>
      </c>
      <c r="D152" s="665" t="s">
        <v>4698</v>
      </c>
      <c r="E152" s="665" t="s">
        <v>4699</v>
      </c>
      <c r="F152" s="668">
        <v>3</v>
      </c>
      <c r="G152" s="668">
        <v>279</v>
      </c>
      <c r="H152" s="668">
        <v>1</v>
      </c>
      <c r="I152" s="668">
        <v>93</v>
      </c>
      <c r="J152" s="668">
        <v>6</v>
      </c>
      <c r="K152" s="668">
        <v>570</v>
      </c>
      <c r="L152" s="668">
        <v>2.043010752688172</v>
      </c>
      <c r="M152" s="668">
        <v>95</v>
      </c>
      <c r="N152" s="668"/>
      <c r="O152" s="668"/>
      <c r="P152" s="681"/>
      <c r="Q152" s="669"/>
    </row>
    <row r="153" spans="1:17" ht="14.4" customHeight="1" x14ac:dyDescent="0.3">
      <c r="A153" s="664" t="s">
        <v>4692</v>
      </c>
      <c r="B153" s="665" t="s">
        <v>4693</v>
      </c>
      <c r="C153" s="665" t="s">
        <v>3718</v>
      </c>
      <c r="D153" s="665" t="s">
        <v>4700</v>
      </c>
      <c r="E153" s="665" t="s">
        <v>4701</v>
      </c>
      <c r="F153" s="668">
        <v>126</v>
      </c>
      <c r="G153" s="668">
        <v>16884</v>
      </c>
      <c r="H153" s="668">
        <v>1</v>
      </c>
      <c r="I153" s="668">
        <v>134</v>
      </c>
      <c r="J153" s="668">
        <v>129</v>
      </c>
      <c r="K153" s="668">
        <v>17415</v>
      </c>
      <c r="L153" s="668">
        <v>1.0314498933901919</v>
      </c>
      <c r="M153" s="668">
        <v>135</v>
      </c>
      <c r="N153" s="668">
        <v>119</v>
      </c>
      <c r="O153" s="668">
        <v>16303</v>
      </c>
      <c r="P153" s="681">
        <v>0.96558872305140964</v>
      </c>
      <c r="Q153" s="669">
        <v>137</v>
      </c>
    </row>
    <row r="154" spans="1:17" ht="14.4" customHeight="1" x14ac:dyDescent="0.3">
      <c r="A154" s="664" t="s">
        <v>4692</v>
      </c>
      <c r="B154" s="665" t="s">
        <v>4693</v>
      </c>
      <c r="C154" s="665" t="s">
        <v>3718</v>
      </c>
      <c r="D154" s="665" t="s">
        <v>4702</v>
      </c>
      <c r="E154" s="665" t="s">
        <v>4703</v>
      </c>
      <c r="F154" s="668"/>
      <c r="G154" s="668"/>
      <c r="H154" s="668"/>
      <c r="I154" s="668"/>
      <c r="J154" s="668">
        <v>1</v>
      </c>
      <c r="K154" s="668">
        <v>620</v>
      </c>
      <c r="L154" s="668"/>
      <c r="M154" s="668">
        <v>620</v>
      </c>
      <c r="N154" s="668">
        <v>1</v>
      </c>
      <c r="O154" s="668">
        <v>639</v>
      </c>
      <c r="P154" s="681"/>
      <c r="Q154" s="669">
        <v>639</v>
      </c>
    </row>
    <row r="155" spans="1:17" ht="14.4" customHeight="1" x14ac:dyDescent="0.3">
      <c r="A155" s="664" t="s">
        <v>4692</v>
      </c>
      <c r="B155" s="665" t="s">
        <v>4693</v>
      </c>
      <c r="C155" s="665" t="s">
        <v>3718</v>
      </c>
      <c r="D155" s="665" t="s">
        <v>4704</v>
      </c>
      <c r="E155" s="665" t="s">
        <v>4705</v>
      </c>
      <c r="F155" s="668">
        <v>3</v>
      </c>
      <c r="G155" s="668">
        <v>477</v>
      </c>
      <c r="H155" s="668">
        <v>1</v>
      </c>
      <c r="I155" s="668">
        <v>159</v>
      </c>
      <c r="J155" s="668">
        <v>4</v>
      </c>
      <c r="K155" s="668">
        <v>644</v>
      </c>
      <c r="L155" s="668">
        <v>1.350104821802935</v>
      </c>
      <c r="M155" s="668">
        <v>161</v>
      </c>
      <c r="N155" s="668">
        <v>5</v>
      </c>
      <c r="O155" s="668">
        <v>865</v>
      </c>
      <c r="P155" s="681">
        <v>1.8134171907756813</v>
      </c>
      <c r="Q155" s="669">
        <v>173</v>
      </c>
    </row>
    <row r="156" spans="1:17" ht="14.4" customHeight="1" x14ac:dyDescent="0.3">
      <c r="A156" s="664" t="s">
        <v>4692</v>
      </c>
      <c r="B156" s="665" t="s">
        <v>4693</v>
      </c>
      <c r="C156" s="665" t="s">
        <v>3718</v>
      </c>
      <c r="D156" s="665" t="s">
        <v>4706</v>
      </c>
      <c r="E156" s="665" t="s">
        <v>4707</v>
      </c>
      <c r="F156" s="668">
        <v>6</v>
      </c>
      <c r="G156" s="668">
        <v>2292</v>
      </c>
      <c r="H156" s="668">
        <v>1</v>
      </c>
      <c r="I156" s="668">
        <v>382</v>
      </c>
      <c r="J156" s="668">
        <v>1</v>
      </c>
      <c r="K156" s="668">
        <v>383</v>
      </c>
      <c r="L156" s="668">
        <v>0.16710296684118672</v>
      </c>
      <c r="M156" s="668">
        <v>383</v>
      </c>
      <c r="N156" s="668">
        <v>8</v>
      </c>
      <c r="O156" s="668">
        <v>3072</v>
      </c>
      <c r="P156" s="681">
        <v>1.3403141361256545</v>
      </c>
      <c r="Q156" s="669">
        <v>384</v>
      </c>
    </row>
    <row r="157" spans="1:17" ht="14.4" customHeight="1" x14ac:dyDescent="0.3">
      <c r="A157" s="664" t="s">
        <v>4692</v>
      </c>
      <c r="B157" s="665" t="s">
        <v>4693</v>
      </c>
      <c r="C157" s="665" t="s">
        <v>3718</v>
      </c>
      <c r="D157" s="665" t="s">
        <v>4708</v>
      </c>
      <c r="E157" s="665" t="s">
        <v>4709</v>
      </c>
      <c r="F157" s="668">
        <v>20</v>
      </c>
      <c r="G157" s="668">
        <v>5240</v>
      </c>
      <c r="H157" s="668">
        <v>1</v>
      </c>
      <c r="I157" s="668">
        <v>262</v>
      </c>
      <c r="J157" s="668">
        <v>14</v>
      </c>
      <c r="K157" s="668">
        <v>3724</v>
      </c>
      <c r="L157" s="668">
        <v>0.71068702290076335</v>
      </c>
      <c r="M157" s="668">
        <v>266</v>
      </c>
      <c r="N157" s="668">
        <v>12</v>
      </c>
      <c r="O157" s="668">
        <v>3276</v>
      </c>
      <c r="P157" s="681">
        <v>0.6251908396946565</v>
      </c>
      <c r="Q157" s="669">
        <v>273</v>
      </c>
    </row>
    <row r="158" spans="1:17" ht="14.4" customHeight="1" x14ac:dyDescent="0.3">
      <c r="A158" s="664" t="s">
        <v>4692</v>
      </c>
      <c r="B158" s="665" t="s">
        <v>4693</v>
      </c>
      <c r="C158" s="665" t="s">
        <v>3718</v>
      </c>
      <c r="D158" s="665" t="s">
        <v>4710</v>
      </c>
      <c r="E158" s="665" t="s">
        <v>4711</v>
      </c>
      <c r="F158" s="668">
        <v>18</v>
      </c>
      <c r="G158" s="668">
        <v>2538</v>
      </c>
      <c r="H158" s="668">
        <v>1</v>
      </c>
      <c r="I158" s="668">
        <v>141</v>
      </c>
      <c r="J158" s="668">
        <v>32</v>
      </c>
      <c r="K158" s="668">
        <v>4512</v>
      </c>
      <c r="L158" s="668">
        <v>1.7777777777777777</v>
      </c>
      <c r="M158" s="668">
        <v>141</v>
      </c>
      <c r="N158" s="668">
        <v>34</v>
      </c>
      <c r="O158" s="668">
        <v>4828</v>
      </c>
      <c r="P158" s="681">
        <v>1.9022852639873917</v>
      </c>
      <c r="Q158" s="669">
        <v>142</v>
      </c>
    </row>
    <row r="159" spans="1:17" ht="14.4" customHeight="1" x14ac:dyDescent="0.3">
      <c r="A159" s="664" t="s">
        <v>4692</v>
      </c>
      <c r="B159" s="665" t="s">
        <v>4693</v>
      </c>
      <c r="C159" s="665" t="s">
        <v>3718</v>
      </c>
      <c r="D159" s="665" t="s">
        <v>4712</v>
      </c>
      <c r="E159" s="665" t="s">
        <v>4711</v>
      </c>
      <c r="F159" s="668">
        <v>126</v>
      </c>
      <c r="G159" s="668">
        <v>9828</v>
      </c>
      <c r="H159" s="668">
        <v>1</v>
      </c>
      <c r="I159" s="668">
        <v>78</v>
      </c>
      <c r="J159" s="668">
        <v>129</v>
      </c>
      <c r="K159" s="668">
        <v>10062</v>
      </c>
      <c r="L159" s="668">
        <v>1.0238095238095237</v>
      </c>
      <c r="M159" s="668">
        <v>78</v>
      </c>
      <c r="N159" s="668">
        <v>119</v>
      </c>
      <c r="O159" s="668">
        <v>9282</v>
      </c>
      <c r="P159" s="681">
        <v>0.94444444444444442</v>
      </c>
      <c r="Q159" s="669">
        <v>78</v>
      </c>
    </row>
    <row r="160" spans="1:17" ht="14.4" customHeight="1" x14ac:dyDescent="0.3">
      <c r="A160" s="664" t="s">
        <v>4692</v>
      </c>
      <c r="B160" s="665" t="s">
        <v>4693</v>
      </c>
      <c r="C160" s="665" t="s">
        <v>3718</v>
      </c>
      <c r="D160" s="665" t="s">
        <v>4713</v>
      </c>
      <c r="E160" s="665" t="s">
        <v>4714</v>
      </c>
      <c r="F160" s="668">
        <v>18</v>
      </c>
      <c r="G160" s="668">
        <v>5454</v>
      </c>
      <c r="H160" s="668">
        <v>1</v>
      </c>
      <c r="I160" s="668">
        <v>303</v>
      </c>
      <c r="J160" s="668">
        <v>32</v>
      </c>
      <c r="K160" s="668">
        <v>9824</v>
      </c>
      <c r="L160" s="668">
        <v>1.8012467913458012</v>
      </c>
      <c r="M160" s="668">
        <v>307</v>
      </c>
      <c r="N160" s="668">
        <v>34</v>
      </c>
      <c r="O160" s="668">
        <v>10642</v>
      </c>
      <c r="P160" s="681">
        <v>1.9512284561789512</v>
      </c>
      <c r="Q160" s="669">
        <v>313</v>
      </c>
    </row>
    <row r="161" spans="1:17" ht="14.4" customHeight="1" x14ac:dyDescent="0.3">
      <c r="A161" s="664" t="s">
        <v>4692</v>
      </c>
      <c r="B161" s="665" t="s">
        <v>4693</v>
      </c>
      <c r="C161" s="665" t="s">
        <v>3718</v>
      </c>
      <c r="D161" s="665" t="s">
        <v>4715</v>
      </c>
      <c r="E161" s="665" t="s">
        <v>4716</v>
      </c>
      <c r="F161" s="668">
        <v>8</v>
      </c>
      <c r="G161" s="668">
        <v>3888</v>
      </c>
      <c r="H161" s="668">
        <v>1</v>
      </c>
      <c r="I161" s="668">
        <v>486</v>
      </c>
      <c r="J161" s="668">
        <v>9</v>
      </c>
      <c r="K161" s="668">
        <v>4383</v>
      </c>
      <c r="L161" s="668">
        <v>1.1273148148148149</v>
      </c>
      <c r="M161" s="668">
        <v>487</v>
      </c>
      <c r="N161" s="668">
        <v>10</v>
      </c>
      <c r="O161" s="668">
        <v>4880</v>
      </c>
      <c r="P161" s="681">
        <v>1.2551440329218106</v>
      </c>
      <c r="Q161" s="669">
        <v>488</v>
      </c>
    </row>
    <row r="162" spans="1:17" ht="14.4" customHeight="1" x14ac:dyDescent="0.3">
      <c r="A162" s="664" t="s">
        <v>4692</v>
      </c>
      <c r="B162" s="665" t="s">
        <v>4693</v>
      </c>
      <c r="C162" s="665" t="s">
        <v>3718</v>
      </c>
      <c r="D162" s="665" t="s">
        <v>4717</v>
      </c>
      <c r="E162" s="665" t="s">
        <v>4718</v>
      </c>
      <c r="F162" s="668">
        <v>78</v>
      </c>
      <c r="G162" s="668">
        <v>12480</v>
      </c>
      <c r="H162" s="668">
        <v>1</v>
      </c>
      <c r="I162" s="668">
        <v>160</v>
      </c>
      <c r="J162" s="668">
        <v>76</v>
      </c>
      <c r="K162" s="668">
        <v>12236</v>
      </c>
      <c r="L162" s="668">
        <v>0.98044871794871791</v>
      </c>
      <c r="M162" s="668">
        <v>161</v>
      </c>
      <c r="N162" s="668">
        <v>63</v>
      </c>
      <c r="O162" s="668">
        <v>10269</v>
      </c>
      <c r="P162" s="681">
        <v>0.82283653846153848</v>
      </c>
      <c r="Q162" s="669">
        <v>163</v>
      </c>
    </row>
    <row r="163" spans="1:17" ht="14.4" customHeight="1" x14ac:dyDescent="0.3">
      <c r="A163" s="664" t="s">
        <v>4692</v>
      </c>
      <c r="B163" s="665" t="s">
        <v>4693</v>
      </c>
      <c r="C163" s="665" t="s">
        <v>3718</v>
      </c>
      <c r="D163" s="665" t="s">
        <v>4719</v>
      </c>
      <c r="E163" s="665" t="s">
        <v>4695</v>
      </c>
      <c r="F163" s="668">
        <v>323</v>
      </c>
      <c r="G163" s="668">
        <v>22610</v>
      </c>
      <c r="H163" s="668">
        <v>1</v>
      </c>
      <c r="I163" s="668">
        <v>70</v>
      </c>
      <c r="J163" s="668">
        <v>314</v>
      </c>
      <c r="K163" s="668">
        <v>22294</v>
      </c>
      <c r="L163" s="668">
        <v>0.98602388323750556</v>
      </c>
      <c r="M163" s="668">
        <v>71</v>
      </c>
      <c r="N163" s="668">
        <v>345</v>
      </c>
      <c r="O163" s="668">
        <v>24840</v>
      </c>
      <c r="P163" s="681">
        <v>1.0986289252543122</v>
      </c>
      <c r="Q163" s="669">
        <v>72</v>
      </c>
    </row>
    <row r="164" spans="1:17" ht="14.4" customHeight="1" x14ac:dyDescent="0.3">
      <c r="A164" s="664" t="s">
        <v>4692</v>
      </c>
      <c r="B164" s="665" t="s">
        <v>4693</v>
      </c>
      <c r="C164" s="665" t="s">
        <v>3718</v>
      </c>
      <c r="D164" s="665" t="s">
        <v>4720</v>
      </c>
      <c r="E164" s="665" t="s">
        <v>4721</v>
      </c>
      <c r="F164" s="668">
        <v>4</v>
      </c>
      <c r="G164" s="668">
        <v>4756</v>
      </c>
      <c r="H164" s="668">
        <v>1</v>
      </c>
      <c r="I164" s="668">
        <v>1189</v>
      </c>
      <c r="J164" s="668">
        <v>4</v>
      </c>
      <c r="K164" s="668">
        <v>4780</v>
      </c>
      <c r="L164" s="668">
        <v>1.0050462573591252</v>
      </c>
      <c r="M164" s="668">
        <v>1195</v>
      </c>
      <c r="N164" s="668">
        <v>6</v>
      </c>
      <c r="O164" s="668">
        <v>7266</v>
      </c>
      <c r="P164" s="681">
        <v>1.5277544154751892</v>
      </c>
      <c r="Q164" s="669">
        <v>1211</v>
      </c>
    </row>
    <row r="165" spans="1:17" ht="14.4" customHeight="1" x14ac:dyDescent="0.3">
      <c r="A165" s="664" t="s">
        <v>4692</v>
      </c>
      <c r="B165" s="665" t="s">
        <v>4693</v>
      </c>
      <c r="C165" s="665" t="s">
        <v>3718</v>
      </c>
      <c r="D165" s="665" t="s">
        <v>4722</v>
      </c>
      <c r="E165" s="665" t="s">
        <v>4723</v>
      </c>
      <c r="F165" s="668">
        <v>3</v>
      </c>
      <c r="G165" s="668">
        <v>324</v>
      </c>
      <c r="H165" s="668">
        <v>1</v>
      </c>
      <c r="I165" s="668">
        <v>108</v>
      </c>
      <c r="J165" s="668">
        <v>3</v>
      </c>
      <c r="K165" s="668">
        <v>330</v>
      </c>
      <c r="L165" s="668">
        <v>1.0185185185185186</v>
      </c>
      <c r="M165" s="668">
        <v>110</v>
      </c>
      <c r="N165" s="668">
        <v>3</v>
      </c>
      <c r="O165" s="668">
        <v>342</v>
      </c>
      <c r="P165" s="681">
        <v>1.0555555555555556</v>
      </c>
      <c r="Q165" s="669">
        <v>114</v>
      </c>
    </row>
    <row r="166" spans="1:17" ht="14.4" customHeight="1" x14ac:dyDescent="0.3">
      <c r="A166" s="664" t="s">
        <v>4692</v>
      </c>
      <c r="B166" s="665" t="s">
        <v>4693</v>
      </c>
      <c r="C166" s="665" t="s">
        <v>3718</v>
      </c>
      <c r="D166" s="665" t="s">
        <v>4724</v>
      </c>
      <c r="E166" s="665" t="s">
        <v>4725</v>
      </c>
      <c r="F166" s="668"/>
      <c r="G166" s="668"/>
      <c r="H166" s="668"/>
      <c r="I166" s="668"/>
      <c r="J166" s="668"/>
      <c r="K166" s="668"/>
      <c r="L166" s="668"/>
      <c r="M166" s="668"/>
      <c r="N166" s="668">
        <v>1</v>
      </c>
      <c r="O166" s="668">
        <v>346</v>
      </c>
      <c r="P166" s="681"/>
      <c r="Q166" s="669">
        <v>346</v>
      </c>
    </row>
    <row r="167" spans="1:17" ht="14.4" customHeight="1" x14ac:dyDescent="0.3">
      <c r="A167" s="664" t="s">
        <v>4726</v>
      </c>
      <c r="B167" s="665" t="s">
        <v>4727</v>
      </c>
      <c r="C167" s="665" t="s">
        <v>3718</v>
      </c>
      <c r="D167" s="665" t="s">
        <v>4728</v>
      </c>
      <c r="E167" s="665" t="s">
        <v>4729</v>
      </c>
      <c r="F167" s="668">
        <v>4</v>
      </c>
      <c r="G167" s="668">
        <v>212</v>
      </c>
      <c r="H167" s="668">
        <v>1</v>
      </c>
      <c r="I167" s="668">
        <v>53</v>
      </c>
      <c r="J167" s="668">
        <v>6</v>
      </c>
      <c r="K167" s="668">
        <v>324</v>
      </c>
      <c r="L167" s="668">
        <v>1.5283018867924529</v>
      </c>
      <c r="M167" s="668">
        <v>54</v>
      </c>
      <c r="N167" s="668">
        <v>28</v>
      </c>
      <c r="O167" s="668">
        <v>1624</v>
      </c>
      <c r="P167" s="681">
        <v>7.6603773584905657</v>
      </c>
      <c r="Q167" s="669">
        <v>58</v>
      </c>
    </row>
    <row r="168" spans="1:17" ht="14.4" customHeight="1" x14ac:dyDescent="0.3">
      <c r="A168" s="664" t="s">
        <v>4726</v>
      </c>
      <c r="B168" s="665" t="s">
        <v>4727</v>
      </c>
      <c r="C168" s="665" t="s">
        <v>3718</v>
      </c>
      <c r="D168" s="665" t="s">
        <v>4730</v>
      </c>
      <c r="E168" s="665" t="s">
        <v>4731</v>
      </c>
      <c r="F168" s="668">
        <v>8</v>
      </c>
      <c r="G168" s="668">
        <v>968</v>
      </c>
      <c r="H168" s="668">
        <v>1</v>
      </c>
      <c r="I168" s="668">
        <v>121</v>
      </c>
      <c r="J168" s="668"/>
      <c r="K168" s="668"/>
      <c r="L168" s="668"/>
      <c r="M168" s="668"/>
      <c r="N168" s="668"/>
      <c r="O168" s="668"/>
      <c r="P168" s="681"/>
      <c r="Q168" s="669"/>
    </row>
    <row r="169" spans="1:17" ht="14.4" customHeight="1" x14ac:dyDescent="0.3">
      <c r="A169" s="664" t="s">
        <v>4726</v>
      </c>
      <c r="B169" s="665" t="s">
        <v>4727</v>
      </c>
      <c r="C169" s="665" t="s">
        <v>3718</v>
      </c>
      <c r="D169" s="665" t="s">
        <v>4732</v>
      </c>
      <c r="E169" s="665" t="s">
        <v>4733</v>
      </c>
      <c r="F169" s="668">
        <v>2</v>
      </c>
      <c r="G169" s="668">
        <v>336</v>
      </c>
      <c r="H169" s="668">
        <v>1</v>
      </c>
      <c r="I169" s="668">
        <v>168</v>
      </c>
      <c r="J169" s="668"/>
      <c r="K169" s="668"/>
      <c r="L169" s="668"/>
      <c r="M169" s="668"/>
      <c r="N169" s="668"/>
      <c r="O169" s="668"/>
      <c r="P169" s="681"/>
      <c r="Q169" s="669"/>
    </row>
    <row r="170" spans="1:17" ht="14.4" customHeight="1" x14ac:dyDescent="0.3">
      <c r="A170" s="664" t="s">
        <v>4726</v>
      </c>
      <c r="B170" s="665" t="s">
        <v>4727</v>
      </c>
      <c r="C170" s="665" t="s">
        <v>3718</v>
      </c>
      <c r="D170" s="665" t="s">
        <v>4734</v>
      </c>
      <c r="E170" s="665" t="s">
        <v>4735</v>
      </c>
      <c r="F170" s="668">
        <v>2</v>
      </c>
      <c r="G170" s="668">
        <v>632</v>
      </c>
      <c r="H170" s="668">
        <v>1</v>
      </c>
      <c r="I170" s="668">
        <v>316</v>
      </c>
      <c r="J170" s="668">
        <v>6</v>
      </c>
      <c r="K170" s="668">
        <v>1932</v>
      </c>
      <c r="L170" s="668">
        <v>3.0569620253164556</v>
      </c>
      <c r="M170" s="668">
        <v>322</v>
      </c>
      <c r="N170" s="668">
        <v>19</v>
      </c>
      <c r="O170" s="668">
        <v>6365</v>
      </c>
      <c r="P170" s="681">
        <v>10.07120253164557</v>
      </c>
      <c r="Q170" s="669">
        <v>335</v>
      </c>
    </row>
    <row r="171" spans="1:17" ht="14.4" customHeight="1" x14ac:dyDescent="0.3">
      <c r="A171" s="664" t="s">
        <v>4726</v>
      </c>
      <c r="B171" s="665" t="s">
        <v>4727</v>
      </c>
      <c r="C171" s="665" t="s">
        <v>3718</v>
      </c>
      <c r="D171" s="665" t="s">
        <v>4736</v>
      </c>
      <c r="E171" s="665" t="s">
        <v>4737</v>
      </c>
      <c r="F171" s="668"/>
      <c r="G171" s="668"/>
      <c r="H171" s="668"/>
      <c r="I171" s="668"/>
      <c r="J171" s="668">
        <v>2</v>
      </c>
      <c r="K171" s="668">
        <v>682</v>
      </c>
      <c r="L171" s="668"/>
      <c r="M171" s="668">
        <v>341</v>
      </c>
      <c r="N171" s="668"/>
      <c r="O171" s="668"/>
      <c r="P171" s="681"/>
      <c r="Q171" s="669"/>
    </row>
    <row r="172" spans="1:17" ht="14.4" customHeight="1" x14ac:dyDescent="0.3">
      <c r="A172" s="664" t="s">
        <v>4726</v>
      </c>
      <c r="B172" s="665" t="s">
        <v>4727</v>
      </c>
      <c r="C172" s="665" t="s">
        <v>3718</v>
      </c>
      <c r="D172" s="665" t="s">
        <v>4738</v>
      </c>
      <c r="E172" s="665" t="s">
        <v>4739</v>
      </c>
      <c r="F172" s="668">
        <v>5</v>
      </c>
      <c r="G172" s="668">
        <v>1405</v>
      </c>
      <c r="H172" s="668">
        <v>1</v>
      </c>
      <c r="I172" s="668">
        <v>281</v>
      </c>
      <c r="J172" s="668">
        <v>2</v>
      </c>
      <c r="K172" s="668">
        <v>570</v>
      </c>
      <c r="L172" s="668">
        <v>0.40569395017793597</v>
      </c>
      <c r="M172" s="668">
        <v>285</v>
      </c>
      <c r="N172" s="668">
        <v>14</v>
      </c>
      <c r="O172" s="668">
        <v>4256</v>
      </c>
      <c r="P172" s="681">
        <v>3.0291814946619215</v>
      </c>
      <c r="Q172" s="669">
        <v>304</v>
      </c>
    </row>
    <row r="173" spans="1:17" ht="14.4" customHeight="1" x14ac:dyDescent="0.3">
      <c r="A173" s="664" t="s">
        <v>4726</v>
      </c>
      <c r="B173" s="665" t="s">
        <v>4727</v>
      </c>
      <c r="C173" s="665" t="s">
        <v>3718</v>
      </c>
      <c r="D173" s="665" t="s">
        <v>4740</v>
      </c>
      <c r="E173" s="665" t="s">
        <v>4741</v>
      </c>
      <c r="F173" s="668">
        <v>3</v>
      </c>
      <c r="G173" s="668">
        <v>1368</v>
      </c>
      <c r="H173" s="668">
        <v>1</v>
      </c>
      <c r="I173" s="668">
        <v>456</v>
      </c>
      <c r="J173" s="668"/>
      <c r="K173" s="668"/>
      <c r="L173" s="668"/>
      <c r="M173" s="668"/>
      <c r="N173" s="668">
        <v>1</v>
      </c>
      <c r="O173" s="668">
        <v>494</v>
      </c>
      <c r="P173" s="681">
        <v>0.3611111111111111</v>
      </c>
      <c r="Q173" s="669">
        <v>494</v>
      </c>
    </row>
    <row r="174" spans="1:17" ht="14.4" customHeight="1" x14ac:dyDescent="0.3">
      <c r="A174" s="664" t="s">
        <v>4726</v>
      </c>
      <c r="B174" s="665" t="s">
        <v>4727</v>
      </c>
      <c r="C174" s="665" t="s">
        <v>3718</v>
      </c>
      <c r="D174" s="665" t="s">
        <v>4742</v>
      </c>
      <c r="E174" s="665" t="s">
        <v>4743</v>
      </c>
      <c r="F174" s="668">
        <v>8</v>
      </c>
      <c r="G174" s="668">
        <v>2784</v>
      </c>
      <c r="H174" s="668">
        <v>1</v>
      </c>
      <c r="I174" s="668">
        <v>348</v>
      </c>
      <c r="J174" s="668">
        <v>3</v>
      </c>
      <c r="K174" s="668">
        <v>1068</v>
      </c>
      <c r="L174" s="668">
        <v>0.38362068965517243</v>
      </c>
      <c r="M174" s="668">
        <v>356</v>
      </c>
      <c r="N174" s="668">
        <v>15</v>
      </c>
      <c r="O174" s="668">
        <v>5550</v>
      </c>
      <c r="P174" s="681">
        <v>1.9935344827586208</v>
      </c>
      <c r="Q174" s="669">
        <v>370</v>
      </c>
    </row>
    <row r="175" spans="1:17" ht="14.4" customHeight="1" x14ac:dyDescent="0.3">
      <c r="A175" s="664" t="s">
        <v>4726</v>
      </c>
      <c r="B175" s="665" t="s">
        <v>4727</v>
      </c>
      <c r="C175" s="665" t="s">
        <v>3718</v>
      </c>
      <c r="D175" s="665" t="s">
        <v>4744</v>
      </c>
      <c r="E175" s="665" t="s">
        <v>4745</v>
      </c>
      <c r="F175" s="668"/>
      <c r="G175" s="668"/>
      <c r="H175" s="668"/>
      <c r="I175" s="668"/>
      <c r="J175" s="668">
        <v>1</v>
      </c>
      <c r="K175" s="668">
        <v>117</v>
      </c>
      <c r="L175" s="668"/>
      <c r="M175" s="668">
        <v>117</v>
      </c>
      <c r="N175" s="668">
        <v>1</v>
      </c>
      <c r="O175" s="668">
        <v>125</v>
      </c>
      <c r="P175" s="681"/>
      <c r="Q175" s="669">
        <v>125</v>
      </c>
    </row>
    <row r="176" spans="1:17" ht="14.4" customHeight="1" x14ac:dyDescent="0.3">
      <c r="A176" s="664" t="s">
        <v>4726</v>
      </c>
      <c r="B176" s="665" t="s">
        <v>4727</v>
      </c>
      <c r="C176" s="665" t="s">
        <v>3718</v>
      </c>
      <c r="D176" s="665" t="s">
        <v>4746</v>
      </c>
      <c r="E176" s="665" t="s">
        <v>4747</v>
      </c>
      <c r="F176" s="668"/>
      <c r="G176" s="668"/>
      <c r="H176" s="668"/>
      <c r="I176" s="668"/>
      <c r="J176" s="668">
        <v>2</v>
      </c>
      <c r="K176" s="668">
        <v>874</v>
      </c>
      <c r="L176" s="668"/>
      <c r="M176" s="668">
        <v>437</v>
      </c>
      <c r="N176" s="668">
        <v>7</v>
      </c>
      <c r="O176" s="668">
        <v>3192</v>
      </c>
      <c r="P176" s="681"/>
      <c r="Q176" s="669">
        <v>456</v>
      </c>
    </row>
    <row r="177" spans="1:17" ht="14.4" customHeight="1" x14ac:dyDescent="0.3">
      <c r="A177" s="664" t="s">
        <v>4726</v>
      </c>
      <c r="B177" s="665" t="s">
        <v>4727</v>
      </c>
      <c r="C177" s="665" t="s">
        <v>3718</v>
      </c>
      <c r="D177" s="665" t="s">
        <v>4748</v>
      </c>
      <c r="E177" s="665" t="s">
        <v>4749</v>
      </c>
      <c r="F177" s="668">
        <v>4</v>
      </c>
      <c r="G177" s="668">
        <v>212</v>
      </c>
      <c r="H177" s="668">
        <v>1</v>
      </c>
      <c r="I177" s="668">
        <v>53</v>
      </c>
      <c r="J177" s="668"/>
      <c r="K177" s="668"/>
      <c r="L177" s="668"/>
      <c r="M177" s="668"/>
      <c r="N177" s="668">
        <v>6</v>
      </c>
      <c r="O177" s="668">
        <v>348</v>
      </c>
      <c r="P177" s="681">
        <v>1.6415094339622642</v>
      </c>
      <c r="Q177" s="669">
        <v>58</v>
      </c>
    </row>
    <row r="178" spans="1:17" ht="14.4" customHeight="1" x14ac:dyDescent="0.3">
      <c r="A178" s="664" t="s">
        <v>4726</v>
      </c>
      <c r="B178" s="665" t="s">
        <v>4727</v>
      </c>
      <c r="C178" s="665" t="s">
        <v>3718</v>
      </c>
      <c r="D178" s="665" t="s">
        <v>4750</v>
      </c>
      <c r="E178" s="665" t="s">
        <v>4751</v>
      </c>
      <c r="F178" s="668">
        <v>10</v>
      </c>
      <c r="G178" s="668">
        <v>1650</v>
      </c>
      <c r="H178" s="668">
        <v>1</v>
      </c>
      <c r="I178" s="668">
        <v>165</v>
      </c>
      <c r="J178" s="668">
        <v>2</v>
      </c>
      <c r="K178" s="668">
        <v>338</v>
      </c>
      <c r="L178" s="668">
        <v>0.20484848484848484</v>
      </c>
      <c r="M178" s="668">
        <v>169</v>
      </c>
      <c r="N178" s="668">
        <v>33</v>
      </c>
      <c r="O178" s="668">
        <v>5775</v>
      </c>
      <c r="P178" s="681">
        <v>3.5</v>
      </c>
      <c r="Q178" s="669">
        <v>175</v>
      </c>
    </row>
    <row r="179" spans="1:17" ht="14.4" customHeight="1" x14ac:dyDescent="0.3">
      <c r="A179" s="664" t="s">
        <v>4726</v>
      </c>
      <c r="B179" s="665" t="s">
        <v>4727</v>
      </c>
      <c r="C179" s="665" t="s">
        <v>3718</v>
      </c>
      <c r="D179" s="665" t="s">
        <v>4752</v>
      </c>
      <c r="E179" s="665" t="s">
        <v>4753</v>
      </c>
      <c r="F179" s="668">
        <v>1</v>
      </c>
      <c r="G179" s="668">
        <v>160</v>
      </c>
      <c r="H179" s="668">
        <v>1</v>
      </c>
      <c r="I179" s="668">
        <v>160</v>
      </c>
      <c r="J179" s="668"/>
      <c r="K179" s="668"/>
      <c r="L179" s="668"/>
      <c r="M179" s="668"/>
      <c r="N179" s="668"/>
      <c r="O179" s="668"/>
      <c r="P179" s="681"/>
      <c r="Q179" s="669"/>
    </row>
    <row r="180" spans="1:17" ht="14.4" customHeight="1" x14ac:dyDescent="0.3">
      <c r="A180" s="664" t="s">
        <v>4726</v>
      </c>
      <c r="B180" s="665" t="s">
        <v>4727</v>
      </c>
      <c r="C180" s="665" t="s">
        <v>3718</v>
      </c>
      <c r="D180" s="665" t="s">
        <v>4754</v>
      </c>
      <c r="E180" s="665" t="s">
        <v>4755</v>
      </c>
      <c r="F180" s="668"/>
      <c r="G180" s="668"/>
      <c r="H180" s="668"/>
      <c r="I180" s="668"/>
      <c r="J180" s="668"/>
      <c r="K180" s="668"/>
      <c r="L180" s="668"/>
      <c r="M180" s="668"/>
      <c r="N180" s="668">
        <v>1</v>
      </c>
      <c r="O180" s="668">
        <v>423</v>
      </c>
      <c r="P180" s="681"/>
      <c r="Q180" s="669">
        <v>423</v>
      </c>
    </row>
    <row r="181" spans="1:17" ht="14.4" customHeight="1" x14ac:dyDescent="0.3">
      <c r="A181" s="664" t="s">
        <v>4756</v>
      </c>
      <c r="B181" s="665" t="s">
        <v>4757</v>
      </c>
      <c r="C181" s="665" t="s">
        <v>3718</v>
      </c>
      <c r="D181" s="665" t="s">
        <v>4758</v>
      </c>
      <c r="E181" s="665" t="s">
        <v>4759</v>
      </c>
      <c r="F181" s="668">
        <v>152</v>
      </c>
      <c r="G181" s="668">
        <v>24168</v>
      </c>
      <c r="H181" s="668">
        <v>1</v>
      </c>
      <c r="I181" s="668">
        <v>159</v>
      </c>
      <c r="J181" s="668">
        <v>140</v>
      </c>
      <c r="K181" s="668">
        <v>22540</v>
      </c>
      <c r="L181" s="668">
        <v>0.93263819927176428</v>
      </c>
      <c r="M181" s="668">
        <v>161</v>
      </c>
      <c r="N181" s="668">
        <v>149</v>
      </c>
      <c r="O181" s="668">
        <v>25777</v>
      </c>
      <c r="P181" s="681">
        <v>1.0665756372062232</v>
      </c>
      <c r="Q181" s="669">
        <v>173</v>
      </c>
    </row>
    <row r="182" spans="1:17" ht="14.4" customHeight="1" x14ac:dyDescent="0.3">
      <c r="A182" s="664" t="s">
        <v>4756</v>
      </c>
      <c r="B182" s="665" t="s">
        <v>4757</v>
      </c>
      <c r="C182" s="665" t="s">
        <v>3718</v>
      </c>
      <c r="D182" s="665" t="s">
        <v>4760</v>
      </c>
      <c r="E182" s="665" t="s">
        <v>4761</v>
      </c>
      <c r="F182" s="668"/>
      <c r="G182" s="668"/>
      <c r="H182" s="668"/>
      <c r="I182" s="668"/>
      <c r="J182" s="668">
        <v>2</v>
      </c>
      <c r="K182" s="668">
        <v>2338</v>
      </c>
      <c r="L182" s="668"/>
      <c r="M182" s="668">
        <v>1169</v>
      </c>
      <c r="N182" s="668"/>
      <c r="O182" s="668"/>
      <c r="P182" s="681"/>
      <c r="Q182" s="669"/>
    </row>
    <row r="183" spans="1:17" ht="14.4" customHeight="1" x14ac:dyDescent="0.3">
      <c r="A183" s="664" t="s">
        <v>4756</v>
      </c>
      <c r="B183" s="665" t="s">
        <v>4757</v>
      </c>
      <c r="C183" s="665" t="s">
        <v>3718</v>
      </c>
      <c r="D183" s="665" t="s">
        <v>4762</v>
      </c>
      <c r="E183" s="665" t="s">
        <v>4763</v>
      </c>
      <c r="F183" s="668">
        <v>15</v>
      </c>
      <c r="G183" s="668">
        <v>585</v>
      </c>
      <c r="H183" s="668">
        <v>1</v>
      </c>
      <c r="I183" s="668">
        <v>39</v>
      </c>
      <c r="J183" s="668">
        <v>13</v>
      </c>
      <c r="K183" s="668">
        <v>520</v>
      </c>
      <c r="L183" s="668">
        <v>0.88888888888888884</v>
      </c>
      <c r="M183" s="668">
        <v>40</v>
      </c>
      <c r="N183" s="668">
        <v>7</v>
      </c>
      <c r="O183" s="668">
        <v>287</v>
      </c>
      <c r="P183" s="681">
        <v>0.49059829059829058</v>
      </c>
      <c r="Q183" s="669">
        <v>41</v>
      </c>
    </row>
    <row r="184" spans="1:17" ht="14.4" customHeight="1" x14ac:dyDescent="0.3">
      <c r="A184" s="664" t="s">
        <v>4756</v>
      </c>
      <c r="B184" s="665" t="s">
        <v>4757</v>
      </c>
      <c r="C184" s="665" t="s">
        <v>3718</v>
      </c>
      <c r="D184" s="665" t="s">
        <v>4706</v>
      </c>
      <c r="E184" s="665" t="s">
        <v>4707</v>
      </c>
      <c r="F184" s="668">
        <v>3</v>
      </c>
      <c r="G184" s="668">
        <v>1146</v>
      </c>
      <c r="H184" s="668">
        <v>1</v>
      </c>
      <c r="I184" s="668">
        <v>382</v>
      </c>
      <c r="J184" s="668">
        <v>3</v>
      </c>
      <c r="K184" s="668">
        <v>1149</v>
      </c>
      <c r="L184" s="668">
        <v>1.0026178010471205</v>
      </c>
      <c r="M184" s="668">
        <v>383</v>
      </c>
      <c r="N184" s="668">
        <v>3</v>
      </c>
      <c r="O184" s="668">
        <v>1152</v>
      </c>
      <c r="P184" s="681">
        <v>1.0052356020942408</v>
      </c>
      <c r="Q184" s="669">
        <v>384</v>
      </c>
    </row>
    <row r="185" spans="1:17" ht="14.4" customHeight="1" x14ac:dyDescent="0.3">
      <c r="A185" s="664" t="s">
        <v>4756</v>
      </c>
      <c r="B185" s="665" t="s">
        <v>4757</v>
      </c>
      <c r="C185" s="665" t="s">
        <v>3718</v>
      </c>
      <c r="D185" s="665" t="s">
        <v>4764</v>
      </c>
      <c r="E185" s="665" t="s">
        <v>4765</v>
      </c>
      <c r="F185" s="668"/>
      <c r="G185" s="668"/>
      <c r="H185" s="668"/>
      <c r="I185" s="668"/>
      <c r="J185" s="668">
        <v>3</v>
      </c>
      <c r="K185" s="668">
        <v>1335</v>
      </c>
      <c r="L185" s="668"/>
      <c r="M185" s="668">
        <v>445</v>
      </c>
      <c r="N185" s="668"/>
      <c r="O185" s="668"/>
      <c r="P185" s="681"/>
      <c r="Q185" s="669"/>
    </row>
    <row r="186" spans="1:17" ht="14.4" customHeight="1" x14ac:dyDescent="0.3">
      <c r="A186" s="664" t="s">
        <v>4756</v>
      </c>
      <c r="B186" s="665" t="s">
        <v>4757</v>
      </c>
      <c r="C186" s="665" t="s">
        <v>3718</v>
      </c>
      <c r="D186" s="665" t="s">
        <v>4766</v>
      </c>
      <c r="E186" s="665" t="s">
        <v>4767</v>
      </c>
      <c r="F186" s="668">
        <v>76</v>
      </c>
      <c r="G186" s="668">
        <v>3116</v>
      </c>
      <c r="H186" s="668">
        <v>1</v>
      </c>
      <c r="I186" s="668">
        <v>41</v>
      </c>
      <c r="J186" s="668">
        <v>25</v>
      </c>
      <c r="K186" s="668">
        <v>1025</v>
      </c>
      <c r="L186" s="668">
        <v>0.32894736842105265</v>
      </c>
      <c r="M186" s="668">
        <v>41</v>
      </c>
      <c r="N186" s="668">
        <v>21</v>
      </c>
      <c r="O186" s="668">
        <v>882</v>
      </c>
      <c r="P186" s="681">
        <v>0.28305519897304238</v>
      </c>
      <c r="Q186" s="669">
        <v>42</v>
      </c>
    </row>
    <row r="187" spans="1:17" ht="14.4" customHeight="1" x14ac:dyDescent="0.3">
      <c r="A187" s="664" t="s">
        <v>4756</v>
      </c>
      <c r="B187" s="665" t="s">
        <v>4757</v>
      </c>
      <c r="C187" s="665" t="s">
        <v>3718</v>
      </c>
      <c r="D187" s="665" t="s">
        <v>4768</v>
      </c>
      <c r="E187" s="665" t="s">
        <v>4769</v>
      </c>
      <c r="F187" s="668">
        <v>8</v>
      </c>
      <c r="G187" s="668">
        <v>3920</v>
      </c>
      <c r="H187" s="668">
        <v>1</v>
      </c>
      <c r="I187" s="668">
        <v>490</v>
      </c>
      <c r="J187" s="668">
        <v>9</v>
      </c>
      <c r="K187" s="668">
        <v>4419</v>
      </c>
      <c r="L187" s="668">
        <v>1.127295918367347</v>
      </c>
      <c r="M187" s="668">
        <v>491</v>
      </c>
      <c r="N187" s="668">
        <v>8</v>
      </c>
      <c r="O187" s="668">
        <v>3936</v>
      </c>
      <c r="P187" s="681">
        <v>1.0040816326530613</v>
      </c>
      <c r="Q187" s="669">
        <v>492</v>
      </c>
    </row>
    <row r="188" spans="1:17" ht="14.4" customHeight="1" x14ac:dyDescent="0.3">
      <c r="A188" s="664" t="s">
        <v>4756</v>
      </c>
      <c r="B188" s="665" t="s">
        <v>4757</v>
      </c>
      <c r="C188" s="665" t="s">
        <v>3718</v>
      </c>
      <c r="D188" s="665" t="s">
        <v>4770</v>
      </c>
      <c r="E188" s="665" t="s">
        <v>4771</v>
      </c>
      <c r="F188" s="668"/>
      <c r="G188" s="668"/>
      <c r="H188" s="668"/>
      <c r="I188" s="668"/>
      <c r="J188" s="668">
        <v>4</v>
      </c>
      <c r="K188" s="668">
        <v>124</v>
      </c>
      <c r="L188" s="668"/>
      <c r="M188" s="668">
        <v>31</v>
      </c>
      <c r="N188" s="668">
        <v>4</v>
      </c>
      <c r="O188" s="668">
        <v>124</v>
      </c>
      <c r="P188" s="681"/>
      <c r="Q188" s="669">
        <v>31</v>
      </c>
    </row>
    <row r="189" spans="1:17" ht="14.4" customHeight="1" x14ac:dyDescent="0.3">
      <c r="A189" s="664" t="s">
        <v>4756</v>
      </c>
      <c r="B189" s="665" t="s">
        <v>4757</v>
      </c>
      <c r="C189" s="665" t="s">
        <v>3718</v>
      </c>
      <c r="D189" s="665" t="s">
        <v>4772</v>
      </c>
      <c r="E189" s="665" t="s">
        <v>4773</v>
      </c>
      <c r="F189" s="668">
        <v>84</v>
      </c>
      <c r="G189" s="668">
        <v>9492</v>
      </c>
      <c r="H189" s="668">
        <v>1</v>
      </c>
      <c r="I189" s="668">
        <v>113</v>
      </c>
      <c r="J189" s="668">
        <v>123</v>
      </c>
      <c r="K189" s="668">
        <v>14268</v>
      </c>
      <c r="L189" s="668">
        <v>1.5031605562579013</v>
      </c>
      <c r="M189" s="668">
        <v>116</v>
      </c>
      <c r="N189" s="668">
        <v>88</v>
      </c>
      <c r="O189" s="668">
        <v>10296</v>
      </c>
      <c r="P189" s="681">
        <v>1.0847029077117574</v>
      </c>
      <c r="Q189" s="669">
        <v>117</v>
      </c>
    </row>
    <row r="190" spans="1:17" ht="14.4" customHeight="1" x14ac:dyDescent="0.3">
      <c r="A190" s="664" t="s">
        <v>4756</v>
      </c>
      <c r="B190" s="665" t="s">
        <v>4757</v>
      </c>
      <c r="C190" s="665" t="s">
        <v>3718</v>
      </c>
      <c r="D190" s="665" t="s">
        <v>4774</v>
      </c>
      <c r="E190" s="665" t="s">
        <v>4775</v>
      </c>
      <c r="F190" s="668">
        <v>29</v>
      </c>
      <c r="G190" s="668">
        <v>2436</v>
      </c>
      <c r="H190" s="668">
        <v>1</v>
      </c>
      <c r="I190" s="668">
        <v>84</v>
      </c>
      <c r="J190" s="668">
        <v>38</v>
      </c>
      <c r="K190" s="668">
        <v>3230</v>
      </c>
      <c r="L190" s="668">
        <v>1.325944170771757</v>
      </c>
      <c r="M190" s="668">
        <v>85</v>
      </c>
      <c r="N190" s="668">
        <v>27</v>
      </c>
      <c r="O190" s="668">
        <v>2457</v>
      </c>
      <c r="P190" s="681">
        <v>1.0086206896551724</v>
      </c>
      <c r="Q190" s="669">
        <v>91</v>
      </c>
    </row>
    <row r="191" spans="1:17" ht="14.4" customHeight="1" x14ac:dyDescent="0.3">
      <c r="A191" s="664" t="s">
        <v>4756</v>
      </c>
      <c r="B191" s="665" t="s">
        <v>4757</v>
      </c>
      <c r="C191" s="665" t="s">
        <v>3718</v>
      </c>
      <c r="D191" s="665" t="s">
        <v>4776</v>
      </c>
      <c r="E191" s="665" t="s">
        <v>4777</v>
      </c>
      <c r="F191" s="668"/>
      <c r="G191" s="668"/>
      <c r="H191" s="668"/>
      <c r="I191" s="668"/>
      <c r="J191" s="668">
        <v>2</v>
      </c>
      <c r="K191" s="668">
        <v>196</v>
      </c>
      <c r="L191" s="668"/>
      <c r="M191" s="668">
        <v>98</v>
      </c>
      <c r="N191" s="668">
        <v>1</v>
      </c>
      <c r="O191" s="668">
        <v>99</v>
      </c>
      <c r="P191" s="681"/>
      <c r="Q191" s="669">
        <v>99</v>
      </c>
    </row>
    <row r="192" spans="1:17" ht="14.4" customHeight="1" x14ac:dyDescent="0.3">
      <c r="A192" s="664" t="s">
        <v>4756</v>
      </c>
      <c r="B192" s="665" t="s">
        <v>4757</v>
      </c>
      <c r="C192" s="665" t="s">
        <v>3718</v>
      </c>
      <c r="D192" s="665" t="s">
        <v>4778</v>
      </c>
      <c r="E192" s="665" t="s">
        <v>4779</v>
      </c>
      <c r="F192" s="668"/>
      <c r="G192" s="668"/>
      <c r="H192" s="668"/>
      <c r="I192" s="668"/>
      <c r="J192" s="668">
        <v>14</v>
      </c>
      <c r="K192" s="668">
        <v>294</v>
      </c>
      <c r="L192" s="668"/>
      <c r="M192" s="668">
        <v>21</v>
      </c>
      <c r="N192" s="668">
        <v>11</v>
      </c>
      <c r="O192" s="668">
        <v>231</v>
      </c>
      <c r="P192" s="681"/>
      <c r="Q192" s="669">
        <v>21</v>
      </c>
    </row>
    <row r="193" spans="1:17" ht="14.4" customHeight="1" x14ac:dyDescent="0.3">
      <c r="A193" s="664" t="s">
        <v>4756</v>
      </c>
      <c r="B193" s="665" t="s">
        <v>4757</v>
      </c>
      <c r="C193" s="665" t="s">
        <v>3718</v>
      </c>
      <c r="D193" s="665" t="s">
        <v>4715</v>
      </c>
      <c r="E193" s="665" t="s">
        <v>4716</v>
      </c>
      <c r="F193" s="668">
        <v>2</v>
      </c>
      <c r="G193" s="668">
        <v>972</v>
      </c>
      <c r="H193" s="668">
        <v>1</v>
      </c>
      <c r="I193" s="668">
        <v>486</v>
      </c>
      <c r="J193" s="668">
        <v>46</v>
      </c>
      <c r="K193" s="668">
        <v>22402</v>
      </c>
      <c r="L193" s="668">
        <v>23.047325102880659</v>
      </c>
      <c r="M193" s="668">
        <v>487</v>
      </c>
      <c r="N193" s="668">
        <v>12</v>
      </c>
      <c r="O193" s="668">
        <v>5856</v>
      </c>
      <c r="P193" s="681">
        <v>6.0246913580246915</v>
      </c>
      <c r="Q193" s="669">
        <v>488</v>
      </c>
    </row>
    <row r="194" spans="1:17" ht="14.4" customHeight="1" x14ac:dyDescent="0.3">
      <c r="A194" s="664" t="s">
        <v>4756</v>
      </c>
      <c r="B194" s="665" t="s">
        <v>4757</v>
      </c>
      <c r="C194" s="665" t="s">
        <v>3718</v>
      </c>
      <c r="D194" s="665" t="s">
        <v>4780</v>
      </c>
      <c r="E194" s="665" t="s">
        <v>4781</v>
      </c>
      <c r="F194" s="668">
        <v>8</v>
      </c>
      <c r="G194" s="668">
        <v>320</v>
      </c>
      <c r="H194" s="668">
        <v>1</v>
      </c>
      <c r="I194" s="668">
        <v>40</v>
      </c>
      <c r="J194" s="668">
        <v>27</v>
      </c>
      <c r="K194" s="668">
        <v>1107</v>
      </c>
      <c r="L194" s="668">
        <v>3.4593750000000001</v>
      </c>
      <c r="M194" s="668">
        <v>41</v>
      </c>
      <c r="N194" s="668">
        <v>14</v>
      </c>
      <c r="O194" s="668">
        <v>574</v>
      </c>
      <c r="P194" s="681">
        <v>1.79375</v>
      </c>
      <c r="Q194" s="669">
        <v>41</v>
      </c>
    </row>
    <row r="195" spans="1:17" ht="14.4" customHeight="1" x14ac:dyDescent="0.3">
      <c r="A195" s="664" t="s">
        <v>4756</v>
      </c>
      <c r="B195" s="665" t="s">
        <v>4757</v>
      </c>
      <c r="C195" s="665" t="s">
        <v>3718</v>
      </c>
      <c r="D195" s="665" t="s">
        <v>4782</v>
      </c>
      <c r="E195" s="665" t="s">
        <v>4783</v>
      </c>
      <c r="F195" s="668">
        <v>1</v>
      </c>
      <c r="G195" s="668">
        <v>604</v>
      </c>
      <c r="H195" s="668">
        <v>1</v>
      </c>
      <c r="I195" s="668">
        <v>604</v>
      </c>
      <c r="J195" s="668">
        <v>4</v>
      </c>
      <c r="K195" s="668">
        <v>2432</v>
      </c>
      <c r="L195" s="668">
        <v>4.0264900662251657</v>
      </c>
      <c r="M195" s="668">
        <v>608</v>
      </c>
      <c r="N195" s="668">
        <v>4</v>
      </c>
      <c r="O195" s="668">
        <v>2456</v>
      </c>
      <c r="P195" s="681">
        <v>4.0662251655629138</v>
      </c>
      <c r="Q195" s="669">
        <v>614</v>
      </c>
    </row>
    <row r="196" spans="1:17" ht="14.4" customHeight="1" thickBot="1" x14ac:dyDescent="0.35">
      <c r="A196" s="670" t="s">
        <v>4756</v>
      </c>
      <c r="B196" s="671" t="s">
        <v>4757</v>
      </c>
      <c r="C196" s="671" t="s">
        <v>3718</v>
      </c>
      <c r="D196" s="671" t="s">
        <v>4784</v>
      </c>
      <c r="E196" s="671" t="s">
        <v>4785</v>
      </c>
      <c r="F196" s="674"/>
      <c r="G196" s="674"/>
      <c r="H196" s="674"/>
      <c r="I196" s="674"/>
      <c r="J196" s="674">
        <v>1</v>
      </c>
      <c r="K196" s="674">
        <v>962</v>
      </c>
      <c r="L196" s="674"/>
      <c r="M196" s="674">
        <v>962</v>
      </c>
      <c r="N196" s="674">
        <v>1</v>
      </c>
      <c r="O196" s="674">
        <v>963</v>
      </c>
      <c r="P196" s="682"/>
      <c r="Q196" s="675">
        <v>963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0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11" t="s">
        <v>181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</row>
    <row r="2" spans="1:14" ht="14.4" customHeight="1" thickBot="1" x14ac:dyDescent="0.35">
      <c r="A2" s="382" t="s">
        <v>312</v>
      </c>
      <c r="B2" s="193"/>
      <c r="C2" s="193"/>
      <c r="D2" s="193"/>
      <c r="E2" s="193"/>
      <c r="F2" s="193"/>
      <c r="G2" s="452"/>
      <c r="H2" s="452"/>
      <c r="I2" s="452"/>
      <c r="J2" s="193"/>
      <c r="K2" s="452"/>
      <c r="L2" s="452"/>
      <c r="M2" s="452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997</v>
      </c>
      <c r="D3" s="197">
        <f>SUBTOTAL(9,D6:D1048576)</f>
        <v>939</v>
      </c>
      <c r="E3" s="197">
        <f>SUBTOTAL(9,E6:E1048576)</f>
        <v>1115</v>
      </c>
      <c r="F3" s="198">
        <f>IF(OR(E3=0,C3=0),"",E3/C3)</f>
        <v>1.1183550651955867</v>
      </c>
      <c r="G3" s="453">
        <f>SUBTOTAL(9,G6:G1048576)</f>
        <v>8292.9239999999991</v>
      </c>
      <c r="H3" s="454">
        <f>SUBTOTAL(9,H6:H1048576)</f>
        <v>7376.9777999999997</v>
      </c>
      <c r="I3" s="454">
        <f>SUBTOTAL(9,I6:I1048576)</f>
        <v>9307.629600000002</v>
      </c>
      <c r="J3" s="198">
        <f>IF(OR(I3=0,G3=0),"",I3/G3)</f>
        <v>1.1223580006280056</v>
      </c>
      <c r="K3" s="453">
        <f>SUBTOTAL(9,K6:K1048576)</f>
        <v>2926.44</v>
      </c>
      <c r="L3" s="454">
        <f>SUBTOTAL(9,L6:L1048576)</f>
        <v>2609.2799999999997</v>
      </c>
      <c r="M3" s="454">
        <f>SUBTOTAL(9,M6:M1048576)</f>
        <v>3286.4</v>
      </c>
      <c r="N3" s="199">
        <f>IF(OR(M3=0,E3=0),"",M3/E3)</f>
        <v>2.9474439461883408</v>
      </c>
    </row>
    <row r="4" spans="1:14" ht="14.4" customHeight="1" x14ac:dyDescent="0.3">
      <c r="A4" s="613" t="s">
        <v>90</v>
      </c>
      <c r="B4" s="614" t="s">
        <v>11</v>
      </c>
      <c r="C4" s="615" t="s">
        <v>91</v>
      </c>
      <c r="D4" s="615"/>
      <c r="E4" s="615"/>
      <c r="F4" s="616"/>
      <c r="G4" s="617" t="s">
        <v>14</v>
      </c>
      <c r="H4" s="615"/>
      <c r="I4" s="615"/>
      <c r="J4" s="616"/>
      <c r="K4" s="617" t="s">
        <v>92</v>
      </c>
      <c r="L4" s="615"/>
      <c r="M4" s="615"/>
      <c r="N4" s="618"/>
    </row>
    <row r="5" spans="1:14" ht="14.4" customHeight="1" thickBot="1" x14ac:dyDescent="0.35">
      <c r="A5" s="915"/>
      <c r="B5" s="916"/>
      <c r="C5" s="923">
        <v>2014</v>
      </c>
      <c r="D5" s="923">
        <v>2015</v>
      </c>
      <c r="E5" s="923">
        <v>2016</v>
      </c>
      <c r="F5" s="924" t="s">
        <v>2</v>
      </c>
      <c r="G5" s="934">
        <v>2014</v>
      </c>
      <c r="H5" s="923">
        <v>2015</v>
      </c>
      <c r="I5" s="923">
        <v>2016</v>
      </c>
      <c r="J5" s="924" t="s">
        <v>2</v>
      </c>
      <c r="K5" s="934">
        <v>2014</v>
      </c>
      <c r="L5" s="923">
        <v>2015</v>
      </c>
      <c r="M5" s="923">
        <v>2016</v>
      </c>
      <c r="N5" s="935" t="s">
        <v>93</v>
      </c>
    </row>
    <row r="6" spans="1:14" ht="14.4" customHeight="1" x14ac:dyDescent="0.3">
      <c r="A6" s="917" t="s">
        <v>4086</v>
      </c>
      <c r="B6" s="920" t="s">
        <v>4787</v>
      </c>
      <c r="C6" s="925">
        <v>712</v>
      </c>
      <c r="D6" s="926">
        <v>694</v>
      </c>
      <c r="E6" s="926">
        <v>795</v>
      </c>
      <c r="F6" s="931">
        <v>1.1165730337078652</v>
      </c>
      <c r="G6" s="925">
        <v>630.29339999999991</v>
      </c>
      <c r="H6" s="926">
        <v>634.53690000000006</v>
      </c>
      <c r="I6" s="926">
        <v>692.28710000000012</v>
      </c>
      <c r="J6" s="931">
        <v>1.0983568922029014</v>
      </c>
      <c r="K6" s="925">
        <v>85.44</v>
      </c>
      <c r="L6" s="926">
        <v>83.28</v>
      </c>
      <c r="M6" s="926">
        <v>95.4</v>
      </c>
      <c r="N6" s="936">
        <v>120</v>
      </c>
    </row>
    <row r="7" spans="1:14" ht="14.4" customHeight="1" x14ac:dyDescent="0.3">
      <c r="A7" s="918" t="s">
        <v>4269</v>
      </c>
      <c r="B7" s="921" t="s">
        <v>4788</v>
      </c>
      <c r="C7" s="927">
        <v>179</v>
      </c>
      <c r="D7" s="928">
        <v>178</v>
      </c>
      <c r="E7" s="928">
        <v>202</v>
      </c>
      <c r="F7" s="932">
        <v>1.1284916201117319</v>
      </c>
      <c r="G7" s="927">
        <v>5149.7226000000001</v>
      </c>
      <c r="H7" s="928">
        <v>5120.9531999999999</v>
      </c>
      <c r="I7" s="928">
        <v>5814.6154000000006</v>
      </c>
      <c r="J7" s="932">
        <v>1.1291123525760398</v>
      </c>
      <c r="K7" s="927">
        <v>1969</v>
      </c>
      <c r="L7" s="928">
        <v>1958</v>
      </c>
      <c r="M7" s="928">
        <v>2222</v>
      </c>
      <c r="N7" s="937">
        <v>11000</v>
      </c>
    </row>
    <row r="8" spans="1:14" ht="14.4" customHeight="1" x14ac:dyDescent="0.3">
      <c r="A8" s="918" t="s">
        <v>4283</v>
      </c>
      <c r="B8" s="921" t="s">
        <v>4788</v>
      </c>
      <c r="C8" s="927">
        <v>75</v>
      </c>
      <c r="D8" s="928">
        <v>52</v>
      </c>
      <c r="E8" s="928">
        <v>74</v>
      </c>
      <c r="F8" s="932">
        <v>0.98666666666666669</v>
      </c>
      <c r="G8" s="927">
        <v>1887.7049999999997</v>
      </c>
      <c r="H8" s="928">
        <v>1308.8087999999998</v>
      </c>
      <c r="I8" s="928">
        <v>1862.5355999999999</v>
      </c>
      <c r="J8" s="932">
        <v>0.9866666666666668</v>
      </c>
      <c r="K8" s="927">
        <v>675</v>
      </c>
      <c r="L8" s="928">
        <v>468</v>
      </c>
      <c r="M8" s="928">
        <v>666</v>
      </c>
      <c r="N8" s="937">
        <v>9000</v>
      </c>
    </row>
    <row r="9" spans="1:14" ht="14.4" customHeight="1" x14ac:dyDescent="0.3">
      <c r="A9" s="918" t="s">
        <v>4280</v>
      </c>
      <c r="B9" s="921" t="s">
        <v>4788</v>
      </c>
      <c r="C9" s="927">
        <v>27</v>
      </c>
      <c r="D9" s="928">
        <v>14</v>
      </c>
      <c r="E9" s="928">
        <v>43</v>
      </c>
      <c r="F9" s="932">
        <v>1.5925925925925926</v>
      </c>
      <c r="G9" s="927">
        <v>582.37380000000007</v>
      </c>
      <c r="H9" s="928">
        <v>301.97159999999997</v>
      </c>
      <c r="I9" s="928">
        <v>927.48419999999999</v>
      </c>
      <c r="J9" s="932">
        <v>1.5925925925925923</v>
      </c>
      <c r="K9" s="927">
        <v>189</v>
      </c>
      <c r="L9" s="928">
        <v>98</v>
      </c>
      <c r="M9" s="928">
        <v>301</v>
      </c>
      <c r="N9" s="937">
        <v>7000</v>
      </c>
    </row>
    <row r="10" spans="1:14" ht="14.4" customHeight="1" thickBot="1" x14ac:dyDescent="0.35">
      <c r="A10" s="919" t="s">
        <v>4271</v>
      </c>
      <c r="B10" s="922" t="s">
        <v>4788</v>
      </c>
      <c r="C10" s="929">
        <v>4</v>
      </c>
      <c r="D10" s="930">
        <v>1</v>
      </c>
      <c r="E10" s="930">
        <v>1</v>
      </c>
      <c r="F10" s="933">
        <v>0.25</v>
      </c>
      <c r="G10" s="929">
        <v>42.8292</v>
      </c>
      <c r="H10" s="930">
        <v>10.7073</v>
      </c>
      <c r="I10" s="930">
        <v>10.7073</v>
      </c>
      <c r="J10" s="933">
        <v>0.25</v>
      </c>
      <c r="K10" s="929">
        <v>8</v>
      </c>
      <c r="L10" s="930">
        <v>2</v>
      </c>
      <c r="M10" s="930">
        <v>2</v>
      </c>
      <c r="N10" s="938">
        <v>2000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2016-03-30T21:03:25Z</dcterms:modified>
</cp:coreProperties>
</file>