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Detail'!$A$5:$Q$5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V60" i="371" l="1"/>
  <c r="T60" i="371"/>
  <c r="U60" i="371" s="1"/>
  <c r="S60" i="371"/>
  <c r="R60" i="371"/>
  <c r="Q60" i="371"/>
  <c r="T59" i="371"/>
  <c r="V59" i="371" s="1"/>
  <c r="S59" i="371"/>
  <c r="R59" i="371"/>
  <c r="Q59" i="371"/>
  <c r="V58" i="371"/>
  <c r="U58" i="371"/>
  <c r="T58" i="371"/>
  <c r="S58" i="371"/>
  <c r="R58" i="371"/>
  <c r="Q58" i="371"/>
  <c r="V57" i="371"/>
  <c r="U57" i="371"/>
  <c r="T57" i="371"/>
  <c r="S57" i="371"/>
  <c r="R57" i="371"/>
  <c r="Q57" i="371"/>
  <c r="V56" i="371"/>
  <c r="T56" i="371"/>
  <c r="U56" i="371" s="1"/>
  <c r="S56" i="371"/>
  <c r="R56" i="371"/>
  <c r="Q56" i="371"/>
  <c r="V55" i="371"/>
  <c r="U55" i="371"/>
  <c r="T55" i="371"/>
  <c r="S55" i="371"/>
  <c r="R55" i="371"/>
  <c r="Q55" i="371"/>
  <c r="V54" i="371"/>
  <c r="T54" i="371"/>
  <c r="U54" i="371" s="1"/>
  <c r="S54" i="371"/>
  <c r="R54" i="371"/>
  <c r="Q54" i="371"/>
  <c r="V53" i="371"/>
  <c r="U53" i="371"/>
  <c r="T53" i="371"/>
  <c r="S53" i="371"/>
  <c r="R53" i="371"/>
  <c r="Q53" i="371"/>
  <c r="V52" i="371"/>
  <c r="U52" i="371"/>
  <c r="T52" i="371"/>
  <c r="S52" i="371"/>
  <c r="R52" i="371"/>
  <c r="Q52" i="371"/>
  <c r="T51" i="371"/>
  <c r="V51" i="371" s="1"/>
  <c r="S51" i="371"/>
  <c r="R51" i="371"/>
  <c r="Q51" i="371"/>
  <c r="V50" i="371"/>
  <c r="U50" i="371"/>
  <c r="T50" i="371"/>
  <c r="S50" i="371"/>
  <c r="R50" i="371"/>
  <c r="Q50" i="371"/>
  <c r="T49" i="371"/>
  <c r="V49" i="371" s="1"/>
  <c r="S49" i="371"/>
  <c r="R49" i="371"/>
  <c r="Q49" i="371"/>
  <c r="V48" i="371"/>
  <c r="U48" i="371"/>
  <c r="T48" i="371"/>
  <c r="S48" i="371"/>
  <c r="R48" i="371"/>
  <c r="Q48" i="371"/>
  <c r="T47" i="371"/>
  <c r="V47" i="371" s="1"/>
  <c r="S47" i="371"/>
  <c r="R47" i="371"/>
  <c r="Q47" i="371"/>
  <c r="V46" i="371"/>
  <c r="T46" i="371"/>
  <c r="U46" i="371" s="1"/>
  <c r="S46" i="371"/>
  <c r="R46" i="371"/>
  <c r="Q46" i="371"/>
  <c r="T45" i="371"/>
  <c r="V45" i="371" s="1"/>
  <c r="S45" i="371"/>
  <c r="R45" i="371"/>
  <c r="Q45" i="371"/>
  <c r="V44" i="371"/>
  <c r="T44" i="371"/>
  <c r="U44" i="371" s="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V40" i="371"/>
  <c r="U40" i="371"/>
  <c r="T40" i="371"/>
  <c r="S40" i="371"/>
  <c r="R40" i="371"/>
  <c r="Q40" i="371"/>
  <c r="V39" i="371"/>
  <c r="U39" i="371"/>
  <c r="T39" i="371"/>
  <c r="S39" i="371"/>
  <c r="R39" i="371"/>
  <c r="Q39" i="371"/>
  <c r="V38" i="371"/>
  <c r="U38" i="371"/>
  <c r="T38" i="371"/>
  <c r="S38" i="371"/>
  <c r="R38" i="371"/>
  <c r="Q38" i="371"/>
  <c r="V37" i="371"/>
  <c r="U37" i="371"/>
  <c r="T37" i="371"/>
  <c r="S37" i="371"/>
  <c r="R37" i="371"/>
  <c r="Q37" i="371"/>
  <c r="V36" i="371"/>
  <c r="T36" i="371"/>
  <c r="U36" i="371" s="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T30" i="371"/>
  <c r="U30" i="371" s="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V27" i="371"/>
  <c r="U27" i="371"/>
  <c r="T27" i="371"/>
  <c r="S27" i="371"/>
  <c r="R27" i="371"/>
  <c r="Q27" i="371"/>
  <c r="V26" i="371"/>
  <c r="T26" i="371"/>
  <c r="U26" i="371" s="1"/>
  <c r="S26" i="371"/>
  <c r="R26" i="371"/>
  <c r="Q26" i="371"/>
  <c r="T25" i="371"/>
  <c r="V25" i="371" s="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T20" i="371"/>
  <c r="U20" i="371" s="1"/>
  <c r="S20" i="371"/>
  <c r="R20" i="371"/>
  <c r="Q20" i="371"/>
  <c r="T19" i="371"/>
  <c r="V19" i="371" s="1"/>
  <c r="S19" i="371"/>
  <c r="R19" i="371"/>
  <c r="Q19" i="371"/>
  <c r="V18" i="371"/>
  <c r="T18" i="371"/>
  <c r="U18" i="371" s="1"/>
  <c r="S18" i="371"/>
  <c r="R18" i="371"/>
  <c r="Q18" i="371"/>
  <c r="V17" i="371"/>
  <c r="U17" i="371"/>
  <c r="T17" i="371"/>
  <c r="S17" i="371"/>
  <c r="R17" i="371"/>
  <c r="Q17" i="371"/>
  <c r="V16" i="371"/>
  <c r="U16" i="371"/>
  <c r="T16" i="371"/>
  <c r="S16" i="371"/>
  <c r="R16" i="371"/>
  <c r="Q16" i="371"/>
  <c r="T15" i="371"/>
  <c r="V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T11" i="371"/>
  <c r="V11" i="371" s="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7" i="371"/>
  <c r="U11" i="371"/>
  <c r="U15" i="371"/>
  <c r="U19" i="371"/>
  <c r="U21" i="371"/>
  <c r="U23" i="371"/>
  <c r="U25" i="371"/>
  <c r="U29" i="371"/>
  <c r="U31" i="371"/>
  <c r="U43" i="371"/>
  <c r="U45" i="371"/>
  <c r="U47" i="371"/>
  <c r="U49" i="371"/>
  <c r="U51" i="371"/>
  <c r="U59" i="371"/>
  <c r="C26" i="419"/>
  <c r="O26" i="419" l="1"/>
  <c r="O27" i="419" s="1"/>
  <c r="O25" i="419"/>
  <c r="G26" i="419"/>
  <c r="O28" i="419" l="1"/>
  <c r="G25" i="419"/>
  <c r="C25" i="419"/>
  <c r="O20" i="419"/>
  <c r="N20" i="419"/>
  <c r="M20" i="419"/>
  <c r="L20" i="419"/>
  <c r="O19" i="419"/>
  <c r="N19" i="419"/>
  <c r="M19" i="419"/>
  <c r="L19" i="419"/>
  <c r="O17" i="419"/>
  <c r="N17" i="419"/>
  <c r="M17" i="419"/>
  <c r="L17" i="419"/>
  <c r="O16" i="419"/>
  <c r="N16" i="419"/>
  <c r="M16" i="419"/>
  <c r="L16" i="419"/>
  <c r="O14" i="419"/>
  <c r="N14" i="419"/>
  <c r="M14" i="419"/>
  <c r="L14" i="419"/>
  <c r="O13" i="419"/>
  <c r="N13" i="419"/>
  <c r="M13" i="419"/>
  <c r="L13" i="419"/>
  <c r="O12" i="419"/>
  <c r="N12" i="419"/>
  <c r="M12" i="419"/>
  <c r="L12" i="419"/>
  <c r="O11" i="419"/>
  <c r="N11" i="419"/>
  <c r="M11" i="419"/>
  <c r="L11" i="419"/>
  <c r="AW3" i="418"/>
  <c r="AV3" i="418"/>
  <c r="AU3" i="418"/>
  <c r="AT3" i="418"/>
  <c r="AS3" i="418"/>
  <c r="AR3" i="418"/>
  <c r="AQ3" i="418"/>
  <c r="AP3" i="418"/>
  <c r="N18" i="419" l="1"/>
  <c r="M18" i="419"/>
  <c r="L18" i="419"/>
  <c r="O18" i="419"/>
  <c r="B25" i="419"/>
  <c r="G27" i="419" l="1"/>
  <c r="B26" i="419"/>
  <c r="B27" i="419" s="1"/>
  <c r="G28" i="419"/>
  <c r="A12" i="414"/>
  <c r="A11" i="414"/>
  <c r="A9" i="414"/>
  <c r="A8" i="414"/>
  <c r="A7" i="414"/>
  <c r="F3" i="344" l="1"/>
  <c r="D3" i="344"/>
  <c r="B3" i="344"/>
  <c r="L21" i="419" l="1"/>
  <c r="K21" i="419"/>
  <c r="J21" i="419"/>
  <c r="J22" i="419" s="1"/>
  <c r="I21" i="419"/>
  <c r="H21" i="419"/>
  <c r="G21" i="419"/>
  <c r="K20" i="419"/>
  <c r="J20" i="419"/>
  <c r="I20" i="419"/>
  <c r="H20" i="419"/>
  <c r="G20" i="419"/>
  <c r="K19" i="419"/>
  <c r="J19" i="419"/>
  <c r="I19" i="419"/>
  <c r="H19" i="419"/>
  <c r="G19" i="419"/>
  <c r="K17" i="419"/>
  <c r="J17" i="419"/>
  <c r="I17" i="419"/>
  <c r="H17" i="419"/>
  <c r="G17" i="419"/>
  <c r="K16" i="419"/>
  <c r="J16" i="419"/>
  <c r="I16" i="419"/>
  <c r="H16" i="419"/>
  <c r="G16" i="419"/>
  <c r="K14" i="419"/>
  <c r="J14" i="419"/>
  <c r="I14" i="419"/>
  <c r="H14" i="419"/>
  <c r="G14" i="419"/>
  <c r="K13" i="419"/>
  <c r="J13" i="419"/>
  <c r="I13" i="419"/>
  <c r="H13" i="419"/>
  <c r="G13" i="419"/>
  <c r="K12" i="419"/>
  <c r="J12" i="419"/>
  <c r="I12" i="419"/>
  <c r="H12" i="419"/>
  <c r="G12" i="419"/>
  <c r="K11" i="419"/>
  <c r="J11" i="419"/>
  <c r="I11" i="419"/>
  <c r="H11" i="419"/>
  <c r="G11" i="419"/>
  <c r="G18" i="419" l="1"/>
  <c r="K18" i="419"/>
  <c r="G23" i="419"/>
  <c r="K23" i="419"/>
  <c r="I18" i="419"/>
  <c r="J23" i="419"/>
  <c r="J18" i="419"/>
  <c r="H23" i="419"/>
  <c r="K22" i="419"/>
  <c r="I23" i="419"/>
  <c r="L23" i="419"/>
  <c r="H18" i="419"/>
  <c r="G22" i="419"/>
  <c r="H22" i="419"/>
  <c r="I22" i="419"/>
  <c r="L22" i="419"/>
  <c r="M3" i="418"/>
  <c r="F21" i="419" l="1"/>
  <c r="F22" i="419" s="1"/>
  <c r="E21" i="419"/>
  <c r="E22" i="419" s="1"/>
  <c r="D21" i="419"/>
  <c r="C21" i="419"/>
  <c r="C22" i="419" s="1"/>
  <c r="F20" i="419"/>
  <c r="E20" i="419"/>
  <c r="D20" i="419"/>
  <c r="C20" i="419"/>
  <c r="F19" i="419"/>
  <c r="E19" i="419"/>
  <c r="D19" i="419"/>
  <c r="C19" i="419"/>
  <c r="F17" i="419"/>
  <c r="E17" i="419"/>
  <c r="D17" i="419"/>
  <c r="C17" i="419"/>
  <c r="F16" i="419"/>
  <c r="E16" i="419"/>
  <c r="D16" i="419"/>
  <c r="C16" i="419"/>
  <c r="F14" i="419"/>
  <c r="E14" i="419"/>
  <c r="D14" i="419"/>
  <c r="C14" i="419"/>
  <c r="F13" i="419"/>
  <c r="E13" i="419"/>
  <c r="D13" i="419"/>
  <c r="C13" i="419"/>
  <c r="F12" i="419"/>
  <c r="E12" i="419"/>
  <c r="D12" i="419"/>
  <c r="C12" i="419"/>
  <c r="F11" i="419"/>
  <c r="E11" i="419"/>
  <c r="D11" i="419"/>
  <c r="C11" i="419"/>
  <c r="D18" i="419" l="1"/>
  <c r="D23" i="419"/>
  <c r="E18" i="419"/>
  <c r="C18" i="419"/>
  <c r="F18" i="419"/>
  <c r="C23" i="419"/>
  <c r="F23" i="419"/>
  <c r="D22" i="419"/>
  <c r="E23" i="419"/>
  <c r="B21" i="419"/>
  <c r="B22" i="419" l="1"/>
  <c r="A27" i="383"/>
  <c r="G3" i="429"/>
  <c r="F3" i="429"/>
  <c r="E3" i="429"/>
  <c r="D3" i="429"/>
  <c r="C3" i="429"/>
  <c r="B3" i="429"/>
  <c r="A36" i="383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N6" i="419" l="1"/>
  <c r="O6" i="419"/>
  <c r="L6" i="419"/>
  <c r="M6" i="419"/>
  <c r="J6" i="419"/>
  <c r="I6" i="419"/>
  <c r="H6" i="419"/>
  <c r="K6" i="419"/>
  <c r="G6" i="419"/>
  <c r="D6" i="419"/>
  <c r="F6" i="419"/>
  <c r="E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E11" i="339"/>
  <c r="E3" i="344"/>
  <c r="C3" i="344"/>
  <c r="B11" i="339"/>
  <c r="F11" i="339" l="1"/>
  <c r="G3" i="344"/>
  <c r="D20" i="414" s="1"/>
  <c r="C11" i="339"/>
  <c r="H11" i="339" l="1"/>
  <c r="G11" i="339"/>
  <c r="A27" i="414"/>
  <c r="A21" i="414"/>
  <c r="A20" i="414"/>
  <c r="A15" i="414"/>
  <c r="A16" i="414"/>
  <c r="A4" i="414"/>
  <c r="A6" i="339" l="1"/>
  <c r="A5" i="339"/>
  <c r="D4" i="414"/>
  <c r="C16" i="414"/>
  <c r="C19" i="414"/>
  <c r="D19" i="414"/>
  <c r="D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O3" i="345"/>
  <c r="N3" i="345"/>
  <c r="Q3" i="345" s="1"/>
  <c r="K3" i="345"/>
  <c r="J3" i="345"/>
  <c r="G3" i="345"/>
  <c r="P3" i="345" s="1"/>
  <c r="F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H3" i="390" l="1"/>
  <c r="Q3" i="347"/>
  <c r="S3" i="347"/>
  <c r="U3" i="347"/>
  <c r="N3" i="372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8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<sst xmlns="http://schemas.openxmlformats.org/spreadsheetml/2006/main" count="25072" uniqueCount="5341">
  <si>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</si>
  <si>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</si>
  <si>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</si>
  <si>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</si>
  <si>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</si>
  <si>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</si>
  <si>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</si>
  <si>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</si>
  <si>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</si>
  <si>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</si>
  <si>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</si>
  <si>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</si>
  <si>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</si>
  <si>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</si>
  <si>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</si>
  <si>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</si>
  <si>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</si>
  <si>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</si>
  <si>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</si>
  <si>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</si>
  <si>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</si>
  <si>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</si>
  <si>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</si>
  <si>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</si>
  <si>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</si>
  <si>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</si>
  <si>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</si>
  <si>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</si>
  <si>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</si>
  <si>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</si>
  <si>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</si>
  <si>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</si>
  <si>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</si>
  <si>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</si>
  <si>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</si>
  <si>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</si>
  <si>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</si>
  <si>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</si>
  <si>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</si>
  <si>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</si>
  <si>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</si>
  <si>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</si>
  <si>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</si>
  <si>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</si>
  <si>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</si>
  <si>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</si>
  <si>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</si>
  <si>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</si>
  <si>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</si>
  <si>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</si>
  <si>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</si>
  <si>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</si>
  <si>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</si>
  <si>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</si>
  <si>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</si>
  <si>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</si>
  <si>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</si>
  <si>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</si>
  <si>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</si>
  <si>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</si>
  <si>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</si>
  <si>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</si>
  <si>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</si>
  <si>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</si>
  <si>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</si>
  <si>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</si>
  <si>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</si>
  <si>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</si>
  <si>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</si>
  <si>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</si>
  <si>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</si>
  <si>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</si>
  <si>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</si>
  <si>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</si>
  <si>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</si>
  <si>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</si>
  <si>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</si>
  <si>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</si>
  <si>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</si>
  <si>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</si>
  <si>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</si>
  <si>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</si>
  <si>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</si>
  <si>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</si>
  <si>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</si>
  <si>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</si>
  <si>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</si>
  <si>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</si>
  <si>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</si>
  <si>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</si>
  <si>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</si>
  <si>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</si>
  <si>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</si>
  <si>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</si>
  <si>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</si>
  <si>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</si>
  <si>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</si>
  <si>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</si>
  <si>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</si>
  <si>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</si>
  <si>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</si>
  <si>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</si>
  <si>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</si>
  <si>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</si>
  <si>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</si>
  <si>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</si>
  <si>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</si>
  <si>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</si>
  <si>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</si>
  <si>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</si>
  <si>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</si>
  <si>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</si>
  <si>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</si>
  <si>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</si>
  <si>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</si>
  <si>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</si>
  <si>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</si>
  <si>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</si>
  <si>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</si>
  <si>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</si>
  <si>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</si>
  <si>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</si>
  <si>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</si>
  <si>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</si>
  <si>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</si>
  <si>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</si>
  <si>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</si>
  <si>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</si>
  <si>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</si>
  <si>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</si>
  <si>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</si>
  <si>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</si>
  <si>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</si>
  <si>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</si>
  <si>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</si>
  <si>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</si>
  <si>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</si>
  <si>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</si>
  <si>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</si>
  <si>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</si>
  <si>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</si>
  <si>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</si>
  <si>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</si>
  <si>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</si>
  <si>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</si>
  <si>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</si>
  <si>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</si>
  <si>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</si>
  <si>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</si>
  <si>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</si>
  <si>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</si>
  <si>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</si>
  <si>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</si>
  <si>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</si>
  <si>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</si>
  <si>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</si>
  <si>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</si>
  <si>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</si>
  <si>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</si>
  <si>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</si>
  <si>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</si>
  <si>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</si>
  <si>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</si>
  <si>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</si>
  <si>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</si>
  <si>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</si>
  <si>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</si>
  <si>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</si>
  <si>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</si>
  <si>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</si>
  <si>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</si>
  <si>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</si>
  <si>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</si>
  <si>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</si>
  <si>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</si>
  <si>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</si>
  <si>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</si>
  <si>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</si>
  <si>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</si>
  <si>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</si>
  <si>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</si>
  <si>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</si>
  <si>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</si>
  <si>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</si>
  <si>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</si>
  <si>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</si>
  <si>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</si>
  <si>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</si>
  <si>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</si>
  <si>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</si>
  <si>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</si>
  <si>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</si>
  <si>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</si>
  <si>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</si>
  <si>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</si>
  <si>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</si>
  <si>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</si>
  <si>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</si>
  <si>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</si>
  <si>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</si>
  <si>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</si>
  <si>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</si>
  <si>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</si>
  <si>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</si>
  <si>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</si>
  <si>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</si>
  <si>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</si>
  <si>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</si>
  <si>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</si>
  <si>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</si>
  <si>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</si>
  <si>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</si>
  <si>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</si>
  <si>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</si>
  <si>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</si>
  <si>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</si>
  <si>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</si>
  <si>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</si>
  <si>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</si>
  <si>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</si>
  <si>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</si>
  <si>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</si>
  <si>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</si>
  <si>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</si>
  <si>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</si>
  <si>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</si>
  <si>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</si>
  <si>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</si>
  <si>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</si>
  <si>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</si>
  <si>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</si>
  <si>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</si>
  <si>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</si>
  <si>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</si>
  <si>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</si>
  <si>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</si>
  <si>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</si>
  <si>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</si>
  <si>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</si>
  <si>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</si>
  <si>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</si>
  <si>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</si>
  <si>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</si>
  <si>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</si>
  <si>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</si>
  <si>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</si>
  <si>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</si>
  <si>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</si>
  <si>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</si>
  <si>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</si>
  <si>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</si>
  <si>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</si>
  <si>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</si>
  <si>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</si>
  <si>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zdravotničtí asistenti</t>
  </si>
  <si>
    <t>ošetřovatelé</t>
  </si>
  <si>
    <t>sanitáři</t>
  </si>
  <si>
    <t>abs. stud. oboru přirodověd. zaměření</t>
  </si>
  <si>
    <t>Pracoviště/účet</t>
  </si>
  <si>
    <t>Počet případů hospitalizací</t>
  </si>
  <si>
    <t>* Legenda (viz Vyhláška MZ ČR Sbírka zákonů č. 428/2013)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</si>
  <si>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</si>
  <si>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</si>
  <si>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</si>
  <si>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</si>
  <si>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</si>
  <si>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</si>
  <si>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</si>
  <si>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</si>
  <si>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</si>
  <si>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</si>
  <si>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</si>
  <si>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</si>
  <si>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</si>
  <si>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</si>
  <si>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ROZDÍL (Sk.do data - Rozp.do data 2015)</t>
  </si>
  <si>
    <t>Sml.odb./NS</t>
  </si>
  <si>
    <t>Dle vyhlášky FNOL musí dosáhnout casemixu 96 % a počtu případů hospitalizací 92 % u každé pojišťovny (se zohledněním přesunu pojištěnců)</t>
  </si>
  <si>
    <t>lékaři bez dohledu</t>
  </si>
  <si>
    <t>lékaři specialisti</t>
  </si>
  <si>
    <t>všeobecné sestry pod dohl.</t>
  </si>
  <si>
    <t>všeobecné sestry bez dohl.</t>
  </si>
  <si>
    <t>všeobecné sestry bez dohl., spec.</t>
  </si>
  <si>
    <t>všeobecné sestry VŠ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</si>
  <si>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</si>
  <si>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</si>
  <si>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</si>
  <si>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</si>
  <si>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</si>
  <si>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</si>
  <si>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</si>
  <si>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</si>
  <si>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</si>
  <si>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</si>
  <si>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</si>
  <si>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</si>
  <si>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</si>
  <si>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</si>
  <si>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</si>
  <si>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</si>
  <si>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</si>
  <si>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</si>
  <si>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</si>
  <si>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</si>
  <si>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</si>
  <si>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</si>
  <si>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</si>
  <si>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Případy hospitalizací se při výpočtu casemixu v letech 2014, 2015, 2016 rozumí případy hospitalizací přepočtené pomocí pravidel pro Klasifikaci a sestavování případů</t>
  </si>
  <si>
    <t>hospitalizací platných pro rok 2016</t>
  </si>
  <si>
    <t>Casemix v letech 2014, 2015, 2016 je počet případů hospitalizací ukončených ve sledovaném období, poskytovatelem vykázaných a zdravotní pojišťovnou uznaných,</t>
  </si>
  <si>
    <t>které jsou podle Klasifikace zařazeny do skupin vztažených k diagnóze, vynásobený indexy 2016 (viz příloha č. 10)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</si>
  <si>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</si>
  <si>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</si>
  <si>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</si>
  <si>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</si>
  <si>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</si>
  <si>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</si>
  <si>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</si>
  <si>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</si>
  <si>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</si>
  <si>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</si>
  <si>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</si>
  <si>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</si>
  <si>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 (LEK)</t>
  </si>
  <si>
    <t>50113002     léky - parenterální výživa (LEK)</t>
  </si>
  <si>
    <t>50113006     léky - enterální výživa (LEK)</t>
  </si>
  <si>
    <t>50113008     léky - krev.deriváty ZUL (TO)</t>
  </si>
  <si>
    <t>50113012     léky - trombolýza (LEK)</t>
  </si>
  <si>
    <t>50113013     léky - antibiotika (LEK)</t>
  </si>
  <si>
    <t>50113014     léky - antimykotika (LEK)</t>
  </si>
  <si>
    <t>50113190     léky - medicinální plyny (sklad SVm.)</t>
  </si>
  <si>
    <t>50114     Krevní přípravky</t>
  </si>
  <si>
    <t>50114002     krevní přípravky</t>
  </si>
  <si>
    <t>50114003     plazma</t>
  </si>
  <si>
    <t>50115     Zdravotnické prostředky</t>
  </si>
  <si>
    <t>50115001     kardiostimulátory (sk.Z517)</t>
  </si>
  <si>
    <t>--</t>
  </si>
  <si>
    <t>50115004     IUTN - kovové (Z506)</t>
  </si>
  <si>
    <t>50115011     IUTN - ostat.nákl.PZT (Z515)</t>
  </si>
  <si>
    <t>50115020     laboratorní diagnostika-LEK (Z501)</t>
  </si>
  <si>
    <t>50115021     laboratorní diagnostika-skl.ZPr (Z501)</t>
  </si>
  <si>
    <t>50115040     laboratorní materiál (Z505)</t>
  </si>
  <si>
    <t>50115050     obvazový materiál (Z502)</t>
  </si>
  <si>
    <t>50115060     ZPr - ostatní (Z503)</t>
  </si>
  <si>
    <t>50115063     ZPr - vaky, sety (Z528)</t>
  </si>
  <si>
    <t>50115064     ZPr - šicí materiál (Z529)</t>
  </si>
  <si>
    <t>50115065     ZPr - vpichovací materiál (Z530)</t>
  </si>
  <si>
    <t>50115067     ZPr - rukavice (Z532)</t>
  </si>
  <si>
    <t>50115070     ZPr - katetry ostatní (Z513)</t>
  </si>
  <si>
    <t>50115079     ZPr - internzivní péče (Z542)</t>
  </si>
  <si>
    <t>50115080     ZPr - staplery, extraktory, endoskop.mat. (Z523)</t>
  </si>
  <si>
    <t>50116     Potraviny</t>
  </si>
  <si>
    <t>50116001     lůžk. pacienti</t>
  </si>
  <si>
    <t>50116002     lůžk. pacienti nad normu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</si>
  <si>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</si>
  <si>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</si>
  <si>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</si>
  <si>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</si>
  <si>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</si>
  <si>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</si>
  <si>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</si>
  <si>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</si>
  <si>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</si>
  <si>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</si>
  <si>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</si>
  <si>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</si>
  <si>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</si>
  <si>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</si>
  <si>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</si>
  <si>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</si>
  <si>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</si>
  <si>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</si>
  <si>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</si>
  <si>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</si>
  <si>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</si>
  <si>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</si>
  <si>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</si>
  <si>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</si>
  <si>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</si>
  <si>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</si>
  <si>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</si>
  <si>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</si>
  <si>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</si>
  <si>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</si>
  <si>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</si>
  <si>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</si>
  <si>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</si>
  <si>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</si>
  <si>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</si>
  <si>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</si>
  <si>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</si>
  <si>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</si>
  <si>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</si>
  <si>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</si>
  <si>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</si>
  <si>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</si>
  <si>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</si>
  <si>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</si>
  <si>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</si>
  <si>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</si>
  <si>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</si>
  <si>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</si>
  <si>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</si>
  <si>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</si>
  <si>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</si>
  <si>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úklid. služby - paušál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</si>
  <si>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</si>
  <si>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</si>
  <si>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</si>
  <si>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</si>
  <si>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</si>
  <si>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</si>
  <si>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</si>
  <si>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</si>
  <si>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</si>
  <si>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</si>
  <si>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</si>
  <si>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</si>
  <si>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</si>
  <si>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</si>
  <si>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</si>
  <si>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</si>
  <si>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</si>
  <si>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</si>
  <si>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</si>
  <si>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</si>
  <si>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</si>
  <si>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</si>
  <si>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</si>
  <si>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</si>
  <si>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</si>
  <si>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</si>
  <si>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</si>
  <si>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</si>
  <si>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</si>
  <si>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</si>
  <si>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54910005     refundace věcných nákladů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</si>
  <si>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</si>
  <si>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</si>
  <si>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</si>
  <si>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</si>
  <si>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</si>
  <si>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</si>
  <si>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</si>
  <si>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</si>
  <si>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</si>
  <si>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</si>
  <si>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</si>
  <si>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</si>
  <si>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</si>
  <si>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</si>
  <si>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</si>
  <si>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</si>
  <si>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</si>
  <si>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</si>
  <si>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</si>
  <si>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</si>
  <si>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</si>
  <si>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</si>
  <si>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</si>
  <si>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</si>
  <si>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</si>
  <si>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</si>
  <si>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</si>
  <si>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55802001     DDHM - kuchyňské zařízení a nádobí (sk.V_26)</t>
  </si>
  <si>
    <t>55804     DDHM - výpočetní technika</t>
  </si>
  <si>
    <t>55804001     DDHM - výpočetní technika (sk.P_35)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</si>
  <si>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</si>
  <si>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</si>
  <si>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</si>
  <si>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</si>
  <si>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</si>
  <si>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</si>
  <si>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</si>
  <si>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</si>
  <si>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</si>
  <si>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</si>
  <si>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</si>
  <si>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</si>
  <si>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</si>
  <si>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</si>
  <si>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</si>
  <si>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</si>
  <si>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</si>
  <si>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</si>
  <si>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</si>
  <si>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</si>
  <si>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</si>
  <si>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</si>
  <si>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</si>
  <si>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</si>
  <si>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</si>
  <si>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</si>
  <si>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</si>
  <si>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</si>
  <si>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</si>
  <si>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</si>
  <si>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64908050     náhrady od pojišť. (zaměstn.)</t>
  </si>
  <si>
    <t>64924     Ostatní služby - mimo zdrav.výkony  FAKTURACE</t>
  </si>
  <si>
    <t>64924443     znalecké posudky - Znaleký ústav</t>
  </si>
  <si>
    <t>64924459     školení, stáže, odb. semináře, konference</t>
  </si>
  <si>
    <t>64980     Věcné dary</t>
  </si>
  <si>
    <t>64980001     věcné dary</t>
  </si>
  <si>
    <t>66     Finanční výnosy</t>
  </si>
  <si>
    <t>663     Kurzové zisky</t>
  </si>
  <si>
    <t>66300     Kurzové zisky</t>
  </si>
  <si>
    <t>66300001     kurzové zisky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</si>
  <si>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</si>
  <si>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</si>
  <si>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</si>
  <si>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</si>
  <si>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</si>
  <si>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</si>
  <si>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</si>
  <si>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</si>
  <si>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</si>
  <si>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</si>
  <si>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</si>
  <si>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</si>
  <si>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</si>
  <si>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</si>
  <si>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</si>
  <si>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</si>
  <si>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</si>
  <si>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</si>
  <si>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</si>
  <si>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</si>
  <si>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</si>
  <si>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</si>
  <si>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</si>
  <si>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</si>
  <si>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</si>
  <si>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</si>
  <si>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</si>
  <si>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</si>
  <si>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</si>
  <si>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</si>
  <si>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</si>
  <si>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</si>
  <si>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</si>
  <si>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</si>
  <si>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</si>
  <si>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</si>
  <si>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</si>
  <si>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</si>
  <si>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</si>
  <si>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</si>
  <si>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</si>
  <si>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</si>
  <si>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</si>
  <si>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</si>
  <si>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</si>
  <si>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</si>
  <si>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</si>
  <si>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50113001</t>
  </si>
  <si>
    <t>126329</t>
  </si>
  <si>
    <t>26329</t>
  </si>
  <si>
    <t>AERIUS</t>
  </si>
  <si>
    <t>POR TBL FLM 30X5MG</t>
  </si>
  <si>
    <t>194918</t>
  </si>
  <si>
    <t>94918</t>
  </si>
  <si>
    <t>AMBROBENE</t>
  </si>
  <si>
    <t>TBL 20X30MG</t>
  </si>
  <si>
    <t>130187</t>
  </si>
  <si>
    <t>30187</t>
  </si>
  <si>
    <t>MIDAZOLAM TORREX 5MG/ML</t>
  </si>
  <si>
    <t>INJ 10X1ML/5MG</t>
  </si>
  <si>
    <t>844148</t>
  </si>
  <si>
    <t>104694</t>
  </si>
  <si>
    <t>MUCOSOLVAN PRO DOSPĚLÉ</t>
  </si>
  <si>
    <t>POR SIR 1X100ML</t>
  </si>
  <si>
    <t>214526</t>
  </si>
  <si>
    <t>CONTROLOC 40 MG</t>
  </si>
  <si>
    <t>POR TBL ENT 100X40MG I</t>
  </si>
  <si>
    <t>23894</t>
  </si>
  <si>
    <t>SERTRALIN ACTAVIS 50 MG</t>
  </si>
  <si>
    <t>POR TBL FLM 30X50MG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</si>
  <si>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</si>
  <si>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</si>
  <si>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</si>
  <si>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</si>
  <si>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</si>
  <si>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</si>
  <si>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</si>
  <si>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</si>
  <si>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</si>
  <si>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47256</t>
  </si>
  <si>
    <t>INF SOL 20X100ML-PE</t>
  </si>
  <si>
    <t>47995</t>
  </si>
  <si>
    <t>EZETROL 10 MG TABLETY</t>
  </si>
  <si>
    <t>POR TBL NOB 30X10MG B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</si>
  <si>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</si>
  <si>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</si>
  <si>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</si>
  <si>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</si>
  <si>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</si>
  <si>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</si>
  <si>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</si>
  <si>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</si>
  <si>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</si>
  <si>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</si>
  <si>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</si>
  <si>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</si>
  <si>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</si>
  <si>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</si>
  <si>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</si>
  <si>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</si>
  <si>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</si>
  <si>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</si>
  <si>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</si>
  <si>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</si>
  <si>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</si>
  <si>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</si>
  <si>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</si>
  <si>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</si>
  <si>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</si>
  <si>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</si>
  <si>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100802</t>
  </si>
  <si>
    <t>1000</t>
  </si>
  <si>
    <t>IR OG. OPHTHALMO-SEPTONEX</t>
  </si>
  <si>
    <t>GTT OPH 1X10ML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</si>
  <si>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</si>
  <si>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</si>
  <si>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</si>
  <si>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</si>
  <si>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</si>
  <si>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</si>
  <si>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</si>
  <si>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</si>
  <si>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</si>
  <si>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</si>
  <si>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</si>
  <si>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</si>
  <si>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</si>
  <si>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</si>
  <si>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</si>
  <si>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</si>
  <si>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</si>
  <si>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</si>
  <si>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102538</t>
  </si>
  <si>
    <t>2538</t>
  </si>
  <si>
    <t>HALOPERIDOL</t>
  </si>
  <si>
    <t>INJ 5X1ML/5MG</t>
  </si>
  <si>
    <t>102592</t>
  </si>
  <si>
    <t>2592</t>
  </si>
  <si>
    <t>MILURIT</t>
  </si>
  <si>
    <t>TBL 50X100MG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</si>
  <si>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</si>
  <si>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</si>
  <si>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</si>
  <si>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</si>
  <si>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</si>
  <si>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</si>
  <si>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</si>
  <si>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</si>
  <si>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103542</t>
  </si>
  <si>
    <t>3542</t>
  </si>
  <si>
    <t>DIGOXIN 0.250 LECIVA</t>
  </si>
  <si>
    <t>TBL 30X0.25MG</t>
  </si>
  <si>
    <t>103550</t>
  </si>
  <si>
    <t>3550</t>
  </si>
  <si>
    <t>VEROSPIRON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</si>
  <si>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</si>
  <si>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</si>
  <si>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</si>
  <si>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</si>
  <si>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</si>
  <si>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</si>
  <si>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</si>
  <si>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</si>
  <si>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</si>
  <si>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</si>
  <si>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</si>
  <si>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</si>
  <si>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</si>
  <si>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</si>
  <si>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</si>
  <si>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</si>
  <si>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109159</t>
  </si>
  <si>
    <t>9159</t>
  </si>
  <si>
    <t>HYLAK FORTE</t>
  </si>
  <si>
    <t>GTT 1X100ML</t>
  </si>
  <si>
    <t>109847</t>
  </si>
  <si>
    <t>9847</t>
  </si>
  <si>
    <t>TORECAN</t>
  </si>
  <si>
    <t>SUP 6X6.5MG</t>
  </si>
  <si>
    <t>110151</t>
  </si>
  <si>
    <t>10151</t>
  </si>
  <si>
    <t>LOPERON CPS</t>
  </si>
  <si>
    <t>POR CPS DUR 10X2MG</t>
  </si>
  <si>
    <t>114957</t>
  </si>
  <si>
    <t>14957</t>
  </si>
  <si>
    <t>RIVOTRIL 0.5 MG</t>
  </si>
  <si>
    <t>TBL 50X0.5MG</t>
  </si>
  <si>
    <t>116055</t>
  </si>
  <si>
    <t>16055</t>
  </si>
  <si>
    <t>LESCOL XL</t>
  </si>
  <si>
    <t>POR TBL PRO 28X80MG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</si>
  <si>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</si>
  <si>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</si>
  <si>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</si>
  <si>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</si>
  <si>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</si>
  <si>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</si>
  <si>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</si>
  <si>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126578</t>
  </si>
  <si>
    <t>26578</t>
  </si>
  <si>
    <t>MICARDISPLUS 80/12.5 MG</t>
  </si>
  <si>
    <t>POR TBL NOB 28</t>
  </si>
  <si>
    <t>130434</t>
  </si>
  <si>
    <t>30434</t>
  </si>
  <si>
    <t>TBL 100X25MG</t>
  </si>
  <si>
    <t>131536</t>
  </si>
  <si>
    <t>31536</t>
  </si>
  <si>
    <t>BETALOC ZOK 25 MG</t>
  </si>
  <si>
    <t>TBL RET 100X25MG</t>
  </si>
  <si>
    <t>132992</t>
  </si>
  <si>
    <t>32992</t>
  </si>
  <si>
    <t>ATROVENT N</t>
  </si>
  <si>
    <t>INH SOL PSS200X20RG</t>
  </si>
  <si>
    <t>145310</t>
  </si>
  <si>
    <t>45310</t>
  </si>
  <si>
    <t>ANACID</t>
  </si>
  <si>
    <t>SUS 12X5ML(SACKY)</t>
  </si>
  <si>
    <t>145499</t>
  </si>
  <si>
    <t>45499</t>
  </si>
  <si>
    <t>BETALOC ZOK 100 MG</t>
  </si>
  <si>
    <t>TBL RET 30X100MG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</si>
  <si>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</si>
  <si>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</si>
  <si>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</si>
  <si>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</si>
  <si>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</si>
  <si>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</si>
  <si>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</si>
  <si>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</si>
  <si>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</si>
  <si>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</si>
  <si>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148578</t>
  </si>
  <si>
    <t>48578</t>
  </si>
  <si>
    <t>TIAPRIDAL</t>
  </si>
  <si>
    <t>POR TBLNOB 50X100MG</t>
  </si>
  <si>
    <t>149017</t>
  </si>
  <si>
    <t>49017</t>
  </si>
  <si>
    <t>GUTTALAX</t>
  </si>
  <si>
    <t>POR GTT SOL 1X15ML</t>
  </si>
  <si>
    <t>149317</t>
  </si>
  <si>
    <t>49317</t>
  </si>
  <si>
    <t>CALCIUM GLUCONICUM 10% B.BRAUN</t>
  </si>
  <si>
    <t>INJ SOL 20X10ML</t>
  </si>
  <si>
    <t>155823</t>
  </si>
  <si>
    <t>55823</t>
  </si>
  <si>
    <t>TBL OBD 20X500MG</t>
  </si>
  <si>
    <t>156811</t>
  </si>
  <si>
    <t>56811</t>
  </si>
  <si>
    <t>FURORESE 250</t>
  </si>
  <si>
    <t>TBL 50X250MG</t>
  </si>
  <si>
    <t>156993</t>
  </si>
  <si>
    <t>56993</t>
  </si>
  <si>
    <t>CODEIN SLOVAKOFARMA 30MG</t>
  </si>
  <si>
    <t>TBL 10X30MG-BLISTR</t>
  </si>
  <si>
    <t>157395</t>
  </si>
  <si>
    <t>57395</t>
  </si>
  <si>
    <t>ACC LONG</t>
  </si>
  <si>
    <t>TBL EFF 10X600MG</t>
  </si>
  <si>
    <t>158425</t>
  </si>
  <si>
    <t>58425</t>
  </si>
  <si>
    <t>DOLMINA 50</t>
  </si>
  <si>
    <t>TBL OBD 30X50MG</t>
  </si>
  <si>
    <t>166555</t>
  </si>
  <si>
    <t>66555</t>
  </si>
  <si>
    <t>MAGNOSOLV</t>
  </si>
  <si>
    <t>GRA 30X6.1GM(SACKY)</t>
  </si>
  <si>
    <t>176155</t>
  </si>
  <si>
    <t>76155</t>
  </si>
  <si>
    <t>CORVATON FORTE</t>
  </si>
  <si>
    <t>TBL 30X4MG</t>
  </si>
  <si>
    <t>183272</t>
  </si>
  <si>
    <t>215478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</si>
  <si>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</si>
  <si>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</si>
  <si>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</si>
  <si>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</si>
  <si>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</si>
  <si>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</si>
  <si>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</si>
  <si>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</si>
  <si>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</si>
  <si>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</si>
  <si>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</si>
  <si>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</si>
  <si>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</si>
  <si>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</si>
  <si>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</si>
  <si>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</si>
  <si>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</si>
  <si>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</si>
  <si>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192086</t>
  </si>
  <si>
    <t>92086</t>
  </si>
  <si>
    <t>ROWATINEX</t>
  </si>
  <si>
    <t>GTT 1X10ML</t>
  </si>
  <si>
    <t>192853</t>
  </si>
  <si>
    <t>POR CPS DUR 20X2MG</t>
  </si>
  <si>
    <t>193104</t>
  </si>
  <si>
    <t>93104</t>
  </si>
  <si>
    <t>DEGAN</t>
  </si>
  <si>
    <t>TBL 40X10MG</t>
  </si>
  <si>
    <t>193746</t>
  </si>
  <si>
    <t>93746</t>
  </si>
  <si>
    <t>HEPARIN LECIVA</t>
  </si>
  <si>
    <t>INJ 1X10ML/50KU</t>
  </si>
  <si>
    <t>196635</t>
  </si>
  <si>
    <t>96635</t>
  </si>
  <si>
    <t>MAGNE B6</t>
  </si>
  <si>
    <t>DRG 50</t>
  </si>
  <si>
    <t>197402</t>
  </si>
  <si>
    <t>97402</t>
  </si>
  <si>
    <t>SORBIFER DURULES</t>
  </si>
  <si>
    <t>TBL FC 50X100MG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</si>
  <si>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</si>
  <si>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</si>
  <si>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</si>
  <si>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</si>
  <si>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</si>
  <si>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</si>
  <si>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</si>
  <si>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</si>
  <si>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</si>
  <si>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</si>
  <si>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</si>
  <si>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</si>
  <si>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199333</t>
  </si>
  <si>
    <t>99333</t>
  </si>
  <si>
    <t>FUROSEMID BIOTIKA FORTE</t>
  </si>
  <si>
    <t>INJ 10X10ML/125MG</t>
  </si>
  <si>
    <t>395210</t>
  </si>
  <si>
    <t>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</si>
  <si>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</si>
  <si>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</si>
  <si>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</si>
  <si>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</si>
  <si>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</si>
  <si>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</si>
  <si>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</si>
  <si>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500618</t>
  </si>
  <si>
    <t>125753</t>
  </si>
  <si>
    <t xml:space="preserve">Essentiale Forte N </t>
  </si>
  <si>
    <t>por.cps.dur.100</t>
  </si>
  <si>
    <t>841572</t>
  </si>
  <si>
    <t>MENALIND Ubrousky 50ks náhradní náplň</t>
  </si>
  <si>
    <t>842125</t>
  </si>
  <si>
    <t>DZ SOFTASEPT N BAREVNÝ 250 ml</t>
  </si>
  <si>
    <t>843905</t>
  </si>
  <si>
    <t>103391</t>
  </si>
  <si>
    <t>MUCOSOLVAN</t>
  </si>
  <si>
    <t>POR GTT SOL+INH SOL 60ML</t>
  </si>
  <si>
    <t>844145</t>
  </si>
  <si>
    <t>56350</t>
  </si>
  <si>
    <t>SPECIES UROLOGICAE PLANTA LEROS</t>
  </si>
  <si>
    <t>SPC 20X1.5GM(SÁČKY)</t>
  </si>
  <si>
    <t>844960</t>
  </si>
  <si>
    <t>125114</t>
  </si>
  <si>
    <t>TBL 60X100 MG</t>
  </si>
  <si>
    <t>845108</t>
  </si>
  <si>
    <t>125595</t>
  </si>
  <si>
    <t>VALSACOR 160 MG</t>
  </si>
  <si>
    <t>POR TBL FLM 28X160MG</t>
  </si>
  <si>
    <t>845697</t>
  </si>
  <si>
    <t>125599</t>
  </si>
  <si>
    <t>KALNORMIN</t>
  </si>
  <si>
    <t>POR TBL PRO 30X1GM</t>
  </si>
  <si>
    <t>847974</t>
  </si>
  <si>
    <t>125525</t>
  </si>
  <si>
    <t>APO-IBUPROFEN 400 MG</t>
  </si>
  <si>
    <t>POR TBL FLM 30X400MG</t>
  </si>
  <si>
    <t>848632</t>
  </si>
  <si>
    <t>125315</t>
  </si>
  <si>
    <t>INJ SOL 12X2ML/100MG</t>
  </si>
  <si>
    <t>848866</t>
  </si>
  <si>
    <t>119654</t>
  </si>
  <si>
    <t>POR TBL FLM 100X100MG</t>
  </si>
  <si>
    <t>848930</t>
  </si>
  <si>
    <t>155781</t>
  </si>
  <si>
    <t>GODASAL 100</t>
  </si>
  <si>
    <t>POR TBL NOB 50</t>
  </si>
  <si>
    <t>849561</t>
  </si>
  <si>
    <t>125060</t>
  </si>
  <si>
    <t>APO-AMLO 5</t>
  </si>
  <si>
    <t>POR TBL NOB 30X5MG</t>
  </si>
  <si>
    <t>849896</t>
  </si>
  <si>
    <t>134281</t>
  </si>
  <si>
    <t>VALSACOMBI 160 MG/12,5 MG</t>
  </si>
  <si>
    <t>POR TBL FLM 28</t>
  </si>
  <si>
    <t>849941</t>
  </si>
  <si>
    <t>162142</t>
  </si>
  <si>
    <t>PARALEN 500</t>
  </si>
  <si>
    <t>POR TBL NOB 24X500MG</t>
  </si>
  <si>
    <t>850104</t>
  </si>
  <si>
    <t>164344</t>
  </si>
  <si>
    <t>MONO MACK DEPOT</t>
  </si>
  <si>
    <t>POR TBL PRO 28X100MG</t>
  </si>
  <si>
    <t>850461</t>
  </si>
  <si>
    <t>122197</t>
  </si>
  <si>
    <t>PROTHAZIN</t>
  </si>
  <si>
    <t>POR TBL FLM 20X25MG</t>
  </si>
  <si>
    <t>850602</t>
  </si>
  <si>
    <t>Sonogel na ultrazvuk 500ml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</si>
  <si>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</si>
  <si>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</si>
  <si>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</si>
  <si>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</si>
  <si>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</si>
  <si>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</si>
  <si>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</si>
  <si>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</si>
  <si>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</si>
  <si>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INJ 5X1ML/1MG</t>
  </si>
  <si>
    <t>102546</t>
  </si>
  <si>
    <t>2546</t>
  </si>
  <si>
    <t>MAXITROL</t>
  </si>
  <si>
    <t>SUS OPH 1X5ML</t>
  </si>
  <si>
    <t>102818</t>
  </si>
  <si>
    <t>2818</t>
  </si>
  <si>
    <t>ENDIARON</t>
  </si>
  <si>
    <t>TBL OBD 20X250MG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</si>
  <si>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</si>
  <si>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</si>
  <si>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</si>
  <si>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</si>
  <si>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</si>
  <si>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</si>
  <si>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</si>
  <si>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</si>
  <si>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111337</t>
  </si>
  <si>
    <t>52421</t>
  </si>
  <si>
    <t>GERATAM 3 G</t>
  </si>
  <si>
    <t>INJ SOL 4X15ML/3GM</t>
  </si>
  <si>
    <t>116467</t>
  </si>
  <si>
    <t>16467</t>
  </si>
  <si>
    <t>IMACORT</t>
  </si>
  <si>
    <t>DRM CRM 1X20GM</t>
  </si>
  <si>
    <t>118305</t>
  </si>
  <si>
    <t>18305</t>
  </si>
  <si>
    <t>RINGERFUNDIN B.BRAUN</t>
  </si>
  <si>
    <t>INF SOL10X1000ML PE</t>
  </si>
  <si>
    <t>118390</t>
  </si>
  <si>
    <t>18390</t>
  </si>
  <si>
    <t>POR TBL RET 120X30MG</t>
  </si>
  <si>
    <t>125969</t>
  </si>
  <si>
    <t>25969</t>
  </si>
  <si>
    <t>PROCORALAN 5 MG</t>
  </si>
  <si>
    <t>POR TBL FLM 56X5MG</t>
  </si>
  <si>
    <t>154094</t>
  </si>
  <si>
    <t>54094</t>
  </si>
  <si>
    <t>TRITTICO AC 75</t>
  </si>
  <si>
    <t>TBL RET 30X75MG</t>
  </si>
  <si>
    <t>155824</t>
  </si>
  <si>
    <t>55824</t>
  </si>
  <si>
    <t>INJ 5X5ML/2500MG</t>
  </si>
  <si>
    <t>156779</t>
  </si>
  <si>
    <t>56779</t>
  </si>
  <si>
    <t>GERATAM 800MG</t>
  </si>
  <si>
    <t>TBL OBD 60X800MG</t>
  </si>
  <si>
    <t>159357</t>
  </si>
  <si>
    <t>59357</t>
  </si>
  <si>
    <t>RINGERUV ROZTOK BRAUN</t>
  </si>
  <si>
    <t>INF 10X500ML(LDPE)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</si>
  <si>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</si>
  <si>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</si>
  <si>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</si>
  <si>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</si>
  <si>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</si>
  <si>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</si>
  <si>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</si>
  <si>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</si>
  <si>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</si>
  <si>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</si>
  <si>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</si>
  <si>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</si>
  <si>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</si>
  <si>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</si>
  <si>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</si>
  <si>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</si>
  <si>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</si>
  <si>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</si>
  <si>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</si>
  <si>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500269</t>
  </si>
  <si>
    <t>KL UNG.LENIENS, 200G</t>
  </si>
  <si>
    <t>841541</t>
  </si>
  <si>
    <t>MENALIND Mycí emulze 500ml</t>
  </si>
  <si>
    <t>848625</t>
  </si>
  <si>
    <t>138841</t>
  </si>
  <si>
    <t>DORETA 37,5 MG/325 MG</t>
  </si>
  <si>
    <t>POR TBL FLM 30</t>
  </si>
  <si>
    <t>102684</t>
  </si>
  <si>
    <t>2684</t>
  </si>
  <si>
    <t>GEL 1X20GM</t>
  </si>
  <si>
    <t>194852</t>
  </si>
  <si>
    <t>94852</t>
  </si>
  <si>
    <t>SOLUVIT N PRO INFUS.</t>
  </si>
  <si>
    <t>INJ SIC 10</t>
  </si>
  <si>
    <t>841566</t>
  </si>
  <si>
    <t>KL ETHANOL.C.BENZINO 150G</t>
  </si>
  <si>
    <t>113803</t>
  </si>
  <si>
    <t>13803</t>
  </si>
  <si>
    <t>PANTHENOL SPRAY</t>
  </si>
  <si>
    <t>DRM SPR SUS 1X130GM</t>
  </si>
  <si>
    <t>102963</t>
  </si>
  <si>
    <t>2963</t>
  </si>
  <si>
    <t>PREDNISON 20 LECIVA</t>
  </si>
  <si>
    <t>TBL 20X20MG(BLISTR)</t>
  </si>
  <si>
    <t>116551</t>
  </si>
  <si>
    <t>16551</t>
  </si>
  <si>
    <t>ANEXATE</t>
  </si>
  <si>
    <t>INJ 5X5ML/0.5MG</t>
  </si>
  <si>
    <t>100641</t>
  </si>
  <si>
    <t>641</t>
  </si>
  <si>
    <t>VITAMIN B12 LECIVA 300RG</t>
  </si>
  <si>
    <t>INJ 5X1ML/300RG</t>
  </si>
  <si>
    <t>102957</t>
  </si>
  <si>
    <t>2957</t>
  </si>
  <si>
    <t>PRESID 5 MG</t>
  </si>
  <si>
    <t>TBL RET 30X5MG</t>
  </si>
  <si>
    <t>114958</t>
  </si>
  <si>
    <t>14958</t>
  </si>
  <si>
    <t>RIVOTRIL 2 MG</t>
  </si>
  <si>
    <t>TBL 30X2MG</t>
  </si>
  <si>
    <t>117011</t>
  </si>
  <si>
    <t>17011</t>
  </si>
  <si>
    <t>DICYNONE 250</t>
  </si>
  <si>
    <t>INJ SOL 4X2ML/250MG</t>
  </si>
  <si>
    <t>168447</t>
  </si>
  <si>
    <t>TRAJENTA 5 MG</t>
  </si>
  <si>
    <t>176205</t>
  </si>
  <si>
    <t>180825</t>
  </si>
  <si>
    <t>HYDROCORTISON 10MG</t>
  </si>
  <si>
    <t>16321</t>
  </si>
  <si>
    <t>BRAUNOVIDON MAST</t>
  </si>
  <si>
    <t>DRM UNG 1X250GM</t>
  </si>
  <si>
    <t>108499</t>
  </si>
  <si>
    <t>8499</t>
  </si>
  <si>
    <t>DIPIDOLOR</t>
  </si>
  <si>
    <t>INJ 5X2ML 7.5MG/ML</t>
  </si>
  <si>
    <t>110803</t>
  </si>
  <si>
    <t>10803</t>
  </si>
  <si>
    <t>ZOFRAN</t>
  </si>
  <si>
    <t>INJ SOL 5X2ML/4MG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</si>
  <si>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</si>
  <si>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</si>
  <si>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</si>
  <si>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</si>
  <si>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</si>
  <si>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</si>
  <si>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</si>
  <si>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</si>
  <si>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58880</t>
  </si>
  <si>
    <t>DOLMINA 100 SR</t>
  </si>
  <si>
    <t>POR TBL PRO 20X100MG</t>
  </si>
  <si>
    <t>140275</t>
  </si>
  <si>
    <t>40275</t>
  </si>
  <si>
    <t>BACLOFEN</t>
  </si>
  <si>
    <t>TBL 50X25MG</t>
  </si>
  <si>
    <t>147515</t>
  </si>
  <si>
    <t>47515</t>
  </si>
  <si>
    <t>CALCICHEW D3</t>
  </si>
  <si>
    <t>CTB 60</t>
  </si>
  <si>
    <t>845813</t>
  </si>
  <si>
    <t>Deca durabolin 50mg amp.1x1ml - MIMOŘÁDNÝ DOVOZ!!</t>
  </si>
  <si>
    <t>900071</t>
  </si>
  <si>
    <t>KL TBL MAGN.LACT 0,5G+B6 0,02G, 100TBL</t>
  </si>
  <si>
    <t>900881</t>
  </si>
  <si>
    <t>KL BALS.VISNEVSKI 100G</t>
  </si>
  <si>
    <t>395019</t>
  </si>
  <si>
    <t>KL CHLADIVE MAZANI 450 g FAGRON</t>
  </si>
  <si>
    <t>DPH 15%</t>
  </si>
  <si>
    <t>847477</t>
  </si>
  <si>
    <t>151436</t>
  </si>
  <si>
    <t>FERRLECIT</t>
  </si>
  <si>
    <t>INJ SOL 6X5ML/62.5MG</t>
  </si>
  <si>
    <t>920200</t>
  </si>
  <si>
    <t>15877</t>
  </si>
  <si>
    <t>DZ BRAUNOL 1 L</t>
  </si>
  <si>
    <t>921284</t>
  </si>
  <si>
    <t>KL ETHER 180G</t>
  </si>
  <si>
    <t>132082</t>
  </si>
  <si>
    <t>32082</t>
  </si>
  <si>
    <t>IBALGIN 400 (IBUPROFEN 400)</t>
  </si>
  <si>
    <t>TBL OBD 100X400MG</t>
  </si>
  <si>
    <t>846094</t>
  </si>
  <si>
    <t>129023</t>
  </si>
  <si>
    <t>PROPOFOL-LIPURO 1% (10MG/ML) 5X20ML</t>
  </si>
  <si>
    <t xml:space="preserve">INJ+INF EML 5X20ML/200MG </t>
  </si>
  <si>
    <t>101845</t>
  </si>
  <si>
    <t>1845</t>
  </si>
  <si>
    <t>TISERCIN</t>
  </si>
  <si>
    <t>INJ 10X1ML/25MG</t>
  </si>
  <si>
    <t>850305</t>
  </si>
  <si>
    <t>Biopron9 tob.120</t>
  </si>
  <si>
    <t>849180</t>
  </si>
  <si>
    <t>155941</t>
  </si>
  <si>
    <t>HERPESIN</t>
  </si>
  <si>
    <t>CRM 1X5GM 5%</t>
  </si>
  <si>
    <t>114821</t>
  </si>
  <si>
    <t>14821</t>
  </si>
  <si>
    <t>CONDROSULF 800</t>
  </si>
  <si>
    <t>TBL OBD 30X800MG</t>
  </si>
  <si>
    <t>168903</t>
  </si>
  <si>
    <t>XARELTO 20 MG</t>
  </si>
  <si>
    <t>POR TBL FLM 28X20MG</t>
  </si>
  <si>
    <t>128290</t>
  </si>
  <si>
    <t>28290</t>
  </si>
  <si>
    <t>APIDRA 100 JEDNOTEK/ML</t>
  </si>
  <si>
    <t>SDR INJ SOL 5X3ML</t>
  </si>
  <si>
    <t>840230</t>
  </si>
  <si>
    <t>KL NOSNI MAST S HG,15G</t>
  </si>
  <si>
    <t>500117</t>
  </si>
  <si>
    <t>Sportovka C chladivá</t>
  </si>
  <si>
    <t>180g/200ml</t>
  </si>
  <si>
    <t>397057</t>
  </si>
  <si>
    <t>Suppositoria Glyc.Sanova Classic 2g</t>
  </si>
  <si>
    <t>394153</t>
  </si>
  <si>
    <t>Calcium pantotenicum mast 30g Generica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</si>
  <si>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</si>
  <si>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</si>
  <si>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</si>
  <si>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</si>
  <si>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</si>
  <si>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</si>
  <si>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202924</t>
  </si>
  <si>
    <t>POR TBL FLM 10X250MG</t>
  </si>
  <si>
    <t>23987</t>
  </si>
  <si>
    <t>DZ OCTENISEPT drm. sol. 250 ml</t>
  </si>
  <si>
    <t>DRM SOL 1X250ML</t>
  </si>
  <si>
    <t>190973</t>
  </si>
  <si>
    <t>TRIPLIXAM 10 MG/2,5 MG/10 MG</t>
  </si>
  <si>
    <t>989656</t>
  </si>
  <si>
    <t>Calcium pantothenicum mast Generica 100g</t>
  </si>
  <si>
    <t>179326</t>
  </si>
  <si>
    <t>DORETA 75 MG/650 MG</t>
  </si>
  <si>
    <t>POR TBL FLM 20</t>
  </si>
  <si>
    <t>150660</t>
  </si>
  <si>
    <t>CEREBROLYSIN</t>
  </si>
  <si>
    <t>INJ SOL 5X10ML</t>
  </si>
  <si>
    <t>136083</t>
  </si>
  <si>
    <t>AMPICILLIN AND SULBACTAM IBI 1 G + 500 MG PRÁŠEK P</t>
  </si>
  <si>
    <t>INJ PLV SOL 10X1G+500MG/LAH</t>
  </si>
  <si>
    <t>201384</t>
  </si>
  <si>
    <t>ALDACTONE-AMPULE</t>
  </si>
  <si>
    <t>INJ 10X10ML/200MG</t>
  </si>
  <si>
    <t>199963</t>
  </si>
  <si>
    <t>MEGACE 160 MG</t>
  </si>
  <si>
    <t>POR TBL NOB 30X160MG</t>
  </si>
  <si>
    <t>157141</t>
  </si>
  <si>
    <t>ZULBEX 20 MG</t>
  </si>
  <si>
    <t>POR TBL ENT 56X20MG</t>
  </si>
  <si>
    <t>157139</t>
  </si>
  <si>
    <t>POR TBL ENT 28X20MG</t>
  </si>
  <si>
    <t>215476</t>
  </si>
  <si>
    <t>EBRANTIL 30 RETARD</t>
  </si>
  <si>
    <t>POR CPS PRO 50X30MG</t>
  </si>
  <si>
    <t>847908</t>
  </si>
  <si>
    <t>155052</t>
  </si>
  <si>
    <t>IBALGIN KRÉM 100G</t>
  </si>
  <si>
    <t xml:space="preserve">DRM CRM 1X100GM </t>
  </si>
  <si>
    <t>990695</t>
  </si>
  <si>
    <t>Indulona Měsíčková 85ml</t>
  </si>
  <si>
    <t>990718</t>
  </si>
  <si>
    <t>Indulona Olivová 85ml</t>
  </si>
  <si>
    <t>203954</t>
  </si>
  <si>
    <t>BISEPTOL 480</t>
  </si>
  <si>
    <t>POR TBL NOB 28X480MG</t>
  </si>
  <si>
    <t>215474</t>
  </si>
  <si>
    <t>EBRANTIL I.V.50</t>
  </si>
  <si>
    <t>INJ SOL 5X10ML/50MG</t>
  </si>
  <si>
    <t>501542</t>
  </si>
  <si>
    <t>KL CPS NITROFURANTOIN 100MG</t>
  </si>
  <si>
    <t>50 CPS</t>
  </si>
  <si>
    <t>115318</t>
  </si>
  <si>
    <t>HELICID 20 ZENTIVA</t>
  </si>
  <si>
    <t>POR CPS ETD 90X20MG</t>
  </si>
  <si>
    <t>990927</t>
  </si>
  <si>
    <t>Klysma salinické 135ml</t>
  </si>
  <si>
    <t>138847</t>
  </si>
  <si>
    <t>POR TBL FLM 9X10</t>
  </si>
  <si>
    <t>132522</t>
  </si>
  <si>
    <t>EGILOK 25 MG</t>
  </si>
  <si>
    <t>TBL 60X25MG</t>
  </si>
  <si>
    <t>203171</t>
  </si>
  <si>
    <t>GOPTEN 2 MG</t>
  </si>
  <si>
    <t>POR CPS DUR 28X2MG</t>
  </si>
  <si>
    <t>59571</t>
  </si>
  <si>
    <t>FERRO-FOLGAMMA</t>
  </si>
  <si>
    <t>POR CPS MOL 100</t>
  </si>
  <si>
    <t>56695</t>
  </si>
  <si>
    <t>MCP HEXAL 10</t>
  </si>
  <si>
    <t>POR TBL NOB 50X10MG</t>
  </si>
  <si>
    <t>216199</t>
  </si>
  <si>
    <t>KLACID 500</t>
  </si>
  <si>
    <t>POR TBL FLM 14X500MG</t>
  </si>
  <si>
    <t>167508</t>
  </si>
  <si>
    <t>DUOPLAVIN 75 MG/100 MG</t>
  </si>
  <si>
    <t>149178</t>
  </si>
  <si>
    <t>NIMVASTID 1,5 MG</t>
  </si>
  <si>
    <t>POR TBL DIS 28X1X1.5MG</t>
  </si>
  <si>
    <t>215606</t>
  </si>
  <si>
    <t>P</t>
  </si>
  <si>
    <t>56972</t>
  </si>
  <si>
    <t>TRITACE 1,25 MG</t>
  </si>
  <si>
    <t>POR TBL NOB 20X1.25MG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</si>
  <si>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</si>
  <si>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</si>
  <si>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</si>
  <si>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</si>
  <si>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</si>
  <si>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</si>
  <si>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</si>
  <si>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</si>
  <si>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</si>
  <si>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</si>
  <si>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</si>
  <si>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</si>
  <si>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</si>
  <si>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</si>
  <si>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114439</t>
  </si>
  <si>
    <t>14439</t>
  </si>
  <si>
    <t>FOKUSIN</t>
  </si>
  <si>
    <t>POR CPS RDR30X0.4MG</t>
  </si>
  <si>
    <t>115013</t>
  </si>
  <si>
    <t>15013</t>
  </si>
  <si>
    <t>DORMICUM 7.5 MG</t>
  </si>
  <si>
    <t>TBL OBD 10X7.5MG</t>
  </si>
  <si>
    <t>115864</t>
  </si>
  <si>
    <t>15864</t>
  </si>
  <si>
    <t>TRITACE 10</t>
  </si>
  <si>
    <t>POR TBL NOB 30X10MG</t>
  </si>
  <si>
    <t>117122</t>
  </si>
  <si>
    <t>17122</t>
  </si>
  <si>
    <t>LANZUL</t>
  </si>
  <si>
    <t>CPS 56X30MG</t>
  </si>
  <si>
    <t>132063</t>
  </si>
  <si>
    <t>32063</t>
  </si>
  <si>
    <t>FRAXIPARINE</t>
  </si>
  <si>
    <t>INJ SOL 10X0.8ML</t>
  </si>
  <si>
    <t>140368</t>
  </si>
  <si>
    <t>40368</t>
  </si>
  <si>
    <t>MEDROL 4 MG</t>
  </si>
  <si>
    <t>POR TBL NOB30X4MG-L</t>
  </si>
  <si>
    <t>147740</t>
  </si>
  <si>
    <t>47740</t>
  </si>
  <si>
    <t>RIVOCOR 5</t>
  </si>
  <si>
    <t>149123</t>
  </si>
  <si>
    <t>49123</t>
  </si>
  <si>
    <t>POR TBL ENT 28X40MG</t>
  </si>
  <si>
    <t>149909</t>
  </si>
  <si>
    <t>49909</t>
  </si>
  <si>
    <t>LOKREN 20 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</si>
  <si>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</si>
  <si>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</si>
  <si>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</si>
  <si>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</si>
  <si>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</si>
  <si>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</si>
  <si>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</si>
  <si>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</si>
  <si>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157396</t>
  </si>
  <si>
    <t>57396</t>
  </si>
  <si>
    <t>TBL EFF 20X600MG</t>
  </si>
  <si>
    <t>158380</t>
  </si>
  <si>
    <t>58380</t>
  </si>
  <si>
    <t>VENTOLIN ROZTOK K INHALACI</t>
  </si>
  <si>
    <t>INH SOL1X20ML/120MG</t>
  </si>
  <si>
    <t>159808</t>
  </si>
  <si>
    <t>59808</t>
  </si>
  <si>
    <t>FRAXIPARINE FORTE</t>
  </si>
  <si>
    <t>INJ 10X0.8ML/15.2KU</t>
  </si>
  <si>
    <t>166029</t>
  </si>
  <si>
    <t>66029</t>
  </si>
  <si>
    <t>ZODAC</t>
  </si>
  <si>
    <t>TBL OBD 10X10MG</t>
  </si>
  <si>
    <t>166030</t>
  </si>
  <si>
    <t>66030</t>
  </si>
  <si>
    <t>TBL OBD 30X10MG</t>
  </si>
  <si>
    <t>184399</t>
  </si>
  <si>
    <t>84399</t>
  </si>
  <si>
    <t>NEURONTIN 300MG</t>
  </si>
  <si>
    <t>CPS 50X300MG</t>
  </si>
  <si>
    <t>190957</t>
  </si>
  <si>
    <t>90957</t>
  </si>
  <si>
    <t>XANAX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</si>
  <si>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</si>
  <si>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</si>
  <si>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</si>
  <si>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</si>
  <si>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</si>
  <si>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</si>
  <si>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</si>
  <si>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</si>
  <si>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</si>
  <si>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</si>
  <si>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</si>
  <si>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</si>
  <si>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846338</t>
  </si>
  <si>
    <t>122685</t>
  </si>
  <si>
    <t>PRESTARIUM NEO COMBI 5mg/1,25mg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</si>
  <si>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</si>
  <si>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</si>
  <si>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</si>
  <si>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</si>
  <si>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</si>
  <si>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</si>
  <si>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</si>
  <si>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</si>
  <si>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</si>
  <si>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</si>
  <si>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</si>
  <si>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</si>
  <si>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</si>
  <si>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</si>
  <si>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</si>
  <si>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142546</t>
  </si>
  <si>
    <t>42546</t>
  </si>
  <si>
    <t>LACTULOSE AL SIRUP</t>
  </si>
  <si>
    <t>POR SIR 1X200ML</t>
  </si>
  <si>
    <t>145215</t>
  </si>
  <si>
    <t>45215</t>
  </si>
  <si>
    <t>ZOXON 4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</si>
  <si>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</si>
  <si>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</si>
  <si>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</si>
  <si>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</si>
  <si>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</si>
  <si>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</si>
  <si>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</si>
  <si>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</si>
  <si>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</si>
  <si>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</si>
  <si>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</si>
  <si>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</si>
  <si>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</si>
  <si>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</si>
  <si>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</si>
  <si>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849187</t>
  </si>
  <si>
    <t>111902</t>
  </si>
  <si>
    <t>NITRESAN 20 MG</t>
  </si>
  <si>
    <t>POR TBL NOB 30X20MG</t>
  </si>
  <si>
    <t>132058</t>
  </si>
  <si>
    <t>32058</t>
  </si>
  <si>
    <t>INJ SOL 10X0.3ML</t>
  </si>
  <si>
    <t>845219</t>
  </si>
  <si>
    <t>101233</t>
  </si>
  <si>
    <t>PRESTARIUM NEO FORTE</t>
  </si>
  <si>
    <t>POR TBL FLM 90X10MG</t>
  </si>
  <si>
    <t>109710</t>
  </si>
  <si>
    <t>9710</t>
  </si>
  <si>
    <t>INJ SIC 1X125MG+2ML</t>
  </si>
  <si>
    <t>117431</t>
  </si>
  <si>
    <t>17431</t>
  </si>
  <si>
    <t>CITALEC 20 ZENTIVA</t>
  </si>
  <si>
    <t>POR TBL FLM30X20MG</t>
  </si>
  <si>
    <t>849660</t>
  </si>
  <si>
    <t>111904</t>
  </si>
  <si>
    <t>POR TBL NOB 100X20MG</t>
  </si>
  <si>
    <t>147466</t>
  </si>
  <si>
    <t>EUTHYROX 137 MIKROGRAMŮ</t>
  </si>
  <si>
    <t>POR TBL NOB 100X137RG II</t>
  </si>
  <si>
    <t>846979</t>
  </si>
  <si>
    <t>124133</t>
  </si>
  <si>
    <t>PRESTANCE 10 MG/10 MG</t>
  </si>
  <si>
    <t>POR TBL NOB 90</t>
  </si>
  <si>
    <t>844378</t>
  </si>
  <si>
    <t>114067</t>
  </si>
  <si>
    <t>LOZAP 50 ZENTIVA</t>
  </si>
  <si>
    <t>POR TBLFLM 90X50MG</t>
  </si>
  <si>
    <t>849578</t>
  </si>
  <si>
    <t>149480</t>
  </si>
  <si>
    <t>ZYLLT 75 MG</t>
  </si>
  <si>
    <t>POR TBL FLM 28X75MG</t>
  </si>
  <si>
    <t>158701</t>
  </si>
  <si>
    <t>58701</t>
  </si>
  <si>
    <t>TAMOXIFEN EBEWE 10MG</t>
  </si>
  <si>
    <t>TBL 100X10MG</t>
  </si>
  <si>
    <t>119593</t>
  </si>
  <si>
    <t>19593</t>
  </si>
  <si>
    <t>TORVACARD 20</t>
  </si>
  <si>
    <t>POR TBL FLM 90X20MG</t>
  </si>
  <si>
    <t>203097</t>
  </si>
  <si>
    <t>AMOKSIKLAV 1 G</t>
  </si>
  <si>
    <t>POR TBL FLM 21X1GM</t>
  </si>
  <si>
    <t>213480</t>
  </si>
  <si>
    <t>INJ SOL 10X0.6ML</t>
  </si>
  <si>
    <t>213494</t>
  </si>
  <si>
    <t>INJ SOL 10X0.4ML</t>
  </si>
  <si>
    <t>214427</t>
  </si>
  <si>
    <t>CONTROLOC I.V.</t>
  </si>
  <si>
    <t>INJ PLV SOL 1X40MG</t>
  </si>
  <si>
    <t>213487</t>
  </si>
  <si>
    <t>213489</t>
  </si>
  <si>
    <t>213484</t>
  </si>
  <si>
    <t>INJ SOL 10X1ML</t>
  </si>
  <si>
    <t>213490</t>
  </si>
  <si>
    <t>214525</t>
  </si>
  <si>
    <t>990810</t>
  </si>
  <si>
    <t>195939</t>
  </si>
  <si>
    <t>SERTRALIN APOTEX 50 MG POTAHOVANÉ TABLETY</t>
  </si>
  <si>
    <t>214435</t>
  </si>
  <si>
    <t>CONTROLOC 20 MG</t>
  </si>
  <si>
    <t>POR TBL ENT 100X20MG</t>
  </si>
  <si>
    <t>50113006</t>
  </si>
  <si>
    <t>841761</t>
  </si>
  <si>
    <t>PreOp 4x200ml</t>
  </si>
  <si>
    <t>133341</t>
  </si>
  <si>
    <t>33341</t>
  </si>
  <si>
    <t>CUBITAN S PŘÍCHUTÍ VANILKOVOU (SOL)</t>
  </si>
  <si>
    <t>POR SOL 1X200ML</t>
  </si>
  <si>
    <t>133342</t>
  </si>
  <si>
    <t>33342</t>
  </si>
  <si>
    <t>CUBITAN S PŘÍCHUTÍ ČOKOLÁDOVOU (SOL)</t>
  </si>
  <si>
    <t>133220</t>
  </si>
  <si>
    <t>33220</t>
  </si>
  <si>
    <t>PROTIFAR</t>
  </si>
  <si>
    <t>POR PLV SOL 1X225GM</t>
  </si>
  <si>
    <t>33833</t>
  </si>
  <si>
    <t>DIASIP S PŘÍCHUTÍ CAPPUCCINO</t>
  </si>
  <si>
    <t>POR SOL 4X200ML</t>
  </si>
  <si>
    <t>50113013</t>
  </si>
  <si>
    <t>207116</t>
  </si>
  <si>
    <t>OFLOXIN INF</t>
  </si>
  <si>
    <t>INF SOL 10X100ML</t>
  </si>
  <si>
    <t>12191</t>
  </si>
  <si>
    <t>MEGAMOX 1 G</t>
  </si>
  <si>
    <t>POR TBL FLM 14</t>
  </si>
  <si>
    <t>96414</t>
  </si>
  <si>
    <t>GENTAMICIN LEK 80 MG/2 ML</t>
  </si>
  <si>
    <t>INJ SOL 10X2ML/80MG</t>
  </si>
  <si>
    <t>106264</t>
  </si>
  <si>
    <t>6264</t>
  </si>
  <si>
    <t>SUMETROLIM</t>
  </si>
  <si>
    <t>TBL 20X480MG</t>
  </si>
  <si>
    <t>116600</t>
  </si>
  <si>
    <t>16600</t>
  </si>
  <si>
    <t>UNASYN</t>
  </si>
  <si>
    <t>INJ PLV SOL 1X1.5GM</t>
  </si>
  <si>
    <t>117149</t>
  </si>
  <si>
    <t>17149</t>
  </si>
  <si>
    <t>POR TBL FLM12X375MG</t>
  </si>
  <si>
    <t>172972</t>
  </si>
  <si>
    <t>72972</t>
  </si>
  <si>
    <t>AMOKSIKLAV 1.2GM</t>
  </si>
  <si>
    <t>INJ SIC 5X1.2GM</t>
  </si>
  <si>
    <t>192359</t>
  </si>
  <si>
    <t>92359</t>
  </si>
  <si>
    <t>PROSTAPHLIN 1000MG</t>
  </si>
  <si>
    <t>INJ SIC 1X1000MG</t>
  </si>
  <si>
    <t>197654</t>
  </si>
  <si>
    <t>97654</t>
  </si>
  <si>
    <t>DOXYBENE 100MG</t>
  </si>
  <si>
    <t>CPS 10X100MG</t>
  </si>
  <si>
    <t>844576</t>
  </si>
  <si>
    <t>100339</t>
  </si>
  <si>
    <t>DALACIN C 300 MG</t>
  </si>
  <si>
    <t>POR CPS DUR 16X300MG</t>
  </si>
  <si>
    <t>72973</t>
  </si>
  <si>
    <t>AMOKSIKLAV 600 MG</t>
  </si>
  <si>
    <t>INJ PLV SOL 5X600MG</t>
  </si>
  <si>
    <t>196413</t>
  </si>
  <si>
    <t>96413</t>
  </si>
  <si>
    <t>GENTAMICIN 40MG LEK</t>
  </si>
  <si>
    <t>INJ 10X2ML/40MG</t>
  </si>
  <si>
    <t>846019</t>
  </si>
  <si>
    <t>107744</t>
  </si>
  <si>
    <t>MACMIROR COMPLEX</t>
  </si>
  <si>
    <t>VAG UNG 1X30GM+APL</t>
  </si>
  <si>
    <t>112737</t>
  </si>
  <si>
    <t>12737</t>
  </si>
  <si>
    <t>DOXYHEXAL 200 TABS</t>
  </si>
  <si>
    <t>TBL 10X200MG</t>
  </si>
  <si>
    <t>175022</t>
  </si>
  <si>
    <t>75022</t>
  </si>
  <si>
    <t>COTRIMOXAZOL AL FORTE</t>
  </si>
  <si>
    <t>TBL 10X960MG</t>
  </si>
  <si>
    <t>113453</t>
  </si>
  <si>
    <t>PIPERACILLIN/TAZOBACTAM KABI 4 G/0,5 G</t>
  </si>
  <si>
    <t>INF PLV SOL 10X4.5GM</t>
  </si>
  <si>
    <t>183926</t>
  </si>
  <si>
    <t>AZEPO 1 G</t>
  </si>
  <si>
    <t>INJ+INF PLV SOL 10X1GM</t>
  </si>
  <si>
    <t>151458</t>
  </si>
  <si>
    <t>CEFUROXIM KABI 1500 MG</t>
  </si>
  <si>
    <t>INJ+INF PLV SOL 10X1.5GM</t>
  </si>
  <si>
    <t>162180</t>
  </si>
  <si>
    <t>CIPROFLOXACIN KABI 200 MG/100 ML INFUZNÍ ROZTOK</t>
  </si>
  <si>
    <t>INF SOL 10X200MG/100ML</t>
  </si>
  <si>
    <t>162187</t>
  </si>
  <si>
    <t>CIPROFLOXACIN KABI 400 MG/200 ML INFUZNÍ ROZTOK</t>
  </si>
  <si>
    <t>INF SOL 10X400MG/200ML</t>
  </si>
  <si>
    <t>849655</t>
  </si>
  <si>
    <t>129836</t>
  </si>
  <si>
    <t>Clindamycin Kabi 150mg/ml 10 x 4ml/600mg</t>
  </si>
  <si>
    <t>10 x 4ml /600mg</t>
  </si>
  <si>
    <t>201977</t>
  </si>
  <si>
    <t>PENICILIN G 5,0 DRASELNÁ SO. BIOTIKA</t>
  </si>
  <si>
    <t>INJ PLV SOL 10X5MU</t>
  </si>
  <si>
    <t>201967</t>
  </si>
  <si>
    <t>VULMIZOLIN 1,0</t>
  </si>
  <si>
    <t>INJ PLV SOL 10X1GM</t>
  </si>
  <si>
    <t>201961</t>
  </si>
  <si>
    <t>AMPICILIN 1,0 BIOTIKA</t>
  </si>
  <si>
    <t>INJ PLV SOL 10X1000MG</t>
  </si>
  <si>
    <t>115658</t>
  </si>
  <si>
    <t>15658</t>
  </si>
  <si>
    <t>CIPLOX 500</t>
  </si>
  <si>
    <t>TBL OBD 10X500MG</t>
  </si>
  <si>
    <t>195147</t>
  </si>
  <si>
    <t>AMIKACIN MEDOPHARM 500 MG/2 ML</t>
  </si>
  <si>
    <t>INJ+INF SOL 10X2ML/500MG</t>
  </si>
  <si>
    <t>105951</t>
  </si>
  <si>
    <t>5951</t>
  </si>
  <si>
    <t>AMOKSIKLAV 1G</t>
  </si>
  <si>
    <t>TBL OBD 14X1GM</t>
  </si>
  <si>
    <t>183817</t>
  </si>
  <si>
    <t>ARCHIFAR 1 G</t>
  </si>
  <si>
    <t>50113014</t>
  </si>
  <si>
    <t>166036</t>
  </si>
  <si>
    <t>66036</t>
  </si>
  <si>
    <t>MYCOMAX 100</t>
  </si>
  <si>
    <t>CPS 28X100MG</t>
  </si>
  <si>
    <t>116896</t>
  </si>
  <si>
    <t>16896</t>
  </si>
  <si>
    <t>IMAZOL PLUS</t>
  </si>
  <si>
    <t>DRM CRM 1X30GM</t>
  </si>
  <si>
    <t>116895</t>
  </si>
  <si>
    <t>16895</t>
  </si>
  <si>
    <t>IMAZOL KRÉMPASTA</t>
  </si>
  <si>
    <t>DRM PST 1X30GM</t>
  </si>
  <si>
    <t>50113002</t>
  </si>
  <si>
    <t>111453</t>
  </si>
  <si>
    <t>11453</t>
  </si>
  <si>
    <t>OLICLINOMEL N8-800</t>
  </si>
  <si>
    <t>INF EML4X2000ML</t>
  </si>
  <si>
    <t>103414</t>
  </si>
  <si>
    <t>3414</t>
  </si>
  <si>
    <t>NUTRIFLEX PERI</t>
  </si>
  <si>
    <t>INF SOL 5X2000ML</t>
  </si>
  <si>
    <t>152194</t>
  </si>
  <si>
    <t>NUTRIFLEX OMEGA SPECIAL</t>
  </si>
  <si>
    <t>INF EML 5X1250ML</t>
  </si>
  <si>
    <t>930065</t>
  </si>
  <si>
    <t>DZ PRONTOSAN ROZTOK 350ml</t>
  </si>
  <si>
    <t>840572</t>
  </si>
  <si>
    <t>Sonografický gel Vita 520ml</t>
  </si>
  <si>
    <t>920235</t>
  </si>
  <si>
    <t>15880</t>
  </si>
  <si>
    <t>DZ BRAUNOL 500 ML</t>
  </si>
  <si>
    <t>47249</t>
  </si>
  <si>
    <t>INF SOL 10X250ML-PE</t>
  </si>
  <si>
    <t>51383</t>
  </si>
  <si>
    <t>INF SOL 10X500MLPELAH</t>
  </si>
  <si>
    <t>100362</t>
  </si>
  <si>
    <t>362</t>
  </si>
  <si>
    <t>ADRENALIN LECIVA</t>
  </si>
  <si>
    <t>100498</t>
  </si>
  <si>
    <t>498</t>
  </si>
  <si>
    <t>INJ 5X10ML 10%</t>
  </si>
  <si>
    <t>100889</t>
  </si>
  <si>
    <t>889</t>
  </si>
  <si>
    <t>PITYOL</t>
  </si>
  <si>
    <t>145273</t>
  </si>
  <si>
    <t>45273</t>
  </si>
  <si>
    <t>ENAP 5MG</t>
  </si>
  <si>
    <t>154150</t>
  </si>
  <si>
    <t>54150</t>
  </si>
  <si>
    <t>156992</t>
  </si>
  <si>
    <t>56992</t>
  </si>
  <si>
    <t>CODEIN SLOVAKOFARMA 15MG</t>
  </si>
  <si>
    <t>TBL 10X15MG-BLISTR</t>
  </si>
  <si>
    <t>159941</t>
  </si>
  <si>
    <t>59941</t>
  </si>
  <si>
    <t>SMECTA</t>
  </si>
  <si>
    <t>PLV POR 1X30SACKU</t>
  </si>
  <si>
    <t>184090</t>
  </si>
  <si>
    <t>84090</t>
  </si>
  <si>
    <t>DEXAMED</t>
  </si>
  <si>
    <t>INJ 10X2ML/8MG</t>
  </si>
  <si>
    <t>192351</t>
  </si>
  <si>
    <t>92351</t>
  </si>
  <si>
    <t>ATROVENT 0.025%</t>
  </si>
  <si>
    <t>INH SOL 1X20ML</t>
  </si>
  <si>
    <t>192729</t>
  </si>
  <si>
    <t>92729</t>
  </si>
  <si>
    <t>ACIDUM ASCORBICUM</t>
  </si>
  <si>
    <t>INJ 5X5ML</t>
  </si>
  <si>
    <t>193105</t>
  </si>
  <si>
    <t>93105</t>
  </si>
  <si>
    <t>INJ 50X2ML/10MG</t>
  </si>
  <si>
    <t>194804</t>
  </si>
  <si>
    <t>94804</t>
  </si>
  <si>
    <t>MODURETIC</t>
  </si>
  <si>
    <t>POR TBL NOB 30</t>
  </si>
  <si>
    <t>841535</t>
  </si>
  <si>
    <t>MENALIND Kožní ochranný krém 200 ml</t>
  </si>
  <si>
    <t>844831</t>
  </si>
  <si>
    <t>DIGOXIN ORION INJ.-MIMOŘÁDNÝ DOVOZ!!</t>
  </si>
  <si>
    <t>INJ SOL 25X1ML/0.25MG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</si>
  <si>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</si>
  <si>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</si>
  <si>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</si>
  <si>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</si>
  <si>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</si>
  <si>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</si>
  <si>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</si>
  <si>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848209</t>
  </si>
  <si>
    <t>115402</t>
  </si>
  <si>
    <t>CLEXANE</t>
  </si>
  <si>
    <t>INJ SOL 10X0.6ML/6KU</t>
  </si>
  <si>
    <t>849712</t>
  </si>
  <si>
    <t>125053</t>
  </si>
  <si>
    <t>APO-AMLO 10</t>
  </si>
  <si>
    <t>POR TBL NOB 100X10MG</t>
  </si>
  <si>
    <t>900441</t>
  </si>
  <si>
    <t>KL ETHER  LÉKOPISNÝ 1000 ml Fagron, Kulich</t>
  </si>
  <si>
    <t>jednotka 1 ks   UN 1155</t>
  </si>
  <si>
    <t>905097</t>
  </si>
  <si>
    <t>158767</t>
  </si>
  <si>
    <t>DZ OCTENISEPT 250 ml</t>
  </si>
  <si>
    <t>sprej</t>
  </si>
  <si>
    <t>987464</t>
  </si>
  <si>
    <t>Menalind Professional čistící pěna 400ml</t>
  </si>
  <si>
    <t>51384</t>
  </si>
  <si>
    <t>INF SOL 10X1000MLPLAH</t>
  </si>
  <si>
    <t>100612</t>
  </si>
  <si>
    <t>612</t>
  </si>
  <si>
    <t>SYNTOSTIGMIN</t>
  </si>
  <si>
    <t>INJ 10X1ML/0.5MG</t>
  </si>
  <si>
    <t>145981</t>
  </si>
  <si>
    <t>45981</t>
  </si>
  <si>
    <t>CERNEVIT</t>
  </si>
  <si>
    <t>INJ PLV SOL10X750MG</t>
  </si>
  <si>
    <t>848560</t>
  </si>
  <si>
    <t>125752</t>
  </si>
  <si>
    <t>ESSENTIALE FORTE N</t>
  </si>
  <si>
    <t>POR CPS DUR 50</t>
  </si>
  <si>
    <t>849276</t>
  </si>
  <si>
    <t>155875</t>
  </si>
  <si>
    <t>TRENTAL</t>
  </si>
  <si>
    <t>INF SOL 5X5ML/100MG</t>
  </si>
  <si>
    <t>104071</t>
  </si>
  <si>
    <t>4071</t>
  </si>
  <si>
    <t>DITHIADEN</t>
  </si>
  <si>
    <t>INJ 10X2ML</t>
  </si>
  <si>
    <t>165633</t>
  </si>
  <si>
    <t>165751</t>
  </si>
  <si>
    <t>GELASPAN 4% EBI20x500 ml</t>
  </si>
  <si>
    <t>INF SOL20X500ML VAK</t>
  </si>
  <si>
    <t>920170</t>
  </si>
  <si>
    <t>DZ TRIXO 500 ML</t>
  </si>
  <si>
    <t>100409</t>
  </si>
  <si>
    <t>409</t>
  </si>
  <si>
    <t>CALCIUM CHLORATUM BIOTIKA</t>
  </si>
  <si>
    <t>100874</t>
  </si>
  <si>
    <t>874</t>
  </si>
  <si>
    <t>OPHTHALMO-AZULEN</t>
  </si>
  <si>
    <t>UNG OPH 1X5GM</t>
  </si>
  <si>
    <t>118175</t>
  </si>
  <si>
    <t>18175</t>
  </si>
  <si>
    <t>PROPOFOL 1% MCT/LCT FRESENIUS</t>
  </si>
  <si>
    <t>INJ EML 10X100ML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</si>
  <si>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</si>
  <si>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</si>
  <si>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</si>
  <si>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</si>
  <si>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</si>
  <si>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</si>
  <si>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</si>
  <si>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</si>
  <si>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</si>
  <si>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</si>
  <si>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</si>
  <si>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</si>
  <si>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</si>
  <si>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</si>
  <si>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</si>
  <si>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</si>
  <si>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</si>
  <si>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</si>
  <si>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194916</t>
  </si>
  <si>
    <t>94916</t>
  </si>
  <si>
    <t>INJ 5X2ML/15MG</t>
  </si>
  <si>
    <t>847940</t>
  </si>
  <si>
    <t>155338</t>
  </si>
  <si>
    <t>SIMDAX 2,5 MG/ML</t>
  </si>
  <si>
    <t>INF CNC SOL 1X5ML</t>
  </si>
  <si>
    <t>902087</t>
  </si>
  <si>
    <t>IR  CITRALYSAT K2 5000 ml</t>
  </si>
  <si>
    <t>dialys.rozt.</t>
  </si>
  <si>
    <t>113373</t>
  </si>
  <si>
    <t>154858</t>
  </si>
  <si>
    <t xml:space="preserve">PROTAMIN MEDA AMPULLEN </t>
  </si>
  <si>
    <t>INJ 5X5ML/5KU</t>
  </si>
  <si>
    <t>162317</t>
  </si>
  <si>
    <t>62317</t>
  </si>
  <si>
    <t>BETADINE - zelená</t>
  </si>
  <si>
    <t>LIQ 1X1000ML</t>
  </si>
  <si>
    <t>850095</t>
  </si>
  <si>
    <t>120406</t>
  </si>
  <si>
    <t>THIOPENTAL VUAB INJ. PLV. SOL. 0,5 G</t>
  </si>
  <si>
    <t>INJ PLV SOL 1X0.5GM</t>
  </si>
  <si>
    <t>144357</t>
  </si>
  <si>
    <t>44357</t>
  </si>
  <si>
    <t>REMESTYP 1.0</t>
  </si>
  <si>
    <t>INJ 5X10ML/1MG</t>
  </si>
  <si>
    <t>169671</t>
  </si>
  <si>
    <t>69671</t>
  </si>
  <si>
    <t>INJECTIO PROCAIN.CHLOR.0.2% ARD</t>
  </si>
  <si>
    <t>INJ 1X500ML 0.2%</t>
  </si>
  <si>
    <t>193723</t>
  </si>
  <si>
    <t>93723</t>
  </si>
  <si>
    <t>INDOMETACIN 50 BERLIN-CHEMIE</t>
  </si>
  <si>
    <t>SUP 10X50MG</t>
  </si>
  <si>
    <t>394712</t>
  </si>
  <si>
    <t>IR  AQUA STERILE OPLACH.1x1000 ml ECOTAINER</t>
  </si>
  <si>
    <t>IR OPLACH</t>
  </si>
  <si>
    <t>790011</t>
  </si>
  <si>
    <t>Emspoma M 500g/chladivá</t>
  </si>
  <si>
    <t>799062</t>
  </si>
  <si>
    <t>MENALIND Ošetřující olej 500ml</t>
  </si>
  <si>
    <t>169755</t>
  </si>
  <si>
    <t>69755</t>
  </si>
  <si>
    <t>ARDEANUTRISOL G 40</t>
  </si>
  <si>
    <t>843217</t>
  </si>
  <si>
    <t>CATAPRES 0,15MG INJ-MIMOŘÁDNÝ DOVOZ!!</t>
  </si>
  <si>
    <t>INJ 5X1ML/0.15MG</t>
  </si>
  <si>
    <t>149952</t>
  </si>
  <si>
    <t>49952</t>
  </si>
  <si>
    <t>DERMOVATE</t>
  </si>
  <si>
    <t>UNG 1X25GM 0.05%</t>
  </si>
  <si>
    <t>188900</t>
  </si>
  <si>
    <t>88900</t>
  </si>
  <si>
    <t>STOPTUSSIN</t>
  </si>
  <si>
    <t>POR GTT SOL 1X25ML</t>
  </si>
  <si>
    <t>394106</t>
  </si>
  <si>
    <t>Isolda regenerační krém oliva a čajovník</t>
  </si>
  <si>
    <t>100ml</t>
  </si>
  <si>
    <t>394107</t>
  </si>
  <si>
    <t>Isolda výživný krém keratin a mandle</t>
  </si>
  <si>
    <t>841783</t>
  </si>
  <si>
    <t>Isolda krém na ruce Aloe vera regener.100ml</t>
  </si>
  <si>
    <t>169595</t>
  </si>
  <si>
    <t>69595</t>
  </si>
  <si>
    <t>ARDEAELYTOSOL L-ARGININCHL.21%</t>
  </si>
  <si>
    <t>102132</t>
  </si>
  <si>
    <t>2132</t>
  </si>
  <si>
    <t>CARDILAN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</si>
  <si>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</si>
  <si>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</si>
  <si>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</si>
  <si>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</si>
  <si>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</si>
  <si>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</si>
  <si>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</si>
  <si>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</si>
  <si>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</si>
  <si>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</si>
  <si>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</si>
  <si>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</si>
  <si>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102439</t>
  </si>
  <si>
    <t>2439</t>
  </si>
  <si>
    <t>MARCAINE 0.5%</t>
  </si>
  <si>
    <t>INJ SOL5X20ML/100MG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</si>
  <si>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</si>
  <si>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</si>
  <si>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</si>
  <si>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</si>
  <si>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</si>
  <si>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</si>
  <si>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842266</t>
  </si>
  <si>
    <t>Ubrousky detske vlhčené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</si>
  <si>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</si>
  <si>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</si>
  <si>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</si>
  <si>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</si>
  <si>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</si>
  <si>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</si>
  <si>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</si>
  <si>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</si>
  <si>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</si>
  <si>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187000</t>
  </si>
  <si>
    <t>87000</t>
  </si>
  <si>
    <t>ARDEAOSMOSOL MA 20 (Mannitol)</t>
  </si>
  <si>
    <t>INF 1X200ML</t>
  </si>
  <si>
    <t>790012</t>
  </si>
  <si>
    <t>Emspoma O 500g/hřejivá</t>
  </si>
  <si>
    <t>902074</t>
  </si>
  <si>
    <t>85278</t>
  </si>
  <si>
    <t>VOLULYTE 6%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</si>
  <si>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</si>
  <si>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</si>
  <si>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</si>
  <si>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</si>
  <si>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</si>
  <si>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</si>
  <si>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</si>
  <si>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</si>
  <si>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395211</t>
  </si>
  <si>
    <t>Aqua Touch Jelly 25x11ml</t>
  </si>
  <si>
    <t>149990</t>
  </si>
  <si>
    <t>49990</t>
  </si>
  <si>
    <t>EXACYL</t>
  </si>
  <si>
    <t>INJ 5X5ML/500MG</t>
  </si>
  <si>
    <t>187825</t>
  </si>
  <si>
    <t>87825</t>
  </si>
  <si>
    <t>191217</t>
  </si>
  <si>
    <t>91217</t>
  </si>
  <si>
    <t>VENTER</t>
  </si>
  <si>
    <t>TBL 50X1GM</t>
  </si>
  <si>
    <t>846826</t>
  </si>
  <si>
    <t>125002</t>
  </si>
  <si>
    <t>ESMERON INJ.SOL.10X5ML</t>
  </si>
  <si>
    <t>902082</t>
  </si>
  <si>
    <t>IR  NATRIUM CITRICUM 4%1x2000ml</t>
  </si>
  <si>
    <t>IR dial. rozt. Phoenix 1 kart.= 6ks po 2000ml</t>
  </si>
  <si>
    <t>129027</t>
  </si>
  <si>
    <t>PROPOFOL-LIPURO 1 % (10MG/ML)</t>
  </si>
  <si>
    <t>INJ+INF EML 10X100ML/1000MG</t>
  </si>
  <si>
    <t>114989</t>
  </si>
  <si>
    <t>14989</t>
  </si>
  <si>
    <t>RIVOTRIL</t>
  </si>
  <si>
    <t>INJ 5X1ML/1MG+SOLV.</t>
  </si>
  <si>
    <t>112895</t>
  </si>
  <si>
    <t>12895</t>
  </si>
  <si>
    <t>AULIN</t>
  </si>
  <si>
    <t>POR GRA SOL30SÁČKŮ</t>
  </si>
  <si>
    <t>850027</t>
  </si>
  <si>
    <t>125122</t>
  </si>
  <si>
    <t>APO-DICLO SR 100</t>
  </si>
  <si>
    <t>POR TBL RET 100X100MG</t>
  </si>
  <si>
    <t>137493</t>
  </si>
  <si>
    <t>ESMOCARD HCL ORPHA 2500 MG/10 ML KONCENTRÁT PRO PŘ</t>
  </si>
  <si>
    <t>INF CNC SOL 1X2500MG/10ML</t>
  </si>
  <si>
    <t>176954</t>
  </si>
  <si>
    <t>ALGIFEN NEO</t>
  </si>
  <si>
    <t>POR GTT SOL 1X50ML</t>
  </si>
  <si>
    <t>200863</t>
  </si>
  <si>
    <t>OPHTHALMO-SEPTONEX</t>
  </si>
  <si>
    <t>OPH GTT SOL 1X10ML PLAST</t>
  </si>
  <si>
    <t>500745</t>
  </si>
  <si>
    <t>Isolda hojivý krém heřmánek a vitamin A</t>
  </si>
  <si>
    <t>395712</t>
  </si>
  <si>
    <t>HBF Calcium panthotenát mast 30g</t>
  </si>
  <si>
    <t>83538</t>
  </si>
  <si>
    <t>NITRO POHL</t>
  </si>
  <si>
    <t>INF SOL 1X50ML/50MG</t>
  </si>
  <si>
    <t>198054</t>
  </si>
  <si>
    <t>POR TBL FLM 20X10MG</t>
  </si>
  <si>
    <t>989970</t>
  </si>
  <si>
    <t>168651</t>
  </si>
  <si>
    <t>DEXDOR</t>
  </si>
  <si>
    <t>INF CNC SOL 25X2ML</t>
  </si>
  <si>
    <t>901176</t>
  </si>
  <si>
    <t>IR AC.BORICI AQ.OPHTAL.50 ML</t>
  </si>
  <si>
    <t>IR OČNI VODA 50 ml</t>
  </si>
  <si>
    <t>988837</t>
  </si>
  <si>
    <t>Calcium pantothenicum krém Generica  30g</t>
  </si>
  <si>
    <t>203092</t>
  </si>
  <si>
    <t>LIDOCAIN EGIS 10 %</t>
  </si>
  <si>
    <t>DRM SPR SOL 1X38GM</t>
  </si>
  <si>
    <t>990241</t>
  </si>
  <si>
    <t>3M Cavilon Ochranný bariérový krém tuba 28g</t>
  </si>
  <si>
    <t>501570</t>
  </si>
  <si>
    <t>Tiapridex 12x2ml/100mg inj.- Mimořádný dovoz!!</t>
  </si>
  <si>
    <t>991430</t>
  </si>
  <si>
    <t>Vasopresin inj.25x1ml- MIMOŘÁDNÝ DOVOZ!!</t>
  </si>
  <si>
    <t>105496</t>
  </si>
  <si>
    <t>5496</t>
  </si>
  <si>
    <t>TBL OBD 60X10MG</t>
  </si>
  <si>
    <t>142547</t>
  </si>
  <si>
    <t>42547</t>
  </si>
  <si>
    <t>POR SIR 1X500ML</t>
  </si>
  <si>
    <t>194113</t>
  </si>
  <si>
    <t>94113</t>
  </si>
  <si>
    <t>TBL 100X3MG</t>
  </si>
  <si>
    <t>185325</t>
  </si>
  <si>
    <t>85325</t>
  </si>
  <si>
    <t>DORMICUM</t>
  </si>
  <si>
    <t>INJ SOL 5X3ML/15MG</t>
  </si>
  <si>
    <t>130652</t>
  </si>
  <si>
    <t>30652</t>
  </si>
  <si>
    <t>REASEC</t>
  </si>
  <si>
    <t>TBL 20X2.5MG</t>
  </si>
  <si>
    <t>130779</t>
  </si>
  <si>
    <t>30779</t>
  </si>
  <si>
    <t>SUFENTANIL TORREX 5 MCG/ML</t>
  </si>
  <si>
    <t>INJ SOL 5X10ML/50RG</t>
  </si>
  <si>
    <t>121088</t>
  </si>
  <si>
    <t>21088</t>
  </si>
  <si>
    <t>SUFENTANIL TORREX 50 MCG/ML</t>
  </si>
  <si>
    <t>INJ SOL 5X5ML/250RG</t>
  </si>
  <si>
    <t>142392</t>
  </si>
  <si>
    <t>42392</t>
  </si>
  <si>
    <t>TRACRIUM 50</t>
  </si>
  <si>
    <t>INJ 5X5ML/50MG</t>
  </si>
  <si>
    <t>187425</t>
  </si>
  <si>
    <t>LETROX 50</t>
  </si>
  <si>
    <t>POR TBL NOB 100X50RG II</t>
  </si>
  <si>
    <t>187607</t>
  </si>
  <si>
    <t>ONDANSETRON B. BRAUN 2 MG/ML</t>
  </si>
  <si>
    <t>INJ SOL 20X4ML/8MG LDPE</t>
  </si>
  <si>
    <t>149483</t>
  </si>
  <si>
    <t>POR TBL FLM 56X75MG</t>
  </si>
  <si>
    <t>187427</t>
  </si>
  <si>
    <t>LETROX 100</t>
  </si>
  <si>
    <t>POR TBL NOB 100X100RG II</t>
  </si>
  <si>
    <t>203820</t>
  </si>
  <si>
    <t xml:space="preserve">FULLHALE 25 MIKROGRAMŮ/125 MIKROGRAMŮ/DÁVKA SUS K </t>
  </si>
  <si>
    <t>INH SUS PSS 1 (120DÁV)</t>
  </si>
  <si>
    <t>846016</t>
  </si>
  <si>
    <t>Nutrison Advanced Protison 500ml</t>
  </si>
  <si>
    <t>1X500ML</t>
  </si>
  <si>
    <t>990658</t>
  </si>
  <si>
    <t xml:space="preserve">Nutricomp Glutamine Plus MB 500ml 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</si>
  <si>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</si>
  <si>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</si>
  <si>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</si>
  <si>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</si>
  <si>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</si>
  <si>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</si>
  <si>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</si>
  <si>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</si>
  <si>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</si>
  <si>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</si>
  <si>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</si>
  <si>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33750</t>
  </si>
  <si>
    <t>NUTRIDRINK CREME S PŘÍCHUTÍ VANILKOVOU</t>
  </si>
  <si>
    <t>POR SOL 4X125GM</t>
  </si>
  <si>
    <t>33751</t>
  </si>
  <si>
    <t>NUTRIDRINK CREME S PŘÍCHUTÍ ČOKOLÁDOVOU</t>
  </si>
  <si>
    <t>33859</t>
  </si>
  <si>
    <t>NUTRIDRINK JUICE STYLE S PŘÍCHUTÍ JABLEČNOU</t>
  </si>
  <si>
    <t>33858</t>
  </si>
  <si>
    <t>NUTRIDRINK JUICE STYLE S PŘÍCHUTÍ JAHODOVOU</t>
  </si>
  <si>
    <t>102427</t>
  </si>
  <si>
    <t>2427</t>
  </si>
  <si>
    <t>ENTIZOL</t>
  </si>
  <si>
    <t>TBL 20X250MG</t>
  </si>
  <si>
    <t>120605</t>
  </si>
  <si>
    <t>20605</t>
  </si>
  <si>
    <t>COLOMYCIN INJEKCE 1000000 IU</t>
  </si>
  <si>
    <t>INJ PLV SOL 10X1MU</t>
  </si>
  <si>
    <t>194453</t>
  </si>
  <si>
    <t>94453</t>
  </si>
  <si>
    <t>CIPRINOL 250</t>
  </si>
  <si>
    <t>TBL OBD 10X250MG</t>
  </si>
  <si>
    <t>847476</t>
  </si>
  <si>
    <t>112782</t>
  </si>
  <si>
    <t xml:space="preserve">GENTAMICIN B.BRAUN 3 MG/ML INFUZNÍ ROZTOK </t>
  </si>
  <si>
    <t>INF SOL 20X80ML</t>
  </si>
  <si>
    <t>111706</t>
  </si>
  <si>
    <t>11706</t>
  </si>
  <si>
    <t>INJ 10X5ML</t>
  </si>
  <si>
    <t>202911</t>
  </si>
  <si>
    <t>DILIZOLEN 2 MG/ML</t>
  </si>
  <si>
    <t>INF SOL 10X300ML/600MG</t>
  </si>
  <si>
    <t>137499</t>
  </si>
  <si>
    <t>KLACID I.V.</t>
  </si>
  <si>
    <t>INF PLV SOL 1X500MG</t>
  </si>
  <si>
    <t>199803</t>
  </si>
  <si>
    <t>DURACEF 500 MG</t>
  </si>
  <si>
    <t>POR CPS DUR 12X500MG</t>
  </si>
  <si>
    <t>145010</t>
  </si>
  <si>
    <t>45010</t>
  </si>
  <si>
    <t>AZITROMYCIN SANDOZ 500 MG</t>
  </si>
  <si>
    <t>POR TBL FLM 3X500MG</t>
  </si>
  <si>
    <t>126127</t>
  </si>
  <si>
    <t>26127</t>
  </si>
  <si>
    <t>TYGACIL 50 MG</t>
  </si>
  <si>
    <t>INF PLV SOL 10X50MG/5ML</t>
  </si>
  <si>
    <t>166269</t>
  </si>
  <si>
    <t>VANCOMYCIN MYLAN 1000 MG</t>
  </si>
  <si>
    <t>INF PLV SOL 1X1GM</t>
  </si>
  <si>
    <t>126902</t>
  </si>
  <si>
    <t>26902</t>
  </si>
  <si>
    <t>VFEND 200 MG</t>
  </si>
  <si>
    <t>INF PLV SOL 1X200MG</t>
  </si>
  <si>
    <t>164401</t>
  </si>
  <si>
    <t>FLUCONAZOL KABI 2 MG/ML</t>
  </si>
  <si>
    <t>INF SOL 10X100ML/200MG</t>
  </si>
  <si>
    <t>50113008</t>
  </si>
  <si>
    <t>0062464</t>
  </si>
  <si>
    <t>Haemocomplettan P 1000mg</t>
  </si>
  <si>
    <t>0138455</t>
  </si>
  <si>
    <t>ALBUNORM 20%</t>
  </si>
  <si>
    <t>IVN INF SOL 1X100ML</t>
  </si>
  <si>
    <t>6480</t>
  </si>
  <si>
    <t>Ocplex 20ml 500 I.U. Phoenix</t>
  </si>
  <si>
    <t>0129056</t>
  </si>
  <si>
    <t>ATENATIV 500 I.U. Phoenix</t>
  </si>
  <si>
    <t>158628</t>
  </si>
  <si>
    <t>58628</t>
  </si>
  <si>
    <t>NUTRAMIN VLI</t>
  </si>
  <si>
    <t>142003</t>
  </si>
  <si>
    <t>NEPHROTECT</t>
  </si>
  <si>
    <t>INF SOL 10X500ML</t>
  </si>
  <si>
    <t>149415</t>
  </si>
  <si>
    <t>49415</t>
  </si>
  <si>
    <t>AMINOPLASMAL B.BRAUN 10%</t>
  </si>
  <si>
    <t>149409</t>
  </si>
  <si>
    <t>49409</t>
  </si>
  <si>
    <t>AMINOPLASMAL B.BRAUN 5% E</t>
  </si>
  <si>
    <t>102486</t>
  </si>
  <si>
    <t>2486</t>
  </si>
  <si>
    <t>KALIUM CHLORATUM LECIVA 7.5%</t>
  </si>
  <si>
    <t>INJ 5X10ML 7.5%</t>
  </si>
  <si>
    <t>111671</t>
  </si>
  <si>
    <t>11671</t>
  </si>
  <si>
    <t>PLASMALYTE ROZTOK</t>
  </si>
  <si>
    <t>INF SOL 10X1000ML</t>
  </si>
  <si>
    <t>118304</t>
  </si>
  <si>
    <t>18304</t>
  </si>
  <si>
    <t>INF SOL 10X500ML PE</t>
  </si>
  <si>
    <t>847713</t>
  </si>
  <si>
    <t>125526</t>
  </si>
  <si>
    <t>POR TBL FLM 100X400MG</t>
  </si>
  <si>
    <t>905098</t>
  </si>
  <si>
    <t>23989</t>
  </si>
  <si>
    <t>DZ OCTENISEPT 1 l</t>
  </si>
  <si>
    <t>900240</t>
  </si>
  <si>
    <t>DZ TRIXO LIND 500ML</t>
  </si>
  <si>
    <t>109210</t>
  </si>
  <si>
    <t>9210</t>
  </si>
  <si>
    <t>LEKOPTIN</t>
  </si>
  <si>
    <t>INJ 50X2ML/5MG</t>
  </si>
  <si>
    <t>395851</t>
  </si>
  <si>
    <t>OptiLube Active lubrikační gel</t>
  </si>
  <si>
    <t>stříkačka 11ml</t>
  </si>
  <si>
    <t>100392</t>
  </si>
  <si>
    <t>392</t>
  </si>
  <si>
    <t>ATROPIN BIOTIKA 0.5MG</t>
  </si>
  <si>
    <t>900814</t>
  </si>
  <si>
    <t>KL SOL.FORMAL.K FIXACI TKANI,1000G</t>
  </si>
  <si>
    <t>900321</t>
  </si>
  <si>
    <t>KL PRIPRAVEK</t>
  </si>
  <si>
    <t>192730</t>
  </si>
  <si>
    <t>92730</t>
  </si>
  <si>
    <t>INJ 50X5ML</t>
  </si>
  <si>
    <t>198880</t>
  </si>
  <si>
    <t>98880</t>
  </si>
  <si>
    <t>FYZIOLOGICKÝ ROZTOK VIAFLO</t>
  </si>
  <si>
    <t>930043</t>
  </si>
  <si>
    <t>DZ TRIXO LIND 100 ml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</si>
  <si>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</si>
  <si>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</si>
  <si>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</si>
  <si>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</si>
  <si>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</si>
  <si>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</si>
  <si>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</si>
  <si>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187814</t>
  </si>
  <si>
    <t>87814</t>
  </si>
  <si>
    <t>CALYPSOL</t>
  </si>
  <si>
    <t>INJ 5X10ML/500MG</t>
  </si>
  <si>
    <t>395850</t>
  </si>
  <si>
    <t>OptiLube lubrikační gel</t>
  </si>
  <si>
    <t>tuba 113g</t>
  </si>
  <si>
    <t>187721</t>
  </si>
  <si>
    <t>87721</t>
  </si>
  <si>
    <t>RAPIFEN</t>
  </si>
  <si>
    <t>INJ 5X2ML</t>
  </si>
  <si>
    <t>847482</t>
  </si>
  <si>
    <t>Sofnolime - absorpční vápno</t>
  </si>
  <si>
    <t>500989</t>
  </si>
  <si>
    <t>KL MS HYDROG.PEROX. 3% 1000g</t>
  </si>
  <si>
    <t>158233</t>
  </si>
  <si>
    <t>58233</t>
  </si>
  <si>
    <t>IR  SOL.THOMAS</t>
  </si>
  <si>
    <t>INF CNC SOL 1X50ML</t>
  </si>
  <si>
    <t>107678</t>
  </si>
  <si>
    <t>INF CNC SOL 20X20ML</t>
  </si>
  <si>
    <t>161371</t>
  </si>
  <si>
    <t>SUXAMETHONIUM CHLORID VUAB 100 MG</t>
  </si>
  <si>
    <t>134824</t>
  </si>
  <si>
    <t>ISOLYTE BP - PLAST. LÁHEV</t>
  </si>
  <si>
    <t xml:space="preserve">INF SOL 10X1000ML KP </t>
  </si>
  <si>
    <t>109711</t>
  </si>
  <si>
    <t>9711</t>
  </si>
  <si>
    <t>INJ SIC 1X500MG+8ML</t>
  </si>
  <si>
    <t>160319</t>
  </si>
  <si>
    <t>SEVOFLURANE BAXTER 100 %</t>
  </si>
  <si>
    <t>INH LIQ VAP 1X250ML</t>
  </si>
  <si>
    <t>144328</t>
  </si>
  <si>
    <t>GARAMYCIN SCHWAMM</t>
  </si>
  <si>
    <t>DRM SPO 1X130MG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</si>
  <si>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</si>
  <si>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</si>
  <si>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</si>
  <si>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</si>
  <si>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</si>
  <si>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</si>
  <si>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</si>
  <si>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</si>
  <si>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Lékárna - parenter. výživa</t>
  </si>
  <si>
    <t>393 TO krevní deriváty IVLP (112 01 003)</t>
  </si>
  <si>
    <t>5031 - Kardiochirurgická klinika, JIP 50B</t>
  </si>
  <si>
    <t>5011 - Kardiochirurgická klinika, lůžkové oddělení 50</t>
  </si>
  <si>
    <t>5062 - Kardiochirurgická klinika, operační sál - lokální</t>
  </si>
  <si>
    <t>5021 - Kardiochirurgická klinika, ambulance</t>
  </si>
  <si>
    <t>J01DB04 - Cefazolin</t>
  </si>
  <si>
    <t>N05CD08 - Midazolam</t>
  </si>
  <si>
    <t>J01CR01 - Ampicilin a enzymový inhibitor</t>
  </si>
  <si>
    <t>J01MA01 - Ofloxacin</t>
  </si>
  <si>
    <t>J01GB06 - Amikacin</t>
  </si>
  <si>
    <t>J01GB03 - Gentamicin</t>
  </si>
  <si>
    <t>A02BC02 - Pantoprazol</t>
  </si>
  <si>
    <t>N06AB06 - Sertralin</t>
  </si>
  <si>
    <t>J01CR02 - Amoxicilin a enzymový inhibitor</t>
  </si>
  <si>
    <t>J01XB01 - Kolistin</t>
  </si>
  <si>
    <t>J01FA09 - Klarithromycin</t>
  </si>
  <si>
    <t>N06AB04 - Citalopram</t>
  </si>
  <si>
    <t>B01AC04 - Klopidogrel</t>
  </si>
  <si>
    <t>A10BA02 - Metformin</t>
  </si>
  <si>
    <t>C01BD01 - Amiodaron</t>
  </si>
  <si>
    <t>N01AB08 - Sevofluran</t>
  </si>
  <si>
    <t>C02CA04 - Doxazosin</t>
  </si>
  <si>
    <t>V06XX - Potraviny pro zvláštní lékařské účely (PZLÚ)</t>
  </si>
  <si>
    <t>C07AB05 - Betaxolol</t>
  </si>
  <si>
    <t>J01FF01 - Klindamycin</t>
  </si>
  <si>
    <t>C07AB07 - Bisoprolol</t>
  </si>
  <si>
    <t>J01MA02 - Ciprofloxacin</t>
  </si>
  <si>
    <t>C08CA08 - Nitrendipin</t>
  </si>
  <si>
    <t>J02AC01 - Flukonazol</t>
  </si>
  <si>
    <t>C09AA05 - Ramipril</t>
  </si>
  <si>
    <t>N05BA12 - Alprazolam</t>
  </si>
  <si>
    <t>C09BB04 - Perindopril a amlodipin</t>
  </si>
  <si>
    <t>R03AC02 - Salbutamol</t>
  </si>
  <si>
    <t>C09CA01 - Losartan</t>
  </si>
  <si>
    <t>J01DH02 - Meropenem</t>
  </si>
  <si>
    <t>C09CA07 - Telmisartan</t>
  </si>
  <si>
    <t>J01FA10 - Azithromycin</t>
  </si>
  <si>
    <t>C10AA05 - Atorvastatin</t>
  </si>
  <si>
    <t>A10AB05 - Inzulin aspart</t>
  </si>
  <si>
    <t>H02AB04 - Methylprednisolon</t>
  </si>
  <si>
    <t>A10BB12 - Glimepirid</t>
  </si>
  <si>
    <t>H03AA01 - Levothyroxin, sodná sůl</t>
  </si>
  <si>
    <t>J01XA01 - Vankomycin</t>
  </si>
  <si>
    <t>J01AA12 - Tigecyklin</t>
  </si>
  <si>
    <t>J01XX08 - Linezolid</t>
  </si>
  <si>
    <t>J01CE01 - Benzylpenicilin</t>
  </si>
  <si>
    <t>M03AC04 - Atrakurium</t>
  </si>
  <si>
    <t>J01CF04 - Oxacilin</t>
  </si>
  <si>
    <t>N01AH03 - Sufentanyl</t>
  </si>
  <si>
    <t>A07DA - Antipropulziva</t>
  </si>
  <si>
    <t>A04AA01 - Ondansetron</t>
  </si>
  <si>
    <t>L02BA01 - Tamoxifen</t>
  </si>
  <si>
    <t>B01AA03 - Warfarin</t>
  </si>
  <si>
    <t>A06AD11 - Laktulóza</t>
  </si>
  <si>
    <t>R06AE07 - Cetirizin</t>
  </si>
  <si>
    <t>A02BC03 - Lansoprazol</t>
  </si>
  <si>
    <t>B01AB06 - Nadroparin</t>
  </si>
  <si>
    <t>J01DC02 - Cefuroxim</t>
  </si>
  <si>
    <t>J01CR05 - Piperacilin a enzymový inhibitor</t>
  </si>
  <si>
    <t>A02BC02</t>
  </si>
  <si>
    <t>IVN INJ PLV SOL 1X40MG</t>
  </si>
  <si>
    <t>POR TBL ENT 28X40MG I</t>
  </si>
  <si>
    <t>A02BC03</t>
  </si>
  <si>
    <t>LANZUL 30 MG</t>
  </si>
  <si>
    <t>POR CPS DUR 56X30MG</t>
  </si>
  <si>
    <t>A06AD11</t>
  </si>
  <si>
    <t>A10AB05</t>
  </si>
  <si>
    <t>NOVORAPID 100 JEDNOTEK/ML</t>
  </si>
  <si>
    <t>SDR+IVN INJ SOL 1X10ML</t>
  </si>
  <si>
    <t>A10BA02</t>
  </si>
  <si>
    <t>POR TBL FLM 60X500MG I</t>
  </si>
  <si>
    <t>A10BB12</t>
  </si>
  <si>
    <t>B01AA03</t>
  </si>
  <si>
    <t>WARFARIN ORION 5 MG</t>
  </si>
  <si>
    <t>POR TBL NOB 100X5MG</t>
  </si>
  <si>
    <t>B01AB06</t>
  </si>
  <si>
    <t>SDR INJ SOL ISP 10X0.6MLX19000</t>
  </si>
  <si>
    <t>SDR INJ SOL ISP 10X1MLX19000IU</t>
  </si>
  <si>
    <t>SDR+IVN INJ SOL ISP 10X0.3ML</t>
  </si>
  <si>
    <t>SDR+IVN INJ SOL ISP 10X0.6ML</t>
  </si>
  <si>
    <t>SDR+IVN INJ SOL ISP 10X1ML</t>
  </si>
  <si>
    <t>SDR+IVN INJ SOL ISP 10X0.4ML</t>
  </si>
  <si>
    <t>SDR+IVN INJ SOL ISP 10X0.8ML</t>
  </si>
  <si>
    <t>SDR INJ SOL ISP 10X0.8MLX19000</t>
  </si>
  <si>
    <t>B01AC04</t>
  </si>
  <si>
    <t>C01BD01</t>
  </si>
  <si>
    <t>IVN INJ SOL 6X3ML</t>
  </si>
  <si>
    <t>POR TBL NOB 30X200MG</t>
  </si>
  <si>
    <t>POR TBL NOB 60X200MG</t>
  </si>
  <si>
    <t>C02CA04</t>
  </si>
  <si>
    <t>POR TBL NOB 30X4MG</t>
  </si>
  <si>
    <t>C07AB05</t>
  </si>
  <si>
    <t>C07AB07</t>
  </si>
  <si>
    <t>C08CA08</t>
  </si>
  <si>
    <t>C09AA05</t>
  </si>
  <si>
    <t>TRITACE 10 MG</t>
  </si>
  <si>
    <t>TRITACE 5 MG</t>
  </si>
  <si>
    <t>C09BB04</t>
  </si>
  <si>
    <t>C09CA01</t>
  </si>
  <si>
    <t>POR TBL FLM 90X50MG II</t>
  </si>
  <si>
    <t>C09CA07</t>
  </si>
  <si>
    <t>C10AA05</t>
  </si>
  <si>
    <t>POR TBL FLM 30X20MG</t>
  </si>
  <si>
    <t>POR TBL FLM 30X40MG</t>
  </si>
  <si>
    <t>H02AB04</t>
  </si>
  <si>
    <t>SOLU-MEDROL 62,5 MG/ML</t>
  </si>
  <si>
    <t>IMS+IVN INJ PSO LQF 125MG+2ML</t>
  </si>
  <si>
    <t>H03AA01</t>
  </si>
  <si>
    <t>EUTHYROX 50 MIKROGRAMŮ</t>
  </si>
  <si>
    <t>POR TBL NOB 100X50RG</t>
  </si>
  <si>
    <t>J01CE01</t>
  </si>
  <si>
    <t>J01CF04</t>
  </si>
  <si>
    <t>PROSTAPHLIN 1000 MG</t>
  </si>
  <si>
    <t>IVN INJ PLV SOL 1X1GM</t>
  </si>
  <si>
    <t>J01CR01</t>
  </si>
  <si>
    <t>AMPICILLIN AND SULBACTAM IBI 1 G + 500 MG PRÁŠEK PRO INJEKČNÍ ROZTOK</t>
  </si>
  <si>
    <t>IMS+IVN INJ PLV SOL 10 LAH (20</t>
  </si>
  <si>
    <t>IMS+IVN INJ PLV SOL 1</t>
  </si>
  <si>
    <t>J01CR02</t>
  </si>
  <si>
    <t>POR TBL FLM 21</t>
  </si>
  <si>
    <t>AMOKSIKLAV 1,2 G</t>
  </si>
  <si>
    <t>IVN INJ+INF PLV SOL 5</t>
  </si>
  <si>
    <t>J01DB04</t>
  </si>
  <si>
    <t>IMS+IVN INJ+INF PLV SOL 10X1GM</t>
  </si>
  <si>
    <t>IMS+IVN INJ PLV SOL 10X1GM</t>
  </si>
  <si>
    <t>J01DC02</t>
  </si>
  <si>
    <t>IMS+IVN INJ+INF PLV SOL 10X1.5</t>
  </si>
  <si>
    <t>J01DH02</t>
  </si>
  <si>
    <t>IVN INJ+INF PLV SOL 10X1GM</t>
  </si>
  <si>
    <t>J01FF01</t>
  </si>
  <si>
    <t>CLINDAMYCIN KABI 150 MG/ML</t>
  </si>
  <si>
    <t>IMS+IVN INJ SOL 10X4ML</t>
  </si>
  <si>
    <t>J01GB03</t>
  </si>
  <si>
    <t>GENTAMICIN LEK 40 MG/2 ML</t>
  </si>
  <si>
    <t>INJ+INF SOL 10X2ML</t>
  </si>
  <si>
    <t>J01GB06</t>
  </si>
  <si>
    <t>IMS+IVN INJ+INF SOL 10X2ML</t>
  </si>
  <si>
    <t>J01MA01</t>
  </si>
  <si>
    <t>IVN INF SOL 10X100ML</t>
  </si>
  <si>
    <t>J01MA02</t>
  </si>
  <si>
    <t>L02BA01</t>
  </si>
  <si>
    <t>TAMOXIFEN 'EBEWE' 10 MG</t>
  </si>
  <si>
    <t>N05BA12</t>
  </si>
  <si>
    <t>XANAX 0,25 MG</t>
  </si>
  <si>
    <t>POR TBL NOB 30X0.25MG</t>
  </si>
  <si>
    <t>N05CD08</t>
  </si>
  <si>
    <t>DORMICUM 7,5 MG</t>
  </si>
  <si>
    <t>POR TBL FLM 10X7.5MG</t>
  </si>
  <si>
    <t>MIDAZOLAM TORREX 5 MG/ML</t>
  </si>
  <si>
    <t>IMS+IVN INJ SOL 10X1ML</t>
  </si>
  <si>
    <t>N06AB04</t>
  </si>
  <si>
    <t>POR TBL FLM 30X10MG</t>
  </si>
  <si>
    <t>N06AB06</t>
  </si>
  <si>
    <t>R03AC02</t>
  </si>
  <si>
    <t>R06AE07</t>
  </si>
  <si>
    <t>POR TBL FLM 10X10MG</t>
  </si>
  <si>
    <t>V06XX</t>
  </si>
  <si>
    <t>CUBITAN S PŘÍCHUTÍ VANILKOVOU</t>
  </si>
  <si>
    <t>CUBITAN S PŘÍCHUTÍ ČOKOLÁDOVOU</t>
  </si>
  <si>
    <t>A04AA01</t>
  </si>
  <si>
    <t>ONDANSETRON B. BRAUN 2 MG/ML INJEKČNÍ ROZTOK</t>
  </si>
  <si>
    <t>IMS+IVN INJ SOL 20X4ML II</t>
  </si>
  <si>
    <t>A07DA</t>
  </si>
  <si>
    <t>POR TBL NOB 20X2.5MG/0.025MG</t>
  </si>
  <si>
    <t>J01AA12</t>
  </si>
  <si>
    <t>IVN INF PLV SOL 10X50MG</t>
  </si>
  <si>
    <t>J01CR05</t>
  </si>
  <si>
    <t>IVN INF PLV SOL 10</t>
  </si>
  <si>
    <t>J01FA09</t>
  </si>
  <si>
    <t>IVN INF PLV SOL 1X500MG</t>
  </si>
  <si>
    <t>J01FA10</t>
  </si>
  <si>
    <t>GENTAMICIN B.BRAUN 3 MG/ML INFUZNÍ ROZTOK</t>
  </si>
  <si>
    <t>IVN INF SOL 20X80ML</t>
  </si>
  <si>
    <t>J01XA01</t>
  </si>
  <si>
    <t>IVN+POR INF PLV SOL 1X1GM</t>
  </si>
  <si>
    <t>J01XB01</t>
  </si>
  <si>
    <t>COLOMYCIN INJEKCE 1 000 000 MEZINÁRODNÍCH JEDNOTEK</t>
  </si>
  <si>
    <t>INH+IVN INJ PLV SOL+SOL NEB 10</t>
  </si>
  <si>
    <t>J01XX08</t>
  </si>
  <si>
    <t>IVN INF SOL 10X300ML</t>
  </si>
  <si>
    <t>J02AC01</t>
  </si>
  <si>
    <t>M03AC04</t>
  </si>
  <si>
    <t>IVN INJ SOL 5X5ML</t>
  </si>
  <si>
    <t>N01AH03</t>
  </si>
  <si>
    <t>SUFENTANIL TORREX 50 MIKROGRAMŮ/ML</t>
  </si>
  <si>
    <t>IVN+EPD INJ SOL 5X5ML</t>
  </si>
  <si>
    <t>SUFENTANIL TORREX 5 MIKROGRAMŮ/ML</t>
  </si>
  <si>
    <t>IVN+EPD INJ SOL 5X10ML</t>
  </si>
  <si>
    <t>INJ SOL 5X3ML</t>
  </si>
  <si>
    <t>POR TBL FLM 60X10MG</t>
  </si>
  <si>
    <t>NUTRISON ADVANCED DIASON LOW ENERGY</t>
  </si>
  <si>
    <t>IMS+IVN INJ PSO LQF 500MG+8ML</t>
  </si>
  <si>
    <t>EPL+IMP SPO MED 1X130MG</t>
  </si>
  <si>
    <t>N01AB08</t>
  </si>
  <si>
    <t>INH LIQ VAP 1X250MLX100%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</si>
  <si>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</si>
  <si>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</si>
  <si>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</si>
  <si>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</si>
  <si>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</si>
  <si>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</si>
  <si>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</si>
  <si>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PZT</t>
  </si>
  <si>
    <t>89301501</t>
  </si>
  <si>
    <t>Standardní lůžková péče Celkem</t>
  </si>
  <si>
    <t>89301502</t>
  </si>
  <si>
    <t>Všeobecná ambulance Celkem</t>
  </si>
  <si>
    <t xml:space="preserve"> </t>
  </si>
  <si>
    <t>* Legenda</t>
  </si>
  <si>
    <t>DIAPZT = Pomůcky pro diabetiky, jejichž název začíná slovem "Pumpa"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</si>
  <si>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</si>
  <si>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</si>
  <si>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</si>
  <si>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</si>
  <si>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</si>
  <si>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</si>
  <si>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</si>
  <si>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</si>
  <si>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</si>
  <si>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</si>
  <si>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</si>
  <si>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</si>
  <si>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</si>
  <si>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Homola Pavel</t>
  </si>
  <si>
    <t>Bisoprolol</t>
  </si>
  <si>
    <t>Kyselina acetylsalicylová</t>
  </si>
  <si>
    <t>151142</t>
  </si>
  <si>
    <t>ANOPYRIN 100 MG</t>
  </si>
  <si>
    <t>POR TBL NOB 30X100MG</t>
  </si>
  <si>
    <t>Amiodaron</t>
  </si>
  <si>
    <t>Amlodipin</t>
  </si>
  <si>
    <t>2954</t>
  </si>
  <si>
    <t>AGEN 10</t>
  </si>
  <si>
    <t>Amoxicilin a enzymový inhibitor</t>
  </si>
  <si>
    <t>12494</t>
  </si>
  <si>
    <t>AUGMENTIN 1 G</t>
  </si>
  <si>
    <t>POR TBL FLM 14 I</t>
  </si>
  <si>
    <t>Atorvastatin</t>
  </si>
  <si>
    <t>47741</t>
  </si>
  <si>
    <t>RIVOCOR 10</t>
  </si>
  <si>
    <t>Furosemid</t>
  </si>
  <si>
    <t>FURON 40 MG</t>
  </si>
  <si>
    <t>POR TBL NOB 50X40MG</t>
  </si>
  <si>
    <t>Indapamid</t>
  </si>
  <si>
    <t>158287</t>
  </si>
  <si>
    <t>INDAP 2,5 MG</t>
  </si>
  <si>
    <t>POR TBL NOB 30X2.5MG</t>
  </si>
  <si>
    <t>Klopidogrel</t>
  </si>
  <si>
    <t>200214</t>
  </si>
  <si>
    <t>POR TBL NOB 56X100MG</t>
  </si>
  <si>
    <t>Metoprolol</t>
  </si>
  <si>
    <t>POR TBL PRO 30X100MG</t>
  </si>
  <si>
    <t>Molsidomin</t>
  </si>
  <si>
    <t>49561</t>
  </si>
  <si>
    <t>MOLSIHEXAL RETARD</t>
  </si>
  <si>
    <t>POR TBL PRO 60X8MG</t>
  </si>
  <si>
    <t>Nadroparin</t>
  </si>
  <si>
    <t>Nitrendipin</t>
  </si>
  <si>
    <t>111901</t>
  </si>
  <si>
    <t>POR TBL NOB 20X20MG</t>
  </si>
  <si>
    <t>Nitrofurantoin</t>
  </si>
  <si>
    <t>154748</t>
  </si>
  <si>
    <t>NITROFURANTOIN - RATIOPHARM 100 MG</t>
  </si>
  <si>
    <t>POR CPS PRO 50X100MG</t>
  </si>
  <si>
    <t>Pantoprazol</t>
  </si>
  <si>
    <t>49122</t>
  </si>
  <si>
    <t>Perindopril a diuretika</t>
  </si>
  <si>
    <t>162008</t>
  </si>
  <si>
    <t>PRESTARIUM NEO COMBI 10 MG/2,5 MG</t>
  </si>
  <si>
    <t>Prednison</t>
  </si>
  <si>
    <t>PREDNISON 20 LÉČIVA</t>
  </si>
  <si>
    <t>Ramipril</t>
  </si>
  <si>
    <t>56977</t>
  </si>
  <si>
    <t>Různé jiné kombinace železa</t>
  </si>
  <si>
    <t>119653</t>
  </si>
  <si>
    <t>POR TBL FLM 60X320MG/60MG</t>
  </si>
  <si>
    <t>Spironolakton</t>
  </si>
  <si>
    <t>POR TBL NOB 100X25MG</t>
  </si>
  <si>
    <t>POR TBL NOB 20X25MG</t>
  </si>
  <si>
    <t>Sulfamethoxazol a trimethoprim</t>
  </si>
  <si>
    <t>POR TBL NOB 20X480MG</t>
  </si>
  <si>
    <t>Tamsulosin</t>
  </si>
  <si>
    <t>14499</t>
  </si>
  <si>
    <t>OMNIC TOCAS 0,4</t>
  </si>
  <si>
    <t>POR TBL PRO 30X0.4MG</t>
  </si>
  <si>
    <t>Trimetazidin</t>
  </si>
  <si>
    <t>32917</t>
  </si>
  <si>
    <t>PREDUCTAL MR</t>
  </si>
  <si>
    <t>POR TBL RET 60X35MG</t>
  </si>
  <si>
    <t>Urapidil</t>
  </si>
  <si>
    <t>83272</t>
  </si>
  <si>
    <t>Apixaban</t>
  </si>
  <si>
    <t>168328</t>
  </si>
  <si>
    <t>ELIQUIS 2,5 MG</t>
  </si>
  <si>
    <t>POR TBL FLM 60X1X2.5MG</t>
  </si>
  <si>
    <t>Perindopril, amlodipin a indapamid</t>
  </si>
  <si>
    <t>POR TBL FLM 30X10MG/2.5MG/10MG</t>
  </si>
  <si>
    <t>176914</t>
  </si>
  <si>
    <t>98218</t>
  </si>
  <si>
    <t>POR TBL NOB 20X40MG</t>
  </si>
  <si>
    <t>Chlorid draselný</t>
  </si>
  <si>
    <t>Sodná sůl metamizolu</t>
  </si>
  <si>
    <t>NOVALGIN TABLETY</t>
  </si>
  <si>
    <t>POR TBL FLM 20X500MG</t>
  </si>
  <si>
    <t>3377</t>
  </si>
  <si>
    <t>Telmisartan a diuretika</t>
  </si>
  <si>
    <t>29385</t>
  </si>
  <si>
    <t>MICARDISPLUS 80 MG/25 MG</t>
  </si>
  <si>
    <t>POR TBL NOB 28X1</t>
  </si>
  <si>
    <t>Warfarin</t>
  </si>
  <si>
    <t>WARFARIN ORION 3 MG</t>
  </si>
  <si>
    <t>POR TBL NOB 100X3MG</t>
  </si>
  <si>
    <t>Alopurinol</t>
  </si>
  <si>
    <t>1710</t>
  </si>
  <si>
    <t>MILURIT 300</t>
  </si>
  <si>
    <t>POR TBL NOB 30X300MG</t>
  </si>
  <si>
    <t>132670</t>
  </si>
  <si>
    <t>MILURIT 100</t>
  </si>
  <si>
    <t>POR TBL NOB 50X100MG</t>
  </si>
  <si>
    <t>14709</t>
  </si>
  <si>
    <t>RIVODARON 200</t>
  </si>
  <si>
    <t>2945</t>
  </si>
  <si>
    <t>AGEN 5</t>
  </si>
  <si>
    <t>5950</t>
  </si>
  <si>
    <t>POR TBL FLM 10</t>
  </si>
  <si>
    <t>19594</t>
  </si>
  <si>
    <t>TORVACARD 40</t>
  </si>
  <si>
    <t>201467</t>
  </si>
  <si>
    <t>LIPFIX 10 MG POTAHOVANÉ TABLETY</t>
  </si>
  <si>
    <t>POR TBL FLM 28X10MG II</t>
  </si>
  <si>
    <t>157851</t>
  </si>
  <si>
    <t>ATORVASTATIN +PHARMA 40 MG</t>
  </si>
  <si>
    <t>POR TBL FLM 28X40MG</t>
  </si>
  <si>
    <t>Betaxolol</t>
  </si>
  <si>
    <t>Bikalutamid</t>
  </si>
  <si>
    <t>129919</t>
  </si>
  <si>
    <t>APO-BICALUTAMID 150 MG</t>
  </si>
  <si>
    <t>POR TBL FLM 28X150MG</t>
  </si>
  <si>
    <t>158692</t>
  </si>
  <si>
    <t>BISOPROLOL MYLAN 5 MG</t>
  </si>
  <si>
    <t>Bromazepam</t>
  </si>
  <si>
    <t>LEXAURIN 3</t>
  </si>
  <si>
    <t>POR TBL NOB 30X3MG</t>
  </si>
  <si>
    <t>Cetirizin</t>
  </si>
  <si>
    <t>155687</t>
  </si>
  <si>
    <t>ZYRTEC</t>
  </si>
  <si>
    <t>Ciprofloxacin</t>
  </si>
  <si>
    <t>POR TBL FLM 10X500MG</t>
  </si>
  <si>
    <t>Citalopram</t>
  </si>
  <si>
    <t>Diklofenak</t>
  </si>
  <si>
    <t>Escitalopram</t>
  </si>
  <si>
    <t>135928</t>
  </si>
  <si>
    <t>ESOPREX 10 MG</t>
  </si>
  <si>
    <t>Fenofibrát</t>
  </si>
  <si>
    <t>58271</t>
  </si>
  <si>
    <t>LIPANTHYL 267 M</t>
  </si>
  <si>
    <t>POR CPS DUR 30X267MG</t>
  </si>
  <si>
    <t>Fluvastatin</t>
  </si>
  <si>
    <t>200993</t>
  </si>
  <si>
    <t>POR TBL PRO 30X80MG</t>
  </si>
  <si>
    <t>Glimepirid</t>
  </si>
  <si>
    <t>163085</t>
  </si>
  <si>
    <t>AMARYL 3 MG</t>
  </si>
  <si>
    <t>Isosorbid-mononitrát</t>
  </si>
  <si>
    <t>Karvedilol</t>
  </si>
  <si>
    <t>22025</t>
  </si>
  <si>
    <t>CORYOL 25 MG</t>
  </si>
  <si>
    <t>POR TBL NOB 50X25MG</t>
  </si>
  <si>
    <t>155780</t>
  </si>
  <si>
    <t>POR TBL NOB 20</t>
  </si>
  <si>
    <t>Lansoprazol</t>
  </si>
  <si>
    <t>17121</t>
  </si>
  <si>
    <t>POR CPS DUR 28X30MG</t>
  </si>
  <si>
    <t>Levocetirizin</t>
  </si>
  <si>
    <t>32717</t>
  </si>
  <si>
    <t>XYZAL</t>
  </si>
  <si>
    <t>POR TBL FLM 10X5MG</t>
  </si>
  <si>
    <t>Levothyroxin, sodná sůl</t>
  </si>
  <si>
    <t>184245</t>
  </si>
  <si>
    <t>LETROX 75</t>
  </si>
  <si>
    <t>POR TBL NOB 100X75MCG II</t>
  </si>
  <si>
    <t>47144</t>
  </si>
  <si>
    <t>POR TBL NOB 100X100RG I</t>
  </si>
  <si>
    <t>69190</t>
  </si>
  <si>
    <t>POR TBL NOB 50X50RG</t>
  </si>
  <si>
    <t>97186</t>
  </si>
  <si>
    <t>EUTHYROX 100 MIKROGRAMŮ</t>
  </si>
  <si>
    <t>POR TBL NOB 100X100RG</t>
  </si>
  <si>
    <t>Losartan</t>
  </si>
  <si>
    <t>114065</t>
  </si>
  <si>
    <t>POR TBL FLM 30X50MG II</t>
  </si>
  <si>
    <t>Magnesium-laktát</t>
  </si>
  <si>
    <t>184525</t>
  </si>
  <si>
    <t>MAGNESII LACTICI 0,5 TBL. MEDICAMENTA</t>
  </si>
  <si>
    <t>POR TBL NOB 20X0.5GM</t>
  </si>
  <si>
    <t>Metformin</t>
  </si>
  <si>
    <t>144454</t>
  </si>
  <si>
    <t>METFORMIN 500 MG ZENTIVA</t>
  </si>
  <si>
    <t>POR TBL FLM 60X500MG</t>
  </si>
  <si>
    <t>23797</t>
  </si>
  <si>
    <t>GLUCOPHAGE 1000 MG</t>
  </si>
  <si>
    <t>POR TBL FLM 60X1000MG</t>
  </si>
  <si>
    <t>100100</t>
  </si>
  <si>
    <t>STADAMET 500</t>
  </si>
  <si>
    <t>POR TBL FLM 30X500MG</t>
  </si>
  <si>
    <t>Metformin a vildagliptin</t>
  </si>
  <si>
    <t>29739</t>
  </si>
  <si>
    <t>EUCREAS 50 MG/1000 MG</t>
  </si>
  <si>
    <t>POR TBL FLM 30 I</t>
  </si>
  <si>
    <t>POR TBL PRO 100X25MG</t>
  </si>
  <si>
    <t>32225</t>
  </si>
  <si>
    <t>POR TBL PRO 28X25MG</t>
  </si>
  <si>
    <t>46981</t>
  </si>
  <si>
    <t>BETALOC SR 200 MG</t>
  </si>
  <si>
    <t>POR TBL PRO 30X200MG</t>
  </si>
  <si>
    <t>49934</t>
  </si>
  <si>
    <t>POR TBL PRO 30X25MG</t>
  </si>
  <si>
    <t>49937</t>
  </si>
  <si>
    <t>BETALOC ZOK 50 MG</t>
  </si>
  <si>
    <t>POR TBL PRO 28X50MG</t>
  </si>
  <si>
    <t>32061</t>
  </si>
  <si>
    <t>59807</t>
  </si>
  <si>
    <t>SDR INJ SOL ISP 2X0.8MLX19000I</t>
  </si>
  <si>
    <t>151302</t>
  </si>
  <si>
    <t>PANTOPRAZOL +PHARMA 40 MG</t>
  </si>
  <si>
    <t>POR TBL ENT 30X40MG</t>
  </si>
  <si>
    <t>Perindopril</t>
  </si>
  <si>
    <t>101205</t>
  </si>
  <si>
    <t>PRESTARIUM NEO</t>
  </si>
  <si>
    <t>101227</t>
  </si>
  <si>
    <t>56973</t>
  </si>
  <si>
    <t>POR TBL NOB 30X1.25MG</t>
  </si>
  <si>
    <t>Rilmenidin</t>
  </si>
  <si>
    <t>166420</t>
  </si>
  <si>
    <t>RILMENIDIN TEVA 1 MG TABLETY</t>
  </si>
  <si>
    <t>POR TBL NOB 28X1MG</t>
  </si>
  <si>
    <t>166421</t>
  </si>
  <si>
    <t>POR TBL NOB 30X1MG</t>
  </si>
  <si>
    <t>Rosuvastatin</t>
  </si>
  <si>
    <t>148072</t>
  </si>
  <si>
    <t>ROSUCARD 20 MG POTAHOVANÉ TABLETY</t>
  </si>
  <si>
    <t>148076</t>
  </si>
  <si>
    <t>ROSUCARD 40 MG POTAHOVANÉ TABLETY</t>
  </si>
  <si>
    <t>184452</t>
  </si>
  <si>
    <t>SORVASTA 20 MG</t>
  </si>
  <si>
    <t>POR TBL FLM 28X1X20MG</t>
  </si>
  <si>
    <t>POR TBL FLM 50X320MG/60MG</t>
  </si>
  <si>
    <t>Telmisartan</t>
  </si>
  <si>
    <t>167674</t>
  </si>
  <si>
    <t>TOLURA 80 MG</t>
  </si>
  <si>
    <t>Telmisartan a amlodipin</t>
  </si>
  <si>
    <t>167859</t>
  </si>
  <si>
    <t>TWYNSTA 80 MG/10 MG</t>
  </si>
  <si>
    <t>Theofylin</t>
  </si>
  <si>
    <t>44302</t>
  </si>
  <si>
    <t>EUPHYLLIN CR N 100</t>
  </si>
  <si>
    <t>POR CPS PRO 20X100MG</t>
  </si>
  <si>
    <t>Thiamazol</t>
  </si>
  <si>
    <t>87149</t>
  </si>
  <si>
    <t>THYROZOL 10</t>
  </si>
  <si>
    <t>POR TBL FLM 50X10MG</t>
  </si>
  <si>
    <t>Uhličitan vápenatý</t>
  </si>
  <si>
    <t>53439</t>
  </si>
  <si>
    <t>VITACALCIN TABLETY</t>
  </si>
  <si>
    <t>POR TBL NOB 60X250MG</t>
  </si>
  <si>
    <t>Verapamil</t>
  </si>
  <si>
    <t>43877</t>
  </si>
  <si>
    <t>VEROGALID ER 240 MG</t>
  </si>
  <si>
    <t>POR TBL PRO 30X240MG</t>
  </si>
  <si>
    <t>192341</t>
  </si>
  <si>
    <t>WARFARIN PMCS 5 MG</t>
  </si>
  <si>
    <t>POR TBL NOB 50X5MG I</t>
  </si>
  <si>
    <t>Zolpidem</t>
  </si>
  <si>
    <t>163146</t>
  </si>
  <si>
    <t>HYPNOGEN</t>
  </si>
  <si>
    <t>Tamsulosin a solifenacin</t>
  </si>
  <si>
    <t>197781</t>
  </si>
  <si>
    <t>URIZIA 6 MG/0,4 MG TABLETY S ŘÍZENÝM UVOLŇOVÁNÍM</t>
  </si>
  <si>
    <t>POR TBL RET 28X6MG/0.4MG</t>
  </si>
  <si>
    <t>190958</t>
  </si>
  <si>
    <t>TRIPLIXAM 5 MG/1,25 MG/5 MG</t>
  </si>
  <si>
    <t>POR TBL FLM 30X5MG/1.25MG/5MG</t>
  </si>
  <si>
    <t>Acetylcystein</t>
  </si>
  <si>
    <t>POR TBL EFF 20X600MG</t>
  </si>
  <si>
    <t>107868</t>
  </si>
  <si>
    <t>APO-ALLOPURINOL</t>
  </si>
  <si>
    <t>132711</t>
  </si>
  <si>
    <t>93013</t>
  </si>
  <si>
    <t>SORTIS 10 MG</t>
  </si>
  <si>
    <t>87018</t>
  </si>
  <si>
    <t>ATORIS 40</t>
  </si>
  <si>
    <t>Atorvastatin a amlodipin</t>
  </si>
  <si>
    <t>159818</t>
  </si>
  <si>
    <t>AMLATOR 20 MG/5 MG POTAHOVANÉ TABLETY</t>
  </si>
  <si>
    <t>Betahistin</t>
  </si>
  <si>
    <t>176690</t>
  </si>
  <si>
    <t>BETAHISTIN ACTAVIS 24 MG</t>
  </si>
  <si>
    <t>POR TBL NOB 60X24MG</t>
  </si>
  <si>
    <t>Biperiden</t>
  </si>
  <si>
    <t>21888</t>
  </si>
  <si>
    <t>AKINETON</t>
  </si>
  <si>
    <t>POR TBL NOB 20X2MG</t>
  </si>
  <si>
    <t>3801</t>
  </si>
  <si>
    <t>CONCOR COR 2,5 MG</t>
  </si>
  <si>
    <t>POR TBL FLM 28X2.5MG</t>
  </si>
  <si>
    <t>3802</t>
  </si>
  <si>
    <t>POR TBL FLM 56X2.5MG</t>
  </si>
  <si>
    <t>155685</t>
  </si>
  <si>
    <t>Digoxin</t>
  </si>
  <si>
    <t>DIGOXIN 0,250 LÉČIVA</t>
  </si>
  <si>
    <t>2146</t>
  </si>
  <si>
    <t>DICLOFENAC AL RETARD</t>
  </si>
  <si>
    <t>POR TBL RET 30X100MG</t>
  </si>
  <si>
    <t>Gliklazid</t>
  </si>
  <si>
    <t>1244</t>
  </si>
  <si>
    <t>POR TBL RET 30X30MG</t>
  </si>
  <si>
    <t>147112</t>
  </si>
  <si>
    <t>GLICLAZID MYLAN 30 MG</t>
  </si>
  <si>
    <t>Ipratropium-bromid</t>
  </si>
  <si>
    <t>INH SOL PSS 200X20MCG</t>
  </si>
  <si>
    <t>132727</t>
  </si>
  <si>
    <t>TROMBEX 75 MG POTAHOVANÉ TABLETY</t>
  </si>
  <si>
    <t>POR TBL FLM 30X75MG</t>
  </si>
  <si>
    <t>149481</t>
  </si>
  <si>
    <t>POR TBL NOB 3X20X100MG</t>
  </si>
  <si>
    <t>71960</t>
  </si>
  <si>
    <t>POR TBL NOB 5X10X100MG</t>
  </si>
  <si>
    <t>12353</t>
  </si>
  <si>
    <t>POR TBL FLM 30X500MG I</t>
  </si>
  <si>
    <t>152146</t>
  </si>
  <si>
    <t>GLUCOPHAGE XR 1000 MG TABLETY S PRODLOUŽENÝM UVOLŇOVÁNÍM</t>
  </si>
  <si>
    <t>POR TBL PRO 30X1000MG</t>
  </si>
  <si>
    <t>59806</t>
  </si>
  <si>
    <t>Nebivolol</t>
  </si>
  <si>
    <t>111898</t>
  </si>
  <si>
    <t>NITRESAN 10 MG</t>
  </si>
  <si>
    <t>Omeprazol</t>
  </si>
  <si>
    <t>115317</t>
  </si>
  <si>
    <t>POR CPS ETD 28X20MG</t>
  </si>
  <si>
    <t>109411</t>
  </si>
  <si>
    <t>NOLPAZA 40 MG ENTEROSOLVENTNÍ TABLETY</t>
  </si>
  <si>
    <t>49113</t>
  </si>
  <si>
    <t>POR TBL ENT 28X20MG I</t>
  </si>
  <si>
    <t>49112</t>
  </si>
  <si>
    <t>POR TBL ENT 14X20MG I</t>
  </si>
  <si>
    <t>180640</t>
  </si>
  <si>
    <t>POR TBL ENT 30X40MG II</t>
  </si>
  <si>
    <t>101203</t>
  </si>
  <si>
    <t>POR TBL FLM 20X5MG</t>
  </si>
  <si>
    <t>161620</t>
  </si>
  <si>
    <t>PRENEWEL 8 MG/2,5 MG</t>
  </si>
  <si>
    <t>POR TBL NOB 14</t>
  </si>
  <si>
    <t>Rabeprazol</t>
  </si>
  <si>
    <t>157138</t>
  </si>
  <si>
    <t>POR TBL ENT 15X20MG</t>
  </si>
  <si>
    <t>191012</t>
  </si>
  <si>
    <t>POR TBL NOB 28X2.5MG</t>
  </si>
  <si>
    <t>Tikagrelor</t>
  </si>
  <si>
    <t>167936</t>
  </si>
  <si>
    <t>BRILIQUE 90 MG</t>
  </si>
  <si>
    <t>POR TBL FLM 60X90MG</t>
  </si>
  <si>
    <t>Trandolapril</t>
  </si>
  <si>
    <t>45868</t>
  </si>
  <si>
    <t>Trazodon</t>
  </si>
  <si>
    <t>POR TBL RET 30X75MG</t>
  </si>
  <si>
    <t>32914</t>
  </si>
  <si>
    <t>POR TBL RET 28X35MG</t>
  </si>
  <si>
    <t>Fenoterol a ipratropium-bromid</t>
  </si>
  <si>
    <t>76496</t>
  </si>
  <si>
    <t>BERODUAL</t>
  </si>
  <si>
    <t>INH SOL NEB 20ML</t>
  </si>
  <si>
    <t>Salmeterol a flutikason</t>
  </si>
  <si>
    <t>197093</t>
  </si>
  <si>
    <t>FULLHALE 25 MIKROGRAMŮ/125 MIKROGRAMŮ/DÁVKA SUS K INH V TLAK. OBALU</t>
  </si>
  <si>
    <t>INH SUS PSS 120DÁV</t>
  </si>
  <si>
    <t>Itopridum</t>
  </si>
  <si>
    <t>166759</t>
  </si>
  <si>
    <t>KINITO 50 MG, POTAHOVANÉ TABLETY</t>
  </si>
  <si>
    <t>POR TBL FLM 40X50MG</t>
  </si>
  <si>
    <t>Midazolam</t>
  </si>
  <si>
    <t>125059</t>
  </si>
  <si>
    <t>132811</t>
  </si>
  <si>
    <t>122632</t>
  </si>
  <si>
    <t>SORTIS 80 MG</t>
  </si>
  <si>
    <t>POR TBL FLM 30X80MG</t>
  </si>
  <si>
    <t>Kodein</t>
  </si>
  <si>
    <t>90</t>
  </si>
  <si>
    <t>CODEIN SLOVAKOFARMA 30 MG</t>
  </si>
  <si>
    <t>POR TBL NOB 10X30MG</t>
  </si>
  <si>
    <t>191922</t>
  </si>
  <si>
    <t>SIOFOR 1000</t>
  </si>
  <si>
    <t>Rivaroxaban</t>
  </si>
  <si>
    <t>193884</t>
  </si>
  <si>
    <t>TOLUCOMBI 80 MG/12,5 MG</t>
  </si>
  <si>
    <t>214904</t>
  </si>
  <si>
    <t>EUPHYLLIN CR N 200</t>
  </si>
  <si>
    <t>POR CPS PRO 50X200MG</t>
  </si>
  <si>
    <t>Tiaprid</t>
  </si>
  <si>
    <t>Valsartan</t>
  </si>
  <si>
    <t>POR TBL FLM 100X40MG</t>
  </si>
  <si>
    <t>176913</t>
  </si>
  <si>
    <t>POR TBL FLM 90X5MG</t>
  </si>
  <si>
    <t>49114</t>
  </si>
  <si>
    <t>192339</t>
  </si>
  <si>
    <t>WARFARIN PMCS 2 MG</t>
  </si>
  <si>
    <t>POR TBL NOB 50X2MG I</t>
  </si>
  <si>
    <t>190976</t>
  </si>
  <si>
    <t>POR TBL FLM 100X10MG/2.5MG/10M</t>
  </si>
  <si>
    <t>Finasterid</t>
  </si>
  <si>
    <t>65988</t>
  </si>
  <si>
    <t>PENESTER</t>
  </si>
  <si>
    <t>POR TBL FLM 30X5MG I</t>
  </si>
  <si>
    <t>162858</t>
  </si>
  <si>
    <t>ASPIRIN PROTECT 100</t>
  </si>
  <si>
    <t>POR TBL ENT 28X100MG</t>
  </si>
  <si>
    <t>83730</t>
  </si>
  <si>
    <t>83252</t>
  </si>
  <si>
    <t>POR CPS PRO 20X30MG</t>
  </si>
  <si>
    <t>83270</t>
  </si>
  <si>
    <t>53759</t>
  </si>
  <si>
    <t>POR TBL NOB 7X5MG</t>
  </si>
  <si>
    <t>23966</t>
  </si>
  <si>
    <t>AMPRILAN 10</t>
  </si>
  <si>
    <t>141036</t>
  </si>
  <si>
    <t>POR TBL FLM 90X75MG</t>
  </si>
  <si>
    <t>155782</t>
  </si>
  <si>
    <t>POR TBL NOB 100</t>
  </si>
  <si>
    <t>203564</t>
  </si>
  <si>
    <t>POR TBL NOB 100X100MG</t>
  </si>
  <si>
    <t>49941</t>
  </si>
  <si>
    <t>POR TBL PRO 100X100MG</t>
  </si>
  <si>
    <t>192342</t>
  </si>
  <si>
    <t>POR TBL NOB 100X5MG I</t>
  </si>
  <si>
    <t>166477</t>
  </si>
  <si>
    <t>ATORIS 80</t>
  </si>
  <si>
    <t>POR TBL FLM 60X80MG</t>
  </si>
  <si>
    <t>147078</t>
  </si>
  <si>
    <t>APO-ATORVASTATIN 40 MG POTAHOVANÉ TABLETY</t>
  </si>
  <si>
    <t>88217</t>
  </si>
  <si>
    <t>LEXAURIN 1,5</t>
  </si>
  <si>
    <t>POR TBL NOB 30X1.5MG</t>
  </si>
  <si>
    <t>DIGOXIN 0,125 LÉČIVA</t>
  </si>
  <si>
    <t>POR TBL NOB 30X0.125MG</t>
  </si>
  <si>
    <t>Ezetimib</t>
  </si>
  <si>
    <t>8645</t>
  </si>
  <si>
    <t>POR TBL NOB 28X10MG A</t>
  </si>
  <si>
    <t>Inzulin lispro</t>
  </si>
  <si>
    <t>25596</t>
  </si>
  <si>
    <t>HUMALOG MIX25 100 IU/ML</t>
  </si>
  <si>
    <t>INJ SUS 5X3ML</t>
  </si>
  <si>
    <t>149341</t>
  </si>
  <si>
    <t>CLOPIDOGREL RATIOPHARM GMBH 75 MG</t>
  </si>
  <si>
    <t>12355</t>
  </si>
  <si>
    <t>SIOFOR 850</t>
  </si>
  <si>
    <t>POR TBL FLM 30X850MG I</t>
  </si>
  <si>
    <t>58037</t>
  </si>
  <si>
    <t>POR TBL PRO 30X50MG</t>
  </si>
  <si>
    <t>PREDNISON 5 LÉČIVA</t>
  </si>
  <si>
    <t>POR TBL NOB 20X5MG</t>
  </si>
  <si>
    <t>Tramadol, kombinace</t>
  </si>
  <si>
    <t>201612</t>
  </si>
  <si>
    <t>ZALDIAR</t>
  </si>
  <si>
    <t>POR TBL FLM 60X1X37.5MG/325MG</t>
  </si>
  <si>
    <t>107869</t>
  </si>
  <si>
    <t>Alprazolam</t>
  </si>
  <si>
    <t>91788</t>
  </si>
  <si>
    <t>NEUROL 0,25</t>
  </si>
  <si>
    <t>Amorolfin</t>
  </si>
  <si>
    <t>45304</t>
  </si>
  <si>
    <t>LOCERYL 5% LÉČIVÝ LAK NA NEHTY</t>
  </si>
  <si>
    <t>DRM LAC UGC 1X2.5ML I</t>
  </si>
  <si>
    <t>POR TBL FLM 100X20MG</t>
  </si>
  <si>
    <t>30550</t>
  </si>
  <si>
    <t>CADUET 10 MG/10 MG</t>
  </si>
  <si>
    <t>POR TBL FLM 90</t>
  </si>
  <si>
    <t>3822</t>
  </si>
  <si>
    <t>CONCOR COR 5 MG</t>
  </si>
  <si>
    <t>POR TBL FLM 28X5MG</t>
  </si>
  <si>
    <t>94164</t>
  </si>
  <si>
    <t>CONCOR 5</t>
  </si>
  <si>
    <t>Celiprolol</t>
  </si>
  <si>
    <t>163143</t>
  </si>
  <si>
    <t>TENOLOC 200</t>
  </si>
  <si>
    <t>POR TBL FLM 30X200MG</t>
  </si>
  <si>
    <t>53202</t>
  </si>
  <si>
    <t>CIPHIN 500</t>
  </si>
  <si>
    <t>Dabigatran-etexilát</t>
  </si>
  <si>
    <t>29328</t>
  </si>
  <si>
    <t>PRADAXA 110 MG</t>
  </si>
  <si>
    <t>POR CPS DUR 60X1X110MG</t>
  </si>
  <si>
    <t>75633</t>
  </si>
  <si>
    <t>Draslík</t>
  </si>
  <si>
    <t>88356</t>
  </si>
  <si>
    <t>POR TBL NOB 100X175MG/175MG</t>
  </si>
  <si>
    <t>56804</t>
  </si>
  <si>
    <t>FURORESE 40</t>
  </si>
  <si>
    <t>Hořčík (různé sole v kombinaci)</t>
  </si>
  <si>
    <t>POR GRA SOL SCC 30X365MG</t>
  </si>
  <si>
    <t>Hydrochlorothiazid a kalium šetřící diuretika</t>
  </si>
  <si>
    <t>125524</t>
  </si>
  <si>
    <t>APO-AMILZIDE 5/50 MG</t>
  </si>
  <si>
    <t>POR TBL NOB 100X5MG/50MG</t>
  </si>
  <si>
    <t>151949</t>
  </si>
  <si>
    <t>INDAP</t>
  </si>
  <si>
    <t>POR CPS DUR 100X2.5MG</t>
  </si>
  <si>
    <t>59467</t>
  </si>
  <si>
    <t>124346</t>
  </si>
  <si>
    <t>CEZERA 5 MG</t>
  </si>
  <si>
    <t>13894</t>
  </si>
  <si>
    <t>POR TBL FLM 90X50MG I</t>
  </si>
  <si>
    <t>Metronidazol</t>
  </si>
  <si>
    <t>POR TBL NOB 20X250MG</t>
  </si>
  <si>
    <t>Nifuroxazid</t>
  </si>
  <si>
    <t>214593</t>
  </si>
  <si>
    <t>ERCEFURYL 200 MG CPS.</t>
  </si>
  <si>
    <t>POR CPS DUR 14X200MG</t>
  </si>
  <si>
    <t>25366</t>
  </si>
  <si>
    <t>Pentoxifylin</t>
  </si>
  <si>
    <t>155873</t>
  </si>
  <si>
    <t>TRENTAL 400</t>
  </si>
  <si>
    <t>POR TBL RET 100X400MG</t>
  </si>
  <si>
    <t>101211</t>
  </si>
  <si>
    <t>122690</t>
  </si>
  <si>
    <t>PRESTARIUM NEO COMBI 5 MG/1,25 MG</t>
  </si>
  <si>
    <t>162012</t>
  </si>
  <si>
    <t>Propafenon</t>
  </si>
  <si>
    <t>58838</t>
  </si>
  <si>
    <t>PROPANORM 300 MG</t>
  </si>
  <si>
    <t>POR TBL FLM 50X300MG</t>
  </si>
  <si>
    <t>125641</t>
  </si>
  <si>
    <t>TENAXUM</t>
  </si>
  <si>
    <t>POR TBL NOB 90X1MG</t>
  </si>
  <si>
    <t>168904</t>
  </si>
  <si>
    <t>POR TBL FLM 98X20MG</t>
  </si>
  <si>
    <t>Sertralin</t>
  </si>
  <si>
    <t>53950</t>
  </si>
  <si>
    <t>ZOLOFT 50 MG</t>
  </si>
  <si>
    <t>POR TBL FLM 28X50MG</t>
  </si>
  <si>
    <t>Simvastatin</t>
  </si>
  <si>
    <t>125077</t>
  </si>
  <si>
    <t>APO-SIMVA 10</t>
  </si>
  <si>
    <t>158198</t>
  </si>
  <si>
    <t>POR TBL NOB 100X80MG</t>
  </si>
  <si>
    <t>MICARDISPLUS 80 MG/12,5 MG</t>
  </si>
  <si>
    <t>193745</t>
  </si>
  <si>
    <t>ELIQUIS 5 MG</t>
  </si>
  <si>
    <t>POR TBL FLM 60X5MG</t>
  </si>
  <si>
    <t>Obvazový materiál, náplasti</t>
  </si>
  <si>
    <t>81039</t>
  </si>
  <si>
    <t>OBINADLO ELASTICKÉ LENKIDEAL</t>
  </si>
  <si>
    <t>10CMX5M,V NATAŽENÉM STAVU,KRÁTKÝ TAH,1KS</t>
  </si>
  <si>
    <t>81040</t>
  </si>
  <si>
    <t>12CMX5M,V NATAŽENÉM STAVU,KRÁTKÝ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</si>
  <si>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</si>
  <si>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</si>
  <si>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</si>
  <si>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</si>
  <si>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</si>
  <si>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</si>
  <si>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</si>
  <si>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Aciklovir</t>
  </si>
  <si>
    <t>13703</t>
  </si>
  <si>
    <t>ZOVIRAX 200 MG</t>
  </si>
  <si>
    <t>POR TBL NOB 25X200MG</t>
  </si>
  <si>
    <t>HERPESIN KRÉM</t>
  </si>
  <si>
    <t>DRM CRM 1X5GM 5%</t>
  </si>
  <si>
    <t>Diazepam</t>
  </si>
  <si>
    <t>69417</t>
  </si>
  <si>
    <t>DIAZEPAM DESITIN RECTAL TUBE 5 MG</t>
  </si>
  <si>
    <t>RCT SOL 5X2.5MLX5MG</t>
  </si>
  <si>
    <t>Enalapril</t>
  </si>
  <si>
    <t>59642</t>
  </si>
  <si>
    <t>ENAP 10 MG</t>
  </si>
  <si>
    <t>Fenobarbital</t>
  </si>
  <si>
    <t>68578</t>
  </si>
  <si>
    <t>PHENAEMALETTEN</t>
  </si>
  <si>
    <t>POR TBL NOB 50X15MG I</t>
  </si>
  <si>
    <t>Ibuprofen</t>
  </si>
  <si>
    <t>51565</t>
  </si>
  <si>
    <t>NUROFEN PRO DĚTI ČÍPKY 125 MG</t>
  </si>
  <si>
    <t>RCT SUP 12X125MG</t>
  </si>
  <si>
    <t>172044</t>
  </si>
  <si>
    <t>LETROX 150</t>
  </si>
  <si>
    <t>POR TBL NOB 100X150RG</t>
  </si>
  <si>
    <t>Paracetamol</t>
  </si>
  <si>
    <t>91249</t>
  </si>
  <si>
    <t>PARALEN 100</t>
  </si>
  <si>
    <t>RCT SUP 5X100MG</t>
  </si>
  <si>
    <t>Vitamin B1 v kombinaci s vitaminem B6 a/nebo B12</t>
  </si>
  <si>
    <t>11485</t>
  </si>
  <si>
    <t>MILGAMMA N</t>
  </si>
  <si>
    <t>IMS INJ SOL 5X2ML</t>
  </si>
  <si>
    <t>Klindamycin</t>
  </si>
  <si>
    <t>Tribenosid</t>
  </si>
  <si>
    <t>107935</t>
  </si>
  <si>
    <t>GLYVENOL 400</t>
  </si>
  <si>
    <t>POR CPS MOL 60X400MG</t>
  </si>
  <si>
    <t>146900</t>
  </si>
  <si>
    <t>ZOLPIDEM MYLAN 10 MG</t>
  </si>
  <si>
    <t>Azithromycin</t>
  </si>
  <si>
    <t>132601</t>
  </si>
  <si>
    <t>Cefuroxim</t>
  </si>
  <si>
    <t>47727</t>
  </si>
  <si>
    <t>ZINNAT 500 MG</t>
  </si>
  <si>
    <t>Diosmin, kombinace</t>
  </si>
  <si>
    <t>Erdostein</t>
  </si>
  <si>
    <t>ERDOMED</t>
  </si>
  <si>
    <t>POR CPS DUR 20X300MG</t>
  </si>
  <si>
    <t>Fluoxetin</t>
  </si>
  <si>
    <t>21890</t>
  </si>
  <si>
    <t>PROZAC</t>
  </si>
  <si>
    <t>POR CPS DUR 28X20MG</t>
  </si>
  <si>
    <t>215978</t>
  </si>
  <si>
    <t>Mefenoxalon</t>
  </si>
  <si>
    <t>85656</t>
  </si>
  <si>
    <t>DORSIFLEX 200 MG</t>
  </si>
  <si>
    <t>Metoklopramid</t>
  </si>
  <si>
    <t>DEGAN 10 MG TABLETY</t>
  </si>
  <si>
    <t>POR TBL NOB 40X10MG</t>
  </si>
  <si>
    <t>Nimesulid</t>
  </si>
  <si>
    <t>12892</t>
  </si>
  <si>
    <t>17187</t>
  </si>
  <si>
    <t>NIMESIL</t>
  </si>
  <si>
    <t>POR GRA SUS 30X100MG</t>
  </si>
  <si>
    <t>Pitofenon a analgetika</t>
  </si>
  <si>
    <t>88708</t>
  </si>
  <si>
    <t>ALGIFEN</t>
  </si>
  <si>
    <t>Sultamicilin</t>
  </si>
  <si>
    <t>POR TBL FLM 12X375MG</t>
  </si>
  <si>
    <t>Acebutolol</t>
  </si>
  <si>
    <t>80058</t>
  </si>
  <si>
    <t>SECTRAL 400 MG</t>
  </si>
  <si>
    <t>119773</t>
  </si>
  <si>
    <t>6618</t>
  </si>
  <si>
    <t>NEUROL 0,5</t>
  </si>
  <si>
    <t>POR TBL NOB 30X0.5MG</t>
  </si>
  <si>
    <t>90959</t>
  </si>
  <si>
    <t>XANAX 0,5 MG</t>
  </si>
  <si>
    <t>163111</t>
  </si>
  <si>
    <t>ZOREM 10 MG</t>
  </si>
  <si>
    <t>Analgetika a anestetika, kombinace</t>
  </si>
  <si>
    <t>107143</t>
  </si>
  <si>
    <t>OTIPAX</t>
  </si>
  <si>
    <t>AUR GTT SOL 16GM</t>
  </si>
  <si>
    <t>93015</t>
  </si>
  <si>
    <t>101172</t>
  </si>
  <si>
    <t>CADUET 5 MG/10 MG</t>
  </si>
  <si>
    <t>30530</t>
  </si>
  <si>
    <t>49910</t>
  </si>
  <si>
    <t>Cilazapril</t>
  </si>
  <si>
    <t>125441</t>
  </si>
  <si>
    <t>INHIBACE 5 MG</t>
  </si>
  <si>
    <t>POR TBL FLM 100X5MG</t>
  </si>
  <si>
    <t>168373</t>
  </si>
  <si>
    <t>PRADAXA 150 MG</t>
  </si>
  <si>
    <t>POR CPS DUR 60X1X150MG</t>
  </si>
  <si>
    <t>Desloratadin</t>
  </si>
  <si>
    <t>28812</t>
  </si>
  <si>
    <t>AERIUS 5 MG</t>
  </si>
  <si>
    <t>POR TBL DIS 90X5MG</t>
  </si>
  <si>
    <t>185330</t>
  </si>
  <si>
    <t>AERIUS 0,5 MG/ML</t>
  </si>
  <si>
    <t>POR SOL 120ML+LŽIČKA</t>
  </si>
  <si>
    <t>Dexamethason a antiinfektiva</t>
  </si>
  <si>
    <t>OPH GTT SUS 1X5ML</t>
  </si>
  <si>
    <t>201992</t>
  </si>
  <si>
    <t>POR TBL FLM 120X500MG</t>
  </si>
  <si>
    <t>185435</t>
  </si>
  <si>
    <t>Doxycyklin</t>
  </si>
  <si>
    <t>12738</t>
  </si>
  <si>
    <t>POR TBL NOB 20X200MG</t>
  </si>
  <si>
    <t>147113</t>
  </si>
  <si>
    <t>POR TBL RET 60X30MG</t>
  </si>
  <si>
    <t>12121</t>
  </si>
  <si>
    <t>GLIMEPIRID SANDOZ 3 MG TABLETY</t>
  </si>
  <si>
    <t>Glycerol-trinitrát</t>
  </si>
  <si>
    <t>85071</t>
  </si>
  <si>
    <t>NITROMINT</t>
  </si>
  <si>
    <t>ORM SPR SLG 10GM I</t>
  </si>
  <si>
    <t>Chinapril a diuretika</t>
  </si>
  <si>
    <t>64790</t>
  </si>
  <si>
    <t>ACCUZIDE 20</t>
  </si>
  <si>
    <t>POR TBL FLM 100</t>
  </si>
  <si>
    <t>Jiná oftalmologika</t>
  </si>
  <si>
    <t>56119</t>
  </si>
  <si>
    <t>JODID DRASELNÝ+SODNÝ 2% UNIM.PH</t>
  </si>
  <si>
    <t>OPH GTT SOL 10ML</t>
  </si>
  <si>
    <t>Klarithromycin</t>
  </si>
  <si>
    <t>53189</t>
  </si>
  <si>
    <t>KLACID SR</t>
  </si>
  <si>
    <t>POR TBL RET 7X500MG</t>
  </si>
  <si>
    <t>203854</t>
  </si>
  <si>
    <t>162859</t>
  </si>
  <si>
    <t>POR TBL ENT 98X100MG</t>
  </si>
  <si>
    <t>Léčiva k terapii onemocnění jater</t>
  </si>
  <si>
    <t>POR CPS DUR 100</t>
  </si>
  <si>
    <t>85142</t>
  </si>
  <si>
    <t>Linagliptin</t>
  </si>
  <si>
    <t>168451</t>
  </si>
  <si>
    <t>13892</t>
  </si>
  <si>
    <t>POR TBL FLM 30X50MG I</t>
  </si>
  <si>
    <t>Losartan a diuretika</t>
  </si>
  <si>
    <t>15317</t>
  </si>
  <si>
    <t>LOZAP H</t>
  </si>
  <si>
    <t>164639</t>
  </si>
  <si>
    <t>GLUCOPHAGE 500 MG</t>
  </si>
  <si>
    <t>POR TBL FLM 50X500MG</t>
  </si>
  <si>
    <t>46980</t>
  </si>
  <si>
    <t>POR TBL PRO 100X200MG</t>
  </si>
  <si>
    <t>58038</t>
  </si>
  <si>
    <t>POR TBL PRO 100X50MG</t>
  </si>
  <si>
    <t>Moxonidin</t>
  </si>
  <si>
    <t>215166</t>
  </si>
  <si>
    <t>CYNT 0,4</t>
  </si>
  <si>
    <t>POR TBL FLM 98X0.4MG I</t>
  </si>
  <si>
    <t>Multienzymové přípravky (lipáza, proteáza apod.)</t>
  </si>
  <si>
    <t>200309</t>
  </si>
  <si>
    <t>KREON 25 000</t>
  </si>
  <si>
    <t>POR CPS ETD 50X25000UT</t>
  </si>
  <si>
    <t>59805</t>
  </si>
  <si>
    <t>SDR INJ SOL ISP 2X0.6MLX19000I</t>
  </si>
  <si>
    <t>112572</t>
  </si>
  <si>
    <t>NEBIVOLOL SANDOZ 5 MG</t>
  </si>
  <si>
    <t>POR GRA SUS 30X100MG I</t>
  </si>
  <si>
    <t>66046</t>
  </si>
  <si>
    <t>AULIN GEL</t>
  </si>
  <si>
    <t>DRM GEL 1X100GM</t>
  </si>
  <si>
    <t>70933</t>
  </si>
  <si>
    <t>ORTANOL 20 MG</t>
  </si>
  <si>
    <t>119688</t>
  </si>
  <si>
    <t>47085</t>
  </si>
  <si>
    <t>PENTOMER RETARD 400 MG</t>
  </si>
  <si>
    <t>POR TBL PRO 100X400MG</t>
  </si>
  <si>
    <t>120810</t>
  </si>
  <si>
    <t>APO-PERINDO 8 MG</t>
  </si>
  <si>
    <t>POR TBL NOB 100X8MG</t>
  </si>
  <si>
    <t>Perindopril a amlodipin</t>
  </si>
  <si>
    <t>124135</t>
  </si>
  <si>
    <t>POR TBL NOB 120</t>
  </si>
  <si>
    <t>56982</t>
  </si>
  <si>
    <t>POR TBL NOB 50X5MG</t>
  </si>
  <si>
    <t>56983</t>
  </si>
  <si>
    <t>Risperidon</t>
  </si>
  <si>
    <t>46965</t>
  </si>
  <si>
    <t>RISPERDAL 1 MG</t>
  </si>
  <si>
    <t>POR TBL FLM 60X1MG</t>
  </si>
  <si>
    <t>148070</t>
  </si>
  <si>
    <t>ROSUCARD 10 MG POTAHOVANÉ TABLETY</t>
  </si>
  <si>
    <t>148074</t>
  </si>
  <si>
    <t>Sildenafil</t>
  </si>
  <si>
    <t>149958</t>
  </si>
  <si>
    <t>SILDENAFIL ACTAVIS 100 MG</t>
  </si>
  <si>
    <t>POR TBL FLM 8X100MG</t>
  </si>
  <si>
    <t>143428</t>
  </si>
  <si>
    <t>SILDENAFIL SANDOZ 100 MG</t>
  </si>
  <si>
    <t>POR TBL NOB 8X100MG</t>
  </si>
  <si>
    <t>Silymarin</t>
  </si>
  <si>
    <t>1147</t>
  </si>
  <si>
    <t>SILYMARIN AL 50</t>
  </si>
  <si>
    <t>POR TBL OBD 100X50MG</t>
  </si>
  <si>
    <t>Sotalol</t>
  </si>
  <si>
    <t>49014</t>
  </si>
  <si>
    <t>SOTAHEXAL 80</t>
  </si>
  <si>
    <t>49021</t>
  </si>
  <si>
    <t>SOTAHEXAL 160</t>
  </si>
  <si>
    <t>POR TBL NOB 100X160MG</t>
  </si>
  <si>
    <t>Sulfasalazin</t>
  </si>
  <si>
    <t>47712</t>
  </si>
  <si>
    <t>SALAZOPYRIN EN</t>
  </si>
  <si>
    <t>POR TBL ENT 100X500MG</t>
  </si>
  <si>
    <t>14498</t>
  </si>
  <si>
    <t>POR TBL PRO 100X0.4MG</t>
  </si>
  <si>
    <t>193874</t>
  </si>
  <si>
    <t>TOLUCOMBI 40 MG/12,5 MG</t>
  </si>
  <si>
    <t>Thiethylperazin</t>
  </si>
  <si>
    <t>RCT SUP 6X6.5MG</t>
  </si>
  <si>
    <t>167939</t>
  </si>
  <si>
    <t>POR TBL FLM 56X90MG KALBLI</t>
  </si>
  <si>
    <t>Tizanidin</t>
  </si>
  <si>
    <t>16052</t>
  </si>
  <si>
    <t>SIRDALUD 4 MG</t>
  </si>
  <si>
    <t>Tramadol</t>
  </si>
  <si>
    <t>57793</t>
  </si>
  <si>
    <t>TRAMAL KAPKY 100 MG/1 ML</t>
  </si>
  <si>
    <t>POR GTT SOL 1X96ML</t>
  </si>
  <si>
    <t>54032</t>
  </si>
  <si>
    <t>VERAPAMIL AL 240 RETARD</t>
  </si>
  <si>
    <t>POR TBL RET 50X240MG</t>
  </si>
  <si>
    <t>54034</t>
  </si>
  <si>
    <t>POR TBL RET 100X240MG</t>
  </si>
  <si>
    <t>71950</t>
  </si>
  <si>
    <t>ISOPTIN SR 240 MG</t>
  </si>
  <si>
    <t>Vildagliptin</t>
  </si>
  <si>
    <t>29199</t>
  </si>
  <si>
    <t>GALVUS 50 MG</t>
  </si>
  <si>
    <t>POR TBL NOB 56X50MG</t>
  </si>
  <si>
    <t>193741</t>
  </si>
  <si>
    <t>POR TBL FLM 168X2.5MG</t>
  </si>
  <si>
    <t>190975</t>
  </si>
  <si>
    <t>POR TBL FLM 90(3X30)X10MG/2.5M</t>
  </si>
  <si>
    <t>19580</t>
  </si>
  <si>
    <t>OBINADLO ELASTICKÉ UNIVERSÁLNÍ LENKELAST</t>
  </si>
  <si>
    <t>12X5M V NATAŽENÉM STAVU,STŘEDNÍ TAH,1KS</t>
  </si>
  <si>
    <t>Kompresní punčochy a návleky</t>
  </si>
  <si>
    <t>45387</t>
  </si>
  <si>
    <t>PUNČOCHY KOMPRESNÍ LÝTKOVÉ II.K.T.</t>
  </si>
  <si>
    <t>MAXIS COMFORT A-D</t>
  </si>
  <si>
    <t>155936</t>
  </si>
  <si>
    <t>HERPESIN 400</t>
  </si>
  <si>
    <t>POR TBL NOB 25X400MG</t>
  </si>
  <si>
    <t>155937</t>
  </si>
  <si>
    <t>POR TBL NOB 50X400MG</t>
  </si>
  <si>
    <t>Antibiotika v kombinaci s ostatními léčivy</t>
  </si>
  <si>
    <t>1077</t>
  </si>
  <si>
    <t>OPHTHALMO-FRAMYKOIN COMP.</t>
  </si>
  <si>
    <t>OPH UNG 1X5GM</t>
  </si>
  <si>
    <t>Mupirocin</t>
  </si>
  <si>
    <t>90778</t>
  </si>
  <si>
    <t>BACTROBAN</t>
  </si>
  <si>
    <t>DRM UNG 1X15GM</t>
  </si>
  <si>
    <t>17926</t>
  </si>
  <si>
    <t>125050</t>
  </si>
  <si>
    <t>POR TBL NOB 90X10MG</t>
  </si>
  <si>
    <t>19595</t>
  </si>
  <si>
    <t>POR TBL FLM 90X40MG</t>
  </si>
  <si>
    <t>Bisoprolol a thiazidy</t>
  </si>
  <si>
    <t>13603</t>
  </si>
  <si>
    <t>LODOZ 5 MG/6,25 MG</t>
  </si>
  <si>
    <t>132523</t>
  </si>
  <si>
    <t>168376</t>
  </si>
  <si>
    <t>POR CPS DUR 180(3X60X1)X110MG</t>
  </si>
  <si>
    <t>2547</t>
  </si>
  <si>
    <t>OPH UNG 1X3.5GM</t>
  </si>
  <si>
    <t>Eplerenon</t>
  </si>
  <si>
    <t>174346</t>
  </si>
  <si>
    <t>EPLERENON ACTAVIS 50 MG</t>
  </si>
  <si>
    <t>POR TBL FLM 100X50MG</t>
  </si>
  <si>
    <t>7513</t>
  </si>
  <si>
    <t>POR TBL NOB 100X10MG A</t>
  </si>
  <si>
    <t>Kombinace různých antibiotik</t>
  </si>
  <si>
    <t>1076</t>
  </si>
  <si>
    <t>OPHTHALMO-FRAMYKOIN</t>
  </si>
  <si>
    <t>59810</t>
  </si>
  <si>
    <t>180681</t>
  </si>
  <si>
    <t>POR TBL ENT 90X40MG I</t>
  </si>
  <si>
    <t>Prednisolon</t>
  </si>
  <si>
    <t>92410</t>
  </si>
  <si>
    <t>ALPICORT F</t>
  </si>
  <si>
    <t>DRM SOL 1X100ML</t>
  </si>
  <si>
    <t>168899</t>
  </si>
  <si>
    <t>XARELTO 15 MG</t>
  </si>
  <si>
    <t>POR TBL FLM 98X15MG</t>
  </si>
  <si>
    <t>148078</t>
  </si>
  <si>
    <t>184457</t>
  </si>
  <si>
    <t>POR TBL FLM 90X1X20MG</t>
  </si>
  <si>
    <t>Rutosid, kombinace</t>
  </si>
  <si>
    <t>96303</t>
  </si>
  <si>
    <t>ASCORUTIN</t>
  </si>
  <si>
    <t>POR TBL FLM 50X100MG/20MG</t>
  </si>
  <si>
    <t>152959</t>
  </si>
  <si>
    <t>TEZEO 80 MG</t>
  </si>
  <si>
    <t>POR TBL NOB 90X80MG</t>
  </si>
  <si>
    <t>167863</t>
  </si>
  <si>
    <t>POR TBL NOB 98</t>
  </si>
  <si>
    <t>29679</t>
  </si>
  <si>
    <t>POR TBL NOB 90X1</t>
  </si>
  <si>
    <t>193882</t>
  </si>
  <si>
    <t>193747</t>
  </si>
  <si>
    <t>POR TBL FLM 168X5MG</t>
  </si>
  <si>
    <t>193748</t>
  </si>
  <si>
    <t>POR TBL FLM 200X5MG</t>
  </si>
  <si>
    <t>206481</t>
  </si>
  <si>
    <t>TONANDA 2 MG/5 MG/0,625 MG</t>
  </si>
  <si>
    <t>POR TBL NOB 10</t>
  </si>
  <si>
    <t>206516</t>
  </si>
  <si>
    <t>TONANDA 8 MG/5 MG/2,5 MG</t>
  </si>
  <si>
    <t>163149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</si>
  <si>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</si>
  <si>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</si>
  <si>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</si>
  <si>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</si>
  <si>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</si>
  <si>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R03AK06 - Salmeterol a flutikason</t>
  </si>
  <si>
    <t>C02AC05 - Moxonidin</t>
  </si>
  <si>
    <t>C08DA01 - Verapamil</t>
  </si>
  <si>
    <t>N02AX02 - Tramadol</t>
  </si>
  <si>
    <t>R06AE09 - Levocetirizin</t>
  </si>
  <si>
    <t>M01AX17 - Nimesulid</t>
  </si>
  <si>
    <t>C10AA07 - Rosuvastatin</t>
  </si>
  <si>
    <t>L02BB03 - Bikalutamid</t>
  </si>
  <si>
    <t>G04CB01 - Finasterid</t>
  </si>
  <si>
    <t>B01AF02 - Apixaban</t>
  </si>
  <si>
    <t>C09BA06 - Chinapril a diuretika</t>
  </si>
  <si>
    <t>C09BA04 - Perindopril a diuretika</t>
  </si>
  <si>
    <t>C09AA04 - Perindopril</t>
  </si>
  <si>
    <t>N07CA01 - Betahistin</t>
  </si>
  <si>
    <t>N06AB10 - Escitalopram</t>
  </si>
  <si>
    <t>C07AG02 - Karvedilol</t>
  </si>
  <si>
    <t>C10AB05 - Fenofibrát</t>
  </si>
  <si>
    <t>C07BB07 - Bisoprolol a thiazidy</t>
  </si>
  <si>
    <t>C10BX03 - Atorvastatin a amlodipin</t>
  </si>
  <si>
    <t>A03FA07 - Itopridum</t>
  </si>
  <si>
    <t>C09DA01 - Losartan a diuretika</t>
  </si>
  <si>
    <t>C10AA01 - Simvastatin</t>
  </si>
  <si>
    <t>C09AA04</t>
  </si>
  <si>
    <t>C09BA04</t>
  </si>
  <si>
    <t>C10AA01</t>
  </si>
  <si>
    <t>C10BX03</t>
  </si>
  <si>
    <t>G04CA02</t>
  </si>
  <si>
    <t>R06AE09</t>
  </si>
  <si>
    <t>B01AF02</t>
  </si>
  <si>
    <t>C07AG02</t>
  </si>
  <si>
    <t>C08DA01</t>
  </si>
  <si>
    <t>C10AA07</t>
  </si>
  <si>
    <t>C10AB05</t>
  </si>
  <si>
    <t>L02BB03</t>
  </si>
  <si>
    <t>N06AB10</t>
  </si>
  <si>
    <t>M01AX17</t>
  </si>
  <si>
    <t>N07CA01</t>
  </si>
  <si>
    <t>R03AK06</t>
  </si>
  <si>
    <t>A03FA07</t>
  </si>
  <si>
    <t>C02AC05</t>
  </si>
  <si>
    <t>C09BA06</t>
  </si>
  <si>
    <t>C09DA01</t>
  </si>
  <si>
    <t>N02AX02</t>
  </si>
  <si>
    <t>G04CB01</t>
  </si>
  <si>
    <t>C07BB07</t>
  </si>
  <si>
    <t>Přehled plnění PL - Preskripce léčivých přípravků - orientační přehled</t>
  </si>
  <si>
    <t>50115073     ZPr - katetry PCI (Z536)</t>
  </si>
  <si>
    <t>5015</t>
  </si>
  <si>
    <t>lůžkové oddělení ECMO</t>
  </si>
  <si>
    <t>lůžkové oddělení ECMO Celkem</t>
  </si>
  <si>
    <t>ZA315</t>
  </si>
  <si>
    <t>Kompresa NT 5 x 5 cm/2 ks sterilní 26501</t>
  </si>
  <si>
    <t>ZA319</t>
  </si>
  <si>
    <t>Náplast durapore 2,50 cm x 9,14 m bal. á 12 ks 1538-1</t>
  </si>
  <si>
    <t>ZA329</t>
  </si>
  <si>
    <t>Obinadlo fixa crep   6 cm x 4 m 1323100102</t>
  </si>
  <si>
    <t>ZA331</t>
  </si>
  <si>
    <t>Obinadlo fixa crep 10 cm x 4 m 1323100104</t>
  </si>
  <si>
    <t>ZA333</t>
  </si>
  <si>
    <t>Krytí aquacel Ag hydrofibre 10 x 10 cm á 10 ks 0081082 403708</t>
  </si>
  <si>
    <t>ZA443</t>
  </si>
  <si>
    <t>Šátek trojcípý pletený 125 x 85 x 85 cm 20001</t>
  </si>
  <si>
    <t>ZA446</t>
  </si>
  <si>
    <t>Vata buničitá přířezy 20 x 30 cm 1230200129</t>
  </si>
  <si>
    <t>ZA459</t>
  </si>
  <si>
    <t>Kompresa AB 10 x 20 cm/1 ks sterilní NT savá 1230114021</t>
  </si>
  <si>
    <t>ZA464</t>
  </si>
  <si>
    <t>Kompresa NT 10 x 10 cm/2 ks sterilní 26520</t>
  </si>
  <si>
    <t>ZA466</t>
  </si>
  <si>
    <t>Tyčinka vatová sterilní 14 cm bal. á 200 ks 9679501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</si>
  <si>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</si>
  <si>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</si>
  <si>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</si>
  <si>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</si>
  <si>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</si>
  <si>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</si>
  <si>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</si>
  <si>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bal. á 50 ks 9008054</t>
  </si>
  <si>
    <t>ZA563</t>
  </si>
  <si>
    <t>Kompresa AB 20 x 20 cm/1 ks sterilní NT savá 1230114041</t>
  </si>
  <si>
    <t>ZA593</t>
  </si>
  <si>
    <t>Tampon sterilní stáčený 20 x 20 cm / 5 ks 28003+</t>
  </si>
  <si>
    <t>ZA643</t>
  </si>
  <si>
    <t>Kompresa vliwasoft 10 x 20 nesterilní á 100 ks 12070</t>
  </si>
  <si>
    <t>ZC845</t>
  </si>
  <si>
    <t>Kompresa NT 10 x 20 cm/5 ks sterilní 26621</t>
  </si>
  <si>
    <t>ZC854</t>
  </si>
  <si>
    <t>Kompresa NT 7,5 x 7,5 cm/2 ks sterilní 26510</t>
  </si>
  <si>
    <t>ZD104</t>
  </si>
  <si>
    <t>Náplast omniplast 10,0 cm x 10,0 m 9004472 (900535)</t>
  </si>
  <si>
    <t>ZF352</t>
  </si>
  <si>
    <t>Náplast transpore bílá 2,50 cm x 9,14 m bal. á 12 ks 1534-1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</si>
  <si>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</si>
  <si>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</si>
  <si>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</si>
  <si>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</si>
  <si>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</si>
  <si>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</si>
  <si>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</si>
  <si>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</si>
  <si>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</si>
  <si>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</si>
  <si>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</si>
  <si>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</si>
  <si>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ZK920</t>
  </si>
  <si>
    <t>Kanystr Info V.A.C. M8275063</t>
  </si>
  <si>
    <t>ZL410</t>
  </si>
  <si>
    <t>Krytí gelové Hemagel 100 g A2681147</t>
  </si>
  <si>
    <t>ZL667</t>
  </si>
  <si>
    <t>Náplast tegaderm i.v. advanced 6,5 cm x 7,0 cm bal. á 100 ks 1683</t>
  </si>
  <si>
    <t>ZL669</t>
  </si>
  <si>
    <t>Náplast tegaderm diamond 10,0 cm x 12,0 cm bal. á 50 ks 1686</t>
  </si>
  <si>
    <t>ZL996</t>
  </si>
  <si>
    <t>Obinadlo hyrofilní sterilní  8 cm x 5 m  004310182</t>
  </si>
  <si>
    <t>ZL976</t>
  </si>
  <si>
    <t>Kanystr renasys EZ 800 ml 66800912</t>
  </si>
  <si>
    <t>ZL975</t>
  </si>
  <si>
    <t>Pěna renasys-F malý set (S) 66800794</t>
  </si>
  <si>
    <t>ZL973</t>
  </si>
  <si>
    <t>Pěna renasys-F střední set (M) 66800795</t>
  </si>
  <si>
    <t>ZL974</t>
  </si>
  <si>
    <t>Pěna renasys-F velký set (L) 66800796</t>
  </si>
  <si>
    <t>ZA545</t>
  </si>
  <si>
    <t>Krytí hydrogelové nu-gel s algin. 15 g bal. á 10 ks SYSMNG415EE</t>
  </si>
  <si>
    <t>ZC718</t>
  </si>
  <si>
    <t>Náplast softpore 5,00 cm x 9,15 m bal. á 6 ks 1320103113</t>
  </si>
  <si>
    <t>ZM325</t>
  </si>
  <si>
    <t>Hyiodine gel na chronické rány á 22 g HYIODINE22</t>
  </si>
  <si>
    <t>ZG701</t>
  </si>
  <si>
    <t>Pěna V.A.C GranuFoam velikost XL M8275065</t>
  </si>
  <si>
    <t>ZI975</t>
  </si>
  <si>
    <t>Pěna velká V.A.C M8275053</t>
  </si>
  <si>
    <t>ZN091</t>
  </si>
  <si>
    <t>Obvaz elastický síťový CareFix Tube k zajištění a ochraně fixace IV kanyl vel. M bal. á 15 ks 0151 M</t>
  </si>
  <si>
    <t>ZL978</t>
  </si>
  <si>
    <t>Kanystr renasys GO 300 ml 66800914</t>
  </si>
  <si>
    <t>ZN366</t>
  </si>
  <si>
    <t>Náplast poinjekční elastická tkaná jednotl. baleno 19 mm x 72 mm P-CURE1972ELAST</t>
  </si>
  <si>
    <t>ZN467</t>
  </si>
  <si>
    <t>Náplast elastpore+pad i. v. 6 x 8 cm steril. 1320113503</t>
  </si>
  <si>
    <t>ZA728</t>
  </si>
  <si>
    <t>Lopatka ústní dřevěná lékařská nesterilní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</si>
  <si>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</si>
  <si>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</si>
  <si>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</si>
  <si>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</si>
  <si>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</si>
  <si>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</si>
  <si>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</si>
  <si>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</si>
  <si>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ZA790</t>
  </si>
  <si>
    <t>Stříkačka injekční 2-dílná 5 ml L Inject Solo4606051V</t>
  </si>
  <si>
    <t>ZA812</t>
  </si>
  <si>
    <t>Uzávěr do katetrů 4435001</t>
  </si>
  <si>
    <t>ZA883</t>
  </si>
  <si>
    <t>Rourka rektální CH18 délka 40 cm 19-18.100</t>
  </si>
  <si>
    <t>ZA964</t>
  </si>
  <si>
    <t>Stříkačka janett 3-dílná 60 ml sterilní vyplachovací MRG564</t>
  </si>
  <si>
    <t>ZB006</t>
  </si>
  <si>
    <t>Teploměr digitální thermoval basic 9250391</t>
  </si>
  <si>
    <t>ZB307</t>
  </si>
  <si>
    <t>Sáček náhradní 3,5 l Ureofix s posuvnou svorkou 4417543</t>
  </si>
  <si>
    <t>ZB424</t>
  </si>
  <si>
    <t>Elektroda EKG H34SG 31.1946.21</t>
  </si>
  <si>
    <t>ZB668</t>
  </si>
  <si>
    <t>Hadička spojovací tlaková unicath pr. 1,0 mm x   50 cm PB 3105 M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</si>
  <si>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</si>
  <si>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</si>
  <si>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</si>
  <si>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</si>
  <si>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</si>
  <si>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</si>
  <si>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</si>
  <si>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</si>
  <si>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ZB774</t>
  </si>
  <si>
    <t>Zkumavka červená 5 ml gel 456071</t>
  </si>
  <si>
    <t>ZB775</t>
  </si>
  <si>
    <t>Zkumavka koagulace 4 ml modrá 454329</t>
  </si>
  <si>
    <t>ZB798</t>
  </si>
  <si>
    <t>Stříkačka injekční 2-dílná 20 ml LL Inject Solo 4606736V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</si>
  <si>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</si>
  <si>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</si>
  <si>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</si>
  <si>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</si>
  <si>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</si>
  <si>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</si>
  <si>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ZC498</t>
  </si>
  <si>
    <t>Držák močových sáčků UH 800800100</t>
  </si>
  <si>
    <t>ZC751</t>
  </si>
  <si>
    <t>Čepelka skalpelová 11 BB511</t>
  </si>
  <si>
    <t>ZC906</t>
  </si>
  <si>
    <t>Škrtidlo se sponou pro dospělé 25 x 500 mm KVS25500</t>
  </si>
  <si>
    <t>ZD808</t>
  </si>
  <si>
    <t>Kanyla vasofix 22G modrá safety 4269098S-01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</si>
  <si>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</si>
  <si>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</si>
  <si>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</si>
  <si>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</si>
  <si>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</si>
  <si>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</si>
  <si>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</si>
  <si>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</si>
  <si>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ZK798</t>
  </si>
  <si>
    <t>Zátka combi modrá 4495152</t>
  </si>
  <si>
    <t>ZB340</t>
  </si>
  <si>
    <t>Hadička kyslíková bal. á 50 ks 41113</t>
  </si>
  <si>
    <t>ZB596</t>
  </si>
  <si>
    <t>Mikronebulizér MicroMist 22F 41892</t>
  </si>
  <si>
    <t>ZC748</t>
  </si>
  <si>
    <t>Brýle kyslíkové 210 cm, á 50 ks, 1104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</si>
  <si>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</si>
  <si>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</si>
  <si>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</si>
  <si>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</si>
  <si>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</si>
  <si>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</si>
  <si>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</si>
  <si>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</si>
  <si>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ZB743</t>
  </si>
  <si>
    <t>Manžeta TK k tonometru dospělá dvouhadičková na suchý zip P00171</t>
  </si>
  <si>
    <t>ZC894</t>
  </si>
  <si>
    <t>Kryt průtokoměru plastový 100 162-087-902</t>
  </si>
  <si>
    <t>ZA706</t>
  </si>
  <si>
    <t>Katetr močový foley 18CH bal. á 12 ks 1394-02</t>
  </si>
  <si>
    <t>ZN297</t>
  </si>
  <si>
    <t>Hadička spojovací Gamaplus 1,8 x 450 LL NO DOP (606301) 686401</t>
  </si>
  <si>
    <t>ZN298</t>
  </si>
  <si>
    <t>Hadička spojovací Gamaplus 1,8 x 1800 LL NO DOP (606304) 686403</t>
  </si>
  <si>
    <t>ZN367</t>
  </si>
  <si>
    <t>Konektor bezjehlový gama modrý NO PVC V696420</t>
  </si>
  <si>
    <t>ZB963</t>
  </si>
  <si>
    <t>Pinzeta anatomická úzká 145 mm B397114920019</t>
  </si>
  <si>
    <t>ZF191</t>
  </si>
  <si>
    <t>Držák rampy univerzální SU 200</t>
  </si>
  <si>
    <t>ZA715</t>
  </si>
  <si>
    <t>Set infuzní intrafix primeline classic 150 cm 4062957</t>
  </si>
  <si>
    <t>ZE079</t>
  </si>
  <si>
    <t>Set transfúzní non PVC s odvzdušněním a bakteriálním filtrem ZAR-I-TS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</si>
  <si>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</si>
  <si>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</si>
  <si>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</si>
  <si>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</si>
  <si>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</si>
  <si>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16 mm oranžová 4657853</t>
  </si>
  <si>
    <t>ZB556</t>
  </si>
  <si>
    <t>Jehla injekční 1,2 x 40 mm růžová 4665120</t>
  </si>
  <si>
    <t>ZB767</t>
  </si>
  <si>
    <t>Jehla vakuová 226/38 mm černá 450075</t>
  </si>
  <si>
    <t>ZB768</t>
  </si>
  <si>
    <t>Jehla vakuová 216/38 mm zelená 450076</t>
  </si>
  <si>
    <t>ZK475</t>
  </si>
  <si>
    <t>Rukavice operační latexové s pudrem ansell medigrip plus vel. 7,0 303504EU (303364)</t>
  </si>
  <si>
    <t>ZK476</t>
  </si>
  <si>
    <t>Rukavice operační latexové s pudrem ansell medigrip plus vel. 7,5 303505EU (302925)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</si>
  <si>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</si>
  <si>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</si>
  <si>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</si>
  <si>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</si>
  <si>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</si>
  <si>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</si>
  <si>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DG382</t>
  </si>
  <si>
    <t>Bactec Plus Aerobic</t>
  </si>
  <si>
    <t>DG385</t>
  </si>
  <si>
    <t>Bactec Plus Anaerobic</t>
  </si>
  <si>
    <t>DG388</t>
  </si>
  <si>
    <t>Játrový bujon (10ml)</t>
  </si>
  <si>
    <t>DG395</t>
  </si>
  <si>
    <t>Diagnostická souprava AB0 set monoklonální na 30</t>
  </si>
  <si>
    <t>ZA526</t>
  </si>
  <si>
    <t>Krytí sorbalgon 10 x 10 cm bal. á 10 ks 999595</t>
  </si>
  <si>
    <t>ZA064</t>
  </si>
  <si>
    <t>Krytí sorbalgon 5 x  5 cm  bal. á 10  ks 999598</t>
  </si>
  <si>
    <t>ZB771</t>
  </si>
  <si>
    <t>Držák jehly základní 450201</t>
  </si>
  <si>
    <t>ZA317</t>
  </si>
  <si>
    <t>Krytí s mastí atrauman 5 x 5 cm bal. á 10 ks 499510</t>
  </si>
  <si>
    <t>ZA318</t>
  </si>
  <si>
    <t>Náplast transpore 1,25 cm x 9,14 m 1527-0</t>
  </si>
  <si>
    <t>ZA418</t>
  </si>
  <si>
    <t>Náplast metaline pod TS 8 x 9 cm 23094</t>
  </si>
  <si>
    <t>ZA476</t>
  </si>
  <si>
    <t>Krytí mepilex border lite 10 x 10 cm bal. á 5 ks 281300-00</t>
  </si>
  <si>
    <t>ZA478</t>
  </si>
  <si>
    <t>Krytí actisorb plus 10,5 x 10,5 cm bal. á 10 ks s aktivním uhlím SYSMAP105_1/5</t>
  </si>
  <si>
    <t>ZA507</t>
  </si>
  <si>
    <t>Náplast tegaderm 8,5 cm x 10,5 cm bal. á 50 ks s výřezem 1635</t>
  </si>
  <si>
    <t>ZA518</t>
  </si>
  <si>
    <t>Kompresa NT 7,5 x 7,5 cm nesterilní 06102</t>
  </si>
  <si>
    <t>ZA537</t>
  </si>
  <si>
    <t>Krytí mepilex heel 13 x 20 cm bal. á 5 ks 288100-01</t>
  </si>
  <si>
    <t>ZA539</t>
  </si>
  <si>
    <t>Kompresa NT 10 x 10 cm nesterilní 06103</t>
  </si>
  <si>
    <t>ZA542</t>
  </si>
  <si>
    <t>Náplast wet pruf voduvzd. 1,25 cm x 9,14 m bal. á 24 ks K00-3063C</t>
  </si>
  <si>
    <t>ZA589</t>
  </si>
  <si>
    <t>Tampon sterilní stáčený 30 x 30 cm / 5 ks karton á 1500 ks 28007</t>
  </si>
  <si>
    <t>ZA595</t>
  </si>
  <si>
    <t>Náplast tegaderm 6,0 cm x 7,0 cm bal. á 100 ks s výřezem 1623W</t>
  </si>
  <si>
    <t>ZA617</t>
  </si>
  <si>
    <t>Tampon TC-OC k ošetření dutiny ústní á 250 ks 12240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</si>
  <si>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</si>
  <si>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</si>
  <si>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</si>
  <si>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</si>
  <si>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</si>
  <si>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</si>
  <si>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ZC506</t>
  </si>
  <si>
    <t>Kompresa NT 10 x 10 cm/5 ks sterilní 1325020275</t>
  </si>
  <si>
    <t>ZC885</t>
  </si>
  <si>
    <t>Náplast omnifix E 10 cm x 10 m 900650</t>
  </si>
  <si>
    <t>ZD633</t>
  </si>
  <si>
    <t>Krytí mepilex border sacrum 18 x 18 cm bal. á 5 ks 282000-01</t>
  </si>
  <si>
    <t>ZK759</t>
  </si>
  <si>
    <t>Náplast water resistant cosmos bal. á 20 ks (10+10) 5351233</t>
  </si>
  <si>
    <t>ZA622</t>
  </si>
  <si>
    <t>Kompresa NT 5 x 5 cm nesterilní 06101</t>
  </si>
  <si>
    <t>ZK087</t>
  </si>
  <si>
    <t>Krém cavilon ochranný bariérový á 28 g bal. á 12 ks 3391E</t>
  </si>
  <si>
    <t>ZD634</t>
  </si>
  <si>
    <t>Krytí mepilex border sacrum 23 x 23 cm bal. á 5 ks 282400-01</t>
  </si>
  <si>
    <t>ZA492</t>
  </si>
  <si>
    <t>Krytí suprasorb H 10 x 10 cm hydrokoloidní standard bal. á 10 ks 20403</t>
  </si>
  <si>
    <t>ZF423</t>
  </si>
  <si>
    <t>Krytí suprasorb F 10 x 10 cm role nesterilní foliový obvaz 20468</t>
  </si>
  <si>
    <t>ZA503</t>
  </si>
  <si>
    <t>Krytí suprasorb F 10 x 25 cm fóliové sterilní bal. á 10 ks 20464</t>
  </si>
  <si>
    <t>ZA532</t>
  </si>
  <si>
    <t>Krytí suprasorb F 15 cm x 10 m role nesterilní foliový obvaz 20469</t>
  </si>
  <si>
    <t>ZN477</t>
  </si>
  <si>
    <t>Obinadlo elastické universal 12 cm x 5 m 1323100314</t>
  </si>
  <si>
    <t>ZA585</t>
  </si>
  <si>
    <t>Krytí suprasorb F 10 x 12 cm sterilní bal. á 10 ks 20462</t>
  </si>
  <si>
    <t>ZA170</t>
  </si>
  <si>
    <t>Pásek k TS kanyle pěnový 520000</t>
  </si>
  <si>
    <t>ZA428</t>
  </si>
  <si>
    <t>Systém odsávací uzavřený 14F jednocestný 57 cm 72 hod. bal. á 20 ks Z110-14</t>
  </si>
  <si>
    <t>ZA727</t>
  </si>
  <si>
    <t>Kontejner 30 ml sterilní uchovávání pevných i kapalných vzorků FLME25175</t>
  </si>
  <si>
    <t>ZA831</t>
  </si>
  <si>
    <t>Rourka rektální CH20 délka 40 cm 19-20.100</t>
  </si>
  <si>
    <t>ZA884</t>
  </si>
  <si>
    <t>Rourka rektální CH22 délka 40 cm 19-22.100</t>
  </si>
  <si>
    <t>ZA967</t>
  </si>
  <si>
    <t>Flocare 800 Pack set Transition nový pro enter. vaky ( APA 3227171) 586511</t>
  </si>
  <si>
    <t>ZB102</t>
  </si>
  <si>
    <t>Láhev k odsávačce flovac 1l hadice 1,8 m á 45 ks 000-036-020</t>
  </si>
  <si>
    <t>ZB249</t>
  </si>
  <si>
    <t>Sáček močový s křížovou výpustí 2000 ml ZAR-TNU201601</t>
  </si>
  <si>
    <t>ZB295</t>
  </si>
  <si>
    <t>Filtr iso-gard hepa čistý bal. á 20 ks 28012</t>
  </si>
  <si>
    <t>ZB301</t>
  </si>
  <si>
    <t>Rampa 5 kohoutů bez PVC lipidorezistentní bal. á 20 ks RP 5000 M</t>
  </si>
  <si>
    <t>ZB302</t>
  </si>
  <si>
    <t>Rampa 3 kohouty, bal.á 20 ks, RP 3000 M</t>
  </si>
  <si>
    <t>ZB314</t>
  </si>
  <si>
    <t>Kanyla TS 8,0 s manžetou bal. á 2 ks 100/523/080</t>
  </si>
  <si>
    <t>ZB488</t>
  </si>
  <si>
    <t>Sprej cavilon 28 ml bal. á 12 ks 3346E</t>
  </si>
  <si>
    <t>ZB543</t>
  </si>
  <si>
    <t>Souprava odběrová tracheální G05206</t>
  </si>
  <si>
    <t>ZB772</t>
  </si>
  <si>
    <t>Přechodka adaptér luer 450070</t>
  </si>
  <si>
    <t>ZB777</t>
  </si>
  <si>
    <t>Zkumavka červená 4 ml gel 454071</t>
  </si>
  <si>
    <t>ZB796</t>
  </si>
  <si>
    <t>Stříkačka injekční 3-dílná 30 ml LL Omnifix Solo 4617304F</t>
  </si>
  <si>
    <t>ZB988</t>
  </si>
  <si>
    <t>System hrudní drenáže Pleur-evac bal. á 6 ks pro dospělé A-6000-08LF</t>
  </si>
  <si>
    <t>ZC166</t>
  </si>
  <si>
    <t>Manžeta přetlaková   500 ml 100 ZIT-500 (100 051-018-803)</t>
  </si>
  <si>
    <t>ZC586</t>
  </si>
  <si>
    <t>Filtr H-V kompaktní kombinovaný sterilní přímý á 25 ks 19401</t>
  </si>
  <si>
    <t>ZC777</t>
  </si>
  <si>
    <t>Filtr sací MSF 271-022-001</t>
  </si>
  <si>
    <t>ZD113</t>
  </si>
  <si>
    <t>Manžeta fixační Ute-Fix á 30 ks NKS:40-06</t>
  </si>
  <si>
    <t>ZD212</t>
  </si>
  <si>
    <t>Brýle kyslíkové pro dospělé 1,8 m standard 1161000/L</t>
  </si>
  <si>
    <t>ZD458</t>
  </si>
  <si>
    <t>Spojka vrapovaná roztaž.rovná 15F bal. á 50 ks 038-61-311</t>
  </si>
  <si>
    <t>ZD650</t>
  </si>
  <si>
    <t>Aquapak - sterilní voda 340 ml s adaptérem bal. á 20 ks 400340</t>
  </si>
  <si>
    <t>ZE018</t>
  </si>
  <si>
    <t>Kyveta k hemochron bal. 45 ks JACT-LR</t>
  </si>
  <si>
    <t>ZE146</t>
  </si>
  <si>
    <t>Souprava nebulizační uzavřená In-Line-Neb Tee Kit  bal. á 50 ks 41745</t>
  </si>
  <si>
    <t>ZF233</t>
  </si>
  <si>
    <t>Stříkačka injekční arteriální 3 ml bez jehly line draw L/S bal. á 200 ks 4043E</t>
  </si>
  <si>
    <t>ZG001</t>
  </si>
  <si>
    <t>Husí krk expandi-flex s dvojtou otočnou spojkou á 30 ks 22531</t>
  </si>
  <si>
    <t>ZH168</t>
  </si>
  <si>
    <t>Stříkačka injekční 3-dílná 1 ml L tuberculin s jehlou KD-JECT III 831786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</si>
  <si>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</si>
  <si>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</si>
  <si>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</si>
  <si>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</si>
  <si>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</si>
  <si>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</si>
  <si>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</si>
  <si>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</si>
  <si>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ZJ696</t>
  </si>
  <si>
    <t>Sonda žaludeční CH18 1200 mm s RTG linkou bal. á 30 ks 412018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</si>
  <si>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</si>
  <si>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</si>
  <si>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</si>
  <si>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</si>
  <si>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</si>
  <si>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</si>
  <si>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</si>
  <si>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</si>
  <si>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</si>
  <si>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</si>
  <si>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ZB303</t>
  </si>
  <si>
    <t>Spojka asymetrická 4 x 7 mm 60.21.00 (120 420)</t>
  </si>
  <si>
    <t>ZB632</t>
  </si>
  <si>
    <t>Ventil expirační jednorázový á 10 ks 8414776</t>
  </si>
  <si>
    <t>ZB648</t>
  </si>
  <si>
    <t>Páska fixační Hand-Fix 30 bal. á 2 ks NKS:60-65</t>
  </si>
  <si>
    <t>ZC351</t>
  </si>
  <si>
    <t>Systém odsávací uzavřený 14F jednocestný 30 cm 72 hod. bal. á 20 ks Z115-14</t>
  </si>
  <si>
    <t>ZL952</t>
  </si>
  <si>
    <t>Stříkačka injekční 50 ml LL light protected bal.á 60 ks 2022920A</t>
  </si>
  <si>
    <t>ZD030</t>
  </si>
  <si>
    <t>Skalpel jednorázový cutfix sterilní bal. á 10 ks 5518040</t>
  </si>
  <si>
    <t>ZL216</t>
  </si>
  <si>
    <t>Senzor fore-sight dual large (dle domluvy p. Pecky na ks) 01-07-2007</t>
  </si>
  <si>
    <t>ZD254</t>
  </si>
  <si>
    <t>Souprava flexi seal FMS pro fekální inkont. Signál akce 2+1 418000</t>
  </si>
  <si>
    <t>ZD071</t>
  </si>
  <si>
    <t>Kanyla TS 9,0 s manžetou bal. á 10 ks 100/860/090 suctionaid</t>
  </si>
  <si>
    <t>ZK839</t>
  </si>
  <si>
    <t>System hrudní drenáže Sinapi 1000 ml dlouhá trubice kontrola sání XL1000S</t>
  </si>
  <si>
    <t>ZL215</t>
  </si>
  <si>
    <t>Senzor fore-sight dual medium (dle domluvy p. Pecky na ks) 01-07-2005</t>
  </si>
  <si>
    <t>ZF442</t>
  </si>
  <si>
    <t>Vak dýchací 2000 ml 2820</t>
  </si>
  <si>
    <t>ZN854</t>
  </si>
  <si>
    <t>Stříkačka injekční arteriální 3 ml bez jehly s heparinem bal. á 100 ks safePICO Aspirator 956-622</t>
  </si>
  <si>
    <t>ZA252</t>
  </si>
  <si>
    <t>Zavaděč perkutánní intro-flex 8,5F bal. á 10 ks I350BF85</t>
  </si>
  <si>
    <t>ZH092</t>
  </si>
  <si>
    <t>Trokar hrudní Argyle Ch10/23 cm bal. á 10 ks 8888561019</t>
  </si>
  <si>
    <t>ZH093</t>
  </si>
  <si>
    <t>Trokar hrudní Argyle Ch12/23 cm bal. á 10 ks 8888561027</t>
  </si>
  <si>
    <t>ZJ655</t>
  </si>
  <si>
    <t>Kyveta CO2 dospělá 6870279</t>
  </si>
  <si>
    <t>ZC039</t>
  </si>
  <si>
    <t>Kádinka vysoká sklo 250 ml (213-1064) KAVA632417012250</t>
  </si>
  <si>
    <t>ZC998</t>
  </si>
  <si>
    <t>Katetr CVC 1 lumen 16 GA x 30 cm CS-04400</t>
  </si>
  <si>
    <t>ZA191</t>
  </si>
  <si>
    <t>Katetr CVC 3 lumen 7 Fr x 21 cm bal. á 5 ks ML-00703</t>
  </si>
  <si>
    <t>ZA804</t>
  </si>
  <si>
    <t>Sáček močový ureofix s hod.diurézou 500 ml klasik s výpustí a antiref. ventilem hadička 120 cm 4417930</t>
  </si>
  <si>
    <t>ZE420</t>
  </si>
  <si>
    <t>Set hadicový pro aquarius hemofiltr HF19 AQUASET19</t>
  </si>
  <si>
    <t>ZA832</t>
  </si>
  <si>
    <t>Jehla injekční 0,9 x 40 mm žlutá 4657519</t>
  </si>
  <si>
    <t>ZA833</t>
  </si>
  <si>
    <t>Jehla injekční 0,8 x 40 mm zelená 4657527</t>
  </si>
  <si>
    <t>ZB769</t>
  </si>
  <si>
    <t>Jehla vakuová 206/38 mm žlutá 450077</t>
  </si>
  <si>
    <t>ZL346</t>
  </si>
  <si>
    <t>Rukavice operační gammex PF sensitive vel. 8,5 bal. á 50 párů 330048085</t>
  </si>
  <si>
    <t>ZN126</t>
  </si>
  <si>
    <t>Rukavice operační gammex ansell PF bez pudru 7,0 330048070</t>
  </si>
  <si>
    <t>DA002</t>
  </si>
  <si>
    <t>PROUZKY TETRAPHAN DIA  KATALOGO</t>
  </si>
  <si>
    <t>DD075</t>
  </si>
  <si>
    <t>MEMBRÁNOVÁ SOUPRAVA REF.</t>
  </si>
  <si>
    <t>DC515</t>
  </si>
  <si>
    <t>Čistící roztok k dekontaminaci 100 ml  (HYPOCHLORID.ROZTOK,S5362)</t>
  </si>
  <si>
    <t>DC320</t>
  </si>
  <si>
    <t>AUTOCHECK TM5+/LEVEL3/S7755</t>
  </si>
  <si>
    <t>DF171</t>
  </si>
  <si>
    <t>KALIBRAČNÍ ROZTOK 1  S1820 (ABL 825)</t>
  </si>
  <si>
    <t>DF169</t>
  </si>
  <si>
    <t>PROPLACHOVACÍ ROZTOK 600 ml S4980 (ABL 825)</t>
  </si>
  <si>
    <t>DC319</t>
  </si>
  <si>
    <t>AUTOCHECK TM5+/LEVEL1/S7735</t>
  </si>
  <si>
    <t>DC402</t>
  </si>
  <si>
    <t>AUTOCHECK TM5+/LEVEL2/S7745</t>
  </si>
  <si>
    <t>DF170</t>
  </si>
  <si>
    <t>NOVÝ ČISTÍCÍ ROZTOK s aditivem, S8375 (ABL 825)</t>
  </si>
  <si>
    <t>DF166</t>
  </si>
  <si>
    <t>KALIBRAČNÍ ROZTOK 2  S1830 (ABL 825)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</si>
  <si>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</si>
  <si>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</si>
  <si>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</si>
  <si>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</si>
  <si>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</si>
  <si>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</si>
  <si>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DD268</t>
  </si>
  <si>
    <t>MEMBRÁNOVÁ SOUPRAVA Ca</t>
  </si>
  <si>
    <t>DD269</t>
  </si>
  <si>
    <t>MEMBRÁNOVÁ SOUPRAVA Cl</t>
  </si>
  <si>
    <t>DF593</t>
  </si>
  <si>
    <t>Zkumavka bez heparinasy a 20 ks</t>
  </si>
  <si>
    <t>DD354</t>
  </si>
  <si>
    <t>TEG Kaolin</t>
  </si>
  <si>
    <t>DC634</t>
  </si>
  <si>
    <t>THB KALIBRAČNÍ ROZTOK,S7770</t>
  </si>
  <si>
    <t>DG379</t>
  </si>
  <si>
    <t>Doprava 21%</t>
  </si>
  <si>
    <t>ZB751</t>
  </si>
  <si>
    <t>Hadice PVC 8/12 á 30 m P00468</t>
  </si>
  <si>
    <t>ZC366</t>
  </si>
  <si>
    <t>Převodník tlakový PX260 150 cm 1 linka bal. á 20 ks T100209A</t>
  </si>
  <si>
    <t>ZC772</t>
  </si>
  <si>
    <t>Maska aerosolová pro dospělé 13101</t>
  </si>
  <si>
    <t>ZD671</t>
  </si>
  <si>
    <t>Převodník tlakový PX2X2 dvojitý bal. á 8 ks T005074A</t>
  </si>
  <si>
    <t>ZL249</t>
  </si>
  <si>
    <t>Hadice vrapovaná bal. á 50 m 038-01-228</t>
  </si>
  <si>
    <t>ZF295</t>
  </si>
  <si>
    <t>Okruh dýchací anesteziologický 1,6 m s nízkou poddajností 038-01-130</t>
  </si>
  <si>
    <t>ZB171</t>
  </si>
  <si>
    <t>Maska kyslíková 1041</t>
  </si>
  <si>
    <t>ZA444</t>
  </si>
  <si>
    <t>Tampon nesterilní stáčený 20 x 19 cm bez RTG nití bal. á 100 ks 1320300404</t>
  </si>
  <si>
    <t>ZA465</t>
  </si>
  <si>
    <t>Fólie incizní raucodrape sterilní 45 x 50 cm 25445</t>
  </si>
  <si>
    <t>ZA502</t>
  </si>
  <si>
    <t>Tampon nesterilní stáčený 30 x 60 cm 1320300406</t>
  </si>
  <si>
    <t>ZF080</t>
  </si>
  <si>
    <t>Rouška břišní 17 nití s kroužkem na tkanici 12 x 47 cm karton á 300 ks 1230100311</t>
  </si>
  <si>
    <t>ZB049</t>
  </si>
  <si>
    <t>Krytí cellistyp 7 x 10 cm bal. á 15 ks (náhrada za okcel) 2080511</t>
  </si>
  <si>
    <t>ZA494</t>
  </si>
  <si>
    <t>Fólie incizní rucodrape ( opraflex ) 45 x 20 cm 25443</t>
  </si>
  <si>
    <t>ZE824</t>
  </si>
  <si>
    <t>Krytí ccellistyp 5 x 7 cm bal. á 15 ks (náhrada za okcel) 2080508</t>
  </si>
  <si>
    <t>ZM326</t>
  </si>
  <si>
    <t>Krytí nevstřebatelné textilní hemopatch kit. box medium 4,5 x 4,5 cm bal. á 3 ks 1503746</t>
  </si>
  <si>
    <t>ZB048</t>
  </si>
  <si>
    <t>Krytí cellistyp F (fibrilar) 2,5 x 5 cm bal. á 10 ks (náhrada za okcel) 2082025</t>
  </si>
  <si>
    <t>ZN465</t>
  </si>
  <si>
    <t>Krytí rudafix transparent (náhrada za hypaifix ) 10 cm x 10 m ZAR-NOB074110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</si>
  <si>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</si>
  <si>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</si>
  <si>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</si>
  <si>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</si>
  <si>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</si>
  <si>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</si>
  <si>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</si>
  <si>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</si>
  <si>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</si>
  <si>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</si>
  <si>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</si>
  <si>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</si>
  <si>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</si>
  <si>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</si>
  <si>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</si>
  <si>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</si>
  <si>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</si>
  <si>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</si>
  <si>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</si>
  <si>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</si>
  <si>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ZA689</t>
  </si>
  <si>
    <t>Hadička spojovací tlaková unicath pr. 1,0 mm x 150 cm PB 3115 M</t>
  </si>
  <si>
    <t>ZA759</t>
  </si>
  <si>
    <t>Drén redon CH10 50 cm U2111000</t>
  </si>
  <si>
    <t>ZA932</t>
  </si>
  <si>
    <t>Elektroda neutrální ke koagulaci bal. á 50 ks E7509</t>
  </si>
  <si>
    <t>ZB074</t>
  </si>
  <si>
    <t>Kanyla venózní dvoustupňová 29/29/29Fr VAVD á 10 ks TF292902A</t>
  </si>
  <si>
    <t>ZB078</t>
  </si>
  <si>
    <t>Láhev redon drenofast 600 ml-kompletní á 30 ks 28 600</t>
  </si>
  <si>
    <t>ZB103</t>
  </si>
  <si>
    <t>Láhev k odsávačce flovac 2l hadice 1,8 m 000-036-021</t>
  </si>
  <si>
    <t>ZB164</t>
  </si>
  <si>
    <t>Kyveta k hemochron ACT+  bal. 45 ks JACT+</t>
  </si>
  <si>
    <t>ZB311</t>
  </si>
  <si>
    <t>Kanyla ET 8,5 s manžetou bal. á 20 ks 100/199/085</t>
  </si>
  <si>
    <t>ZB312</t>
  </si>
  <si>
    <t>Zavaděč trach. rourek pro TR střední 5.0 - 8.0 mm á 10 ks 100/120/200</t>
  </si>
  <si>
    <t>ZB450</t>
  </si>
  <si>
    <t>Vak na transfuzi bal. á 32 ks (TGR0592) PS111EA</t>
  </si>
  <si>
    <t>ZB493</t>
  </si>
  <si>
    <t>Kanyla aortální glide 24Fr á 10 ks EZC24TA</t>
  </si>
  <si>
    <t>ZB504</t>
  </si>
  <si>
    <t>Kanyla venózní perfuzní jednostupňová 28Fr TFM028L</t>
  </si>
  <si>
    <t>ZB532</t>
  </si>
  <si>
    <t>Senzor level 95133 SC-23-27-41</t>
  </si>
  <si>
    <t>ZB536</t>
  </si>
  <si>
    <t>Kanyla arteriální á 25 ks 682245</t>
  </si>
  <si>
    <t>ZB553</t>
  </si>
  <si>
    <t>Láhev redon hi-vac 400 ml-kompletní 05.000.22.803</t>
  </si>
  <si>
    <t>ZB670</t>
  </si>
  <si>
    <t>Hadička spojovací tlaková unicath pr. 3,0 mm x 200 cm PB 3320 M</t>
  </si>
  <si>
    <t>ZB780</t>
  </si>
  <si>
    <t>Kontejner 120 ml sterilní á 50 ks FLME25035</t>
  </si>
  <si>
    <t>ZB844</t>
  </si>
  <si>
    <t>Esmarch 60 x 1250 KVS 06125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</si>
  <si>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</si>
  <si>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</si>
  <si>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</si>
  <si>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</si>
  <si>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</si>
  <si>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</si>
  <si>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ZC655</t>
  </si>
  <si>
    <t>Kanyla venózní perfuzní jednostupňová 26Fr TFM026L</t>
  </si>
  <si>
    <t>ZC966</t>
  </si>
  <si>
    <t>Sada připojovacích hadic Set vavd bal. á 30 ks (st.k.č. 500050 JH10.2027) JP2027</t>
  </si>
  <si>
    <t>ZD809</t>
  </si>
  <si>
    <t>Kanyla vasofix 20G růžová safety 4269110S-01</t>
  </si>
  <si>
    <t>ZD945</t>
  </si>
  <si>
    <t>Filtr bakteriální a virový 1344000S</t>
  </si>
  <si>
    <t>ZD979</t>
  </si>
  <si>
    <t>Kanyla vasofix 17G bílá safety 4269152S-01</t>
  </si>
  <si>
    <t>ZD980</t>
  </si>
  <si>
    <t>Kanyla vasofix 18G zelená safety 4269136S-01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</si>
  <si>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</si>
  <si>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</si>
  <si>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</si>
  <si>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</si>
  <si>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</si>
  <si>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</si>
  <si>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ZG132</t>
  </si>
  <si>
    <t>Katetr močový nelaton pro měření teploty CH16 bal. á 5 ks 179360-000160</t>
  </si>
  <si>
    <t>ZH816</t>
  </si>
  <si>
    <t>Katetr močový foley CH14 180605-000140</t>
  </si>
  <si>
    <t>ZI179</t>
  </si>
  <si>
    <t>Zkumavka s mediem+ flovakovaný tampon eSwab růžový 490CE.A</t>
  </si>
  <si>
    <t>ZI655</t>
  </si>
  <si>
    <t>Difuzér plynový pro mimotělní oběh P8020/00</t>
  </si>
  <si>
    <t>ZJ310</t>
  </si>
  <si>
    <t>Katetr močový foley CH12 180605-000120</t>
  </si>
  <si>
    <t>ZB324</t>
  </si>
  <si>
    <t>Plegie cílená á 20 ks (MEDPROGRESS) 30012</t>
  </si>
  <si>
    <t>ZB357</t>
  </si>
  <si>
    <t>Pásek adapter coronary perfusion typ Y 10004</t>
  </si>
  <si>
    <t>ZB531</t>
  </si>
  <si>
    <t>Hadička vysokotlaká combidyn 200 cm 5215035</t>
  </si>
  <si>
    <t>ZB952</t>
  </si>
  <si>
    <t>Plegie cílená á 20 ks (MEDPROGRESS) 30010</t>
  </si>
  <si>
    <t>ZC940</t>
  </si>
  <si>
    <t>Pumpa centrifugální 050-300-000</t>
  </si>
  <si>
    <t>ZD920</t>
  </si>
  <si>
    <t>Klip horizon S-WIDE 30 x 6 bal. á 180 ks červený HZ1201</t>
  </si>
  <si>
    <t>ZF186</t>
  </si>
  <si>
    <t>Stříkačka janett 2-dílná 150 ml vyplachovací balená 08151</t>
  </si>
  <si>
    <t>ZG002</t>
  </si>
  <si>
    <t>Sání perikardiální SU 29602</t>
  </si>
  <si>
    <t>ZL464</t>
  </si>
  <si>
    <t>Popisovač sterilní se dvěma hroty Sandel 4-in-1Marker, bal. á 25 ks, S1041F</t>
  </si>
  <si>
    <t>ZL514</t>
  </si>
  <si>
    <t>Hadička k měření tlaku bal. á 20 ks (st.k.č. S2589 JH10.65874) 701065874</t>
  </si>
  <si>
    <t>ZE550</t>
  </si>
  <si>
    <t>Kanyla femorální arteriální s dilatátorem fem-flex 20Fr á 5 ks TFA02025</t>
  </si>
  <si>
    <t>ZA709</t>
  </si>
  <si>
    <t>Katetr močový foley 22CH bal. á 12 ks 1575-02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</si>
  <si>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</si>
  <si>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</si>
  <si>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</si>
  <si>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21Fr á 10 ks EZC21TA</t>
  </si>
  <si>
    <t>ZB309</t>
  </si>
  <si>
    <t>Kanyla ET 7,5 s manžetou bal. á 20 ks 100/199/075</t>
  </si>
  <si>
    <t>ZI016</t>
  </si>
  <si>
    <t>Lepidlo tkáňové 5 ml BioGlue BG3515-5-G</t>
  </si>
  <si>
    <t>KH172</t>
  </si>
  <si>
    <t>spojka Retroguard 3/8 x 3/8 718828200002</t>
  </si>
  <si>
    <t>ZL515</t>
  </si>
  <si>
    <t>Spojka Y 1/2-3/8-3/8 á 25 ks MEYK1H5440</t>
  </si>
  <si>
    <t>KC601</t>
  </si>
  <si>
    <t>acrobat SUV sada 87XO4-9000S</t>
  </si>
  <si>
    <t>ZK505</t>
  </si>
  <si>
    <t>Pumpa infuzní Infusor LV 2 5 denní 240 ml bal. á 12 ks 2C1008KP</t>
  </si>
  <si>
    <t>ZF483</t>
  </si>
  <si>
    <t>Kanyla tracheoskopická VivaSight 37F DL DLVT37L</t>
  </si>
  <si>
    <t>ZM236</t>
  </si>
  <si>
    <t>Kanyla femorální venózní 23 Fr BE-PVL2355 JH10.47295</t>
  </si>
  <si>
    <t>ZM233</t>
  </si>
  <si>
    <t>Kanyla femorální arteriální 17 Fr BE-PAS1715 JH10.47281</t>
  </si>
  <si>
    <t>ZD405</t>
  </si>
  <si>
    <t>Výplň pro chir. svorky typ JAW pár č.6 DSAFE61</t>
  </si>
  <si>
    <t>KG691</t>
  </si>
  <si>
    <t>set pls ecmo dlouhodobé životní podpory JH10.27818</t>
  </si>
  <si>
    <t>ZM333</t>
  </si>
  <si>
    <t>Lepidlo tkáňové 4 ml coseal premix 934074</t>
  </si>
  <si>
    <t>ZM317</t>
  </si>
  <si>
    <t>Kanyla femorální arteriální OPTI18</t>
  </si>
  <si>
    <t>KC602</t>
  </si>
  <si>
    <t>axius blower/mister  á 5 ks CB-1000</t>
  </si>
  <si>
    <t>KI498</t>
  </si>
  <si>
    <t>retractor Inserts 28707 á 10 ks</t>
  </si>
  <si>
    <t>ZM232</t>
  </si>
  <si>
    <t>Kanyla femorální arteriální 15 Fr BE-PAS1515 JH104.7280</t>
  </si>
  <si>
    <t>ZA255</t>
  </si>
  <si>
    <t>Kanyla venózní dvoustupňová 36/46Fr á 10 ks TF3646OA</t>
  </si>
  <si>
    <t>KI533</t>
  </si>
  <si>
    <t>Set paerfuzní kardioplegický Myotherm XP( M423002A)  M423002B</t>
  </si>
  <si>
    <t>ZE554</t>
  </si>
  <si>
    <t>Kanyla venózní femorální 24Fr VFEM024</t>
  </si>
  <si>
    <t>ZM697</t>
  </si>
  <si>
    <t>Kanyla cvent - standart aortic root 7 Fr/14 cm  bal. á 20 ks 20014</t>
  </si>
  <si>
    <t>ZM696</t>
  </si>
  <si>
    <t>Kanyla left vent catether 18Fr/38 1 cm PVC bal. á 20 ks 12118</t>
  </si>
  <si>
    <t>KC599</t>
  </si>
  <si>
    <t>acrobat SUV OM-9000S</t>
  </si>
  <si>
    <t>ZE252</t>
  </si>
  <si>
    <t>Drainobag 40 K8  5524016</t>
  </si>
  <si>
    <t>ZM839</t>
  </si>
  <si>
    <t>Kanyla do safény Free flow bal. á 20 ks 30022</t>
  </si>
  <si>
    <t>ZE551</t>
  </si>
  <si>
    <t>Kanyla femorální arteriální s dilatátorem fem-flex 22Fr á 5 ks TFA02225</t>
  </si>
  <si>
    <t>ZL623</t>
  </si>
  <si>
    <t>Klipovač horizon open S-WIDE 20 cm zahnutý HZ137082</t>
  </si>
  <si>
    <t>ZG133</t>
  </si>
  <si>
    <t>Katetr močový pro měření teploty ch12 bal. á 5 ks 179360-000120</t>
  </si>
  <si>
    <t>ZB343</t>
  </si>
  <si>
    <t>List pilový pro pilu na sternum GB135R</t>
  </si>
  <si>
    <t>KI947</t>
  </si>
  <si>
    <t>oxygenátor terumo Capiox včetně hadicového setu CX-CZ091X</t>
  </si>
  <si>
    <t>ZG134</t>
  </si>
  <si>
    <t>Katetr močový nelaton CH14 pro měření teploty 179360-000140</t>
  </si>
  <si>
    <t>ZJ573</t>
  </si>
  <si>
    <t>Spojka symetrická 7 x 7 75103</t>
  </si>
  <si>
    <t>ZB296</t>
  </si>
  <si>
    <t>Mikroskalpel Stab Blade/Tip 22,5° Straig bal. á 6 ks 72-2202</t>
  </si>
  <si>
    <t>ZG263</t>
  </si>
  <si>
    <t>Rukojeť aktivní elektrody resterizovatelná 4,6 m kabel bal. á 10 ks E2100</t>
  </si>
  <si>
    <t>ZI123</t>
  </si>
  <si>
    <t>Lepidlo tkáňové 10 ml BioGlue BG3510-5-G</t>
  </si>
  <si>
    <t>ZA160</t>
  </si>
  <si>
    <t>Katetr multi lumen 9 Fr/10 cm SI-21142</t>
  </si>
  <si>
    <t>ZB514</t>
  </si>
  <si>
    <t>Surgisite tip cleaner bal. á 36 ks 4315</t>
  </si>
  <si>
    <t>ZC721</t>
  </si>
  <si>
    <t>Filtr prachový pro kanystr ADU bal. á 40 ks 427001400</t>
  </si>
  <si>
    <t>ZN401</t>
  </si>
  <si>
    <t>Punch aortální jednorázový 15 cm délka 4,0 mm bal. á 6 ks DP- 40K</t>
  </si>
  <si>
    <t>ZN403</t>
  </si>
  <si>
    <t>List pilový ke sternální pile HALL 50 5059-532</t>
  </si>
  <si>
    <t>ZB130</t>
  </si>
  <si>
    <t>Peán UH bal. á 50 ks RP88</t>
  </si>
  <si>
    <t>ZB853</t>
  </si>
  <si>
    <t>Kanyla venózní perfuzní jednostupňová 30Fr TFM030L</t>
  </si>
  <si>
    <t>ZN387</t>
  </si>
  <si>
    <t>Kanyla koronární přímá průměr 3,0 mm balon velikost 6 mm CP-21006</t>
  </si>
  <si>
    <t>ZG480</t>
  </si>
  <si>
    <t>Kauter F7234/1 pálení do protéz á 10 ks F7234/1</t>
  </si>
  <si>
    <t>ZM316</t>
  </si>
  <si>
    <t>Kanyla femorální arteriální OPTI16</t>
  </si>
  <si>
    <t>ZD032</t>
  </si>
  <si>
    <t>Kanyla aortální 24Fr á 10 ks APC024B</t>
  </si>
  <si>
    <t>ZL624</t>
  </si>
  <si>
    <t>Klipovač horizon open M 20 cm zahnutý HZ237081</t>
  </si>
  <si>
    <t>ZE745</t>
  </si>
  <si>
    <t>Hadice turbo SG19061 3/8 x 3/32 XS bal. á 25 m 05439</t>
  </si>
  <si>
    <t>ZE744</t>
  </si>
  <si>
    <t>Hadice turbo SG19060 1/4 x 3/16 XS bal. á 25 m 05444</t>
  </si>
  <si>
    <t>ZG264</t>
  </si>
  <si>
    <t>Plegie cílená pacičky (MEDPROGRESS) 30050</t>
  </si>
  <si>
    <t>ZN855</t>
  </si>
  <si>
    <t>Sada připojovacích hadic k mimotělnímu oběhu - set vavd bal. á 25 ks MEH7 4298-0</t>
  </si>
  <si>
    <t>ZN989</t>
  </si>
  <si>
    <t>Kanyla do safény vessel acorn 4 mm 40P 17L bal. á 40 ks 30005</t>
  </si>
  <si>
    <t>ZE275</t>
  </si>
  <si>
    <t>Kanyla venózní perfuzní jednostupňová 34Fr TFM034L</t>
  </si>
  <si>
    <t>ZD031</t>
  </si>
  <si>
    <t>Kanyla aortální 22Fr á 10 ks APC022B</t>
  </si>
  <si>
    <t>ZE648</t>
  </si>
  <si>
    <t>Klip horizon M 30 x 6 bal. á 180 ks HZ2200</t>
  </si>
  <si>
    <t>ZF670</t>
  </si>
  <si>
    <t>Kádinka nízká s výlevkou skol 150 ml KAVA632417010150_U</t>
  </si>
  <si>
    <t>KC614</t>
  </si>
  <si>
    <t>mhv masters SJM, 27MJ-501</t>
  </si>
  <si>
    <t>ZG486</t>
  </si>
  <si>
    <t>Dlaha sternální uzamykatelná 2.4 mm 460.019</t>
  </si>
  <si>
    <t>ZH558</t>
  </si>
  <si>
    <t>Šroub sternální unilock 3,0 mm 04.501.114</t>
  </si>
  <si>
    <t>ZI132</t>
  </si>
  <si>
    <t>Dlaha sternální uzamykatelná 2.4 mm 460.045</t>
  </si>
  <si>
    <t>ZH560</t>
  </si>
  <si>
    <t>Šroub sternální unilock 3,0 mm 04.501.118</t>
  </si>
  <si>
    <t>KC607</t>
  </si>
  <si>
    <t>mhv regent SJM, 23AGFN-756</t>
  </si>
  <si>
    <t>KC609</t>
  </si>
  <si>
    <t>mhv regent SJM, 27AGFN-756</t>
  </si>
  <si>
    <t>KC617</t>
  </si>
  <si>
    <t>graft aortální 27CAVGJ-515</t>
  </si>
  <si>
    <t>ZF427</t>
  </si>
  <si>
    <t>Dlaha splint-fix 22 k znehybnění zápěstí a kotníku při kanylaci bal. á 2 ks NKS:60-11</t>
  </si>
  <si>
    <t>ZH559</t>
  </si>
  <si>
    <t>Šroub sternální unilock 3,0 mm 04.501.116</t>
  </si>
  <si>
    <t>ZH552</t>
  </si>
  <si>
    <t>Dlaha sternální uzamykatelná 2.4 mm pro tělo sterna 460.037</t>
  </si>
  <si>
    <t>ZA819</t>
  </si>
  <si>
    <t>Dlaha sternální ZipFix bal. á 20 ks 08.501.001.20S</t>
  </si>
  <si>
    <t>ZG540</t>
  </si>
  <si>
    <t>Dlaha sternální uzamykatelná 2.4 mm pro tělo sterna 460.038</t>
  </si>
  <si>
    <t>KC616</t>
  </si>
  <si>
    <t>graft aortální 25CAVGJ-515</t>
  </si>
  <si>
    <t>ZB325</t>
  </si>
  <si>
    <t>Shunt intrakoronární 1,50 mm á 5 ks (MEDPROGRESS) 31150</t>
  </si>
  <si>
    <t>ZB818</t>
  </si>
  <si>
    <t>Katetr CVC 3 lumen 7 Fr x 20 cm certofix protect trio V720 4163214P-S1+set rouškování pro CVC bal. á 10 ks 47561111</t>
  </si>
  <si>
    <t>ZC627</t>
  </si>
  <si>
    <t>Balón kontrapulzační 40CC/8 Fr IAB-05840-LWS</t>
  </si>
  <si>
    <t>ZC630</t>
  </si>
  <si>
    <t>Katetr CVC 3 lumen 8,5 Fr x 16 cm bal. á 5 ks NM-12853</t>
  </si>
  <si>
    <t>ZC637</t>
  </si>
  <si>
    <t>Arteriofix bal. á 20 ks 20G 5206324</t>
  </si>
  <si>
    <t>KG690</t>
  </si>
  <si>
    <t>katetr vasoview hemopro, ous C-VH-3000-W</t>
  </si>
  <si>
    <t>ZE312</t>
  </si>
  <si>
    <t>Shunt intrakoronární 1,25 mm á 5 ks (MEDPROGRESS) 31125</t>
  </si>
  <si>
    <t>ZA199</t>
  </si>
  <si>
    <t>Katetr CVC 3 lumen 7 Fr x 16 cm bal. á 5 ks NM-22703</t>
  </si>
  <si>
    <t>ZB485</t>
  </si>
  <si>
    <t>Katetr radioablační AT-OLL2</t>
  </si>
  <si>
    <t>ZM842</t>
  </si>
  <si>
    <t>Katetr hrudní bez trokaru 24/8,0 bal. á 25 ks 21024</t>
  </si>
  <si>
    <t>ZO018</t>
  </si>
  <si>
    <t>Katetr PAINfusor 7,5, 19G, délka perforované části 7,5 cm, celková délka 42 cm 203.06.10.07</t>
  </si>
  <si>
    <t>KD034</t>
  </si>
  <si>
    <t>basx kit cholecystekt á 5 ks RLA004A</t>
  </si>
  <si>
    <t>ZB209</t>
  </si>
  <si>
    <t>Set transfúzní BLLP pro přetlakovou transfuzi bez vzdušného filtru hemomed 05123</t>
  </si>
  <si>
    <t>ZA870</t>
  </si>
  <si>
    <t>Set bez kontroly vakua yankauer bal. á 100 ks 34092182</t>
  </si>
  <si>
    <t>ZE557</t>
  </si>
  <si>
    <t>Set zaváděcí perkutální arteriální fem-flex á 5 ks PIKA</t>
  </si>
  <si>
    <t>ZK337</t>
  </si>
  <si>
    <t>Set procedure TX175 04256</t>
  </si>
  <si>
    <t>ZM239</t>
  </si>
  <si>
    <t>Set zaváděcí perkutální arteriální PIK150 JH104.7385</t>
  </si>
  <si>
    <t>ZK340</t>
  </si>
  <si>
    <t>Set collection TX cardio 04266</t>
  </si>
  <si>
    <t>ZA244</t>
  </si>
  <si>
    <t>Set hemofiltrační incl. BC 140 plus bal. á 10 ks P-0400 JH10.05142</t>
  </si>
  <si>
    <t>ZN522</t>
  </si>
  <si>
    <t>Set rouškovací kardio ICHS 97069730</t>
  </si>
  <si>
    <t>ZN523</t>
  </si>
  <si>
    <t>Set rouškovací revize + chlopeň 97069729</t>
  </si>
  <si>
    <t>ZK338</t>
  </si>
  <si>
    <t>Set sequestration X 04015</t>
  </si>
  <si>
    <t>ZE558</t>
  </si>
  <si>
    <t>Set zaváděcí perkutální venózní fem-flex á 5 ks PIKV</t>
  </si>
  <si>
    <t>ZB145</t>
  </si>
  <si>
    <t>Šití premicron zelený 3/0 (2) bal. á 36 ks C0026815</t>
  </si>
  <si>
    <t>ZB165</t>
  </si>
  <si>
    <t>Šití steelex elec elektroda 3/0 (2) á 36 ks C0992070</t>
  </si>
  <si>
    <t>ZB280</t>
  </si>
  <si>
    <t>Šití prolene bl 2-0 bal. á 12 ks W8937</t>
  </si>
  <si>
    <t>ZB537</t>
  </si>
  <si>
    <t>Šití prolene bl 7-0 bal. á 36 ks EH8020H</t>
  </si>
  <si>
    <t>ZB593</t>
  </si>
  <si>
    <t>Šití prolene bl 6-0 bal. á 36 ks 8711H</t>
  </si>
  <si>
    <t>ZB608</t>
  </si>
  <si>
    <t>Šití premicron zelený 2/0 (3) bal. á 36 ks C0026057</t>
  </si>
  <si>
    <t>ZB609</t>
  </si>
  <si>
    <t>Šití premicron zelený 2/0 (3) bal. á 36 ks C0026026</t>
  </si>
  <si>
    <t>ZB610</t>
  </si>
  <si>
    <t>Šití premicron zelený 3/0 (2) bal. á 36 ks C0026005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</si>
  <si>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</si>
  <si>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</si>
  <si>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</si>
  <si>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</si>
  <si>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</si>
  <si>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</si>
  <si>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</si>
  <si>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prolene bl 5-0 bal. á 12 ks W8556</t>
  </si>
  <si>
    <t>ZB150</t>
  </si>
  <si>
    <t>Šití premicron Z/B 2/0 bal. á 24 ks B0027711</t>
  </si>
  <si>
    <t>ZB617</t>
  </si>
  <si>
    <t>Šití prolene bl 4-0 bal. á 12 ks W8761</t>
  </si>
  <si>
    <t>ZI467</t>
  </si>
  <si>
    <t>Šití monoplus fialový 1 (4) bal. á 24 ks B0024091</t>
  </si>
  <si>
    <t>ZI869</t>
  </si>
  <si>
    <t>Šití cardioflon 2/0 bal. á 24 ks 19R30A</t>
  </si>
  <si>
    <t>ZJ181</t>
  </si>
  <si>
    <t>Šití optime 2/0 kožní bal. á 36 ks 18S30K</t>
  </si>
  <si>
    <t>ZA959</t>
  </si>
  <si>
    <t>Šití safil fialový 3/0 (2) bal. á 36 ks C1048241</t>
  </si>
  <si>
    <t>ZH325</t>
  </si>
  <si>
    <t>Šití cardioflon 0 19R35A</t>
  </si>
  <si>
    <t>ZB555</t>
  </si>
  <si>
    <t>Šití prolene bl 3-0 bal. á 12 ks W8522</t>
  </si>
  <si>
    <t>ZB287</t>
  </si>
  <si>
    <t>Šití prolene bl 8-0 bal. á 12 ks W2777</t>
  </si>
  <si>
    <t>ZB149</t>
  </si>
  <si>
    <t>Šití premicron Z/B 2/0 bal. á 24 ks B0027720</t>
  </si>
  <si>
    <t>ZM717</t>
  </si>
  <si>
    <t>Šití prolene bl 4-0 s 26j VISI Black bal. á 12 ks W8355</t>
  </si>
  <si>
    <t>ZM716</t>
  </si>
  <si>
    <t>Šití prolene bl 4-0 s 20j VISI Black bal. á 12 ks W8340</t>
  </si>
  <si>
    <t>ZB717</t>
  </si>
  <si>
    <t>Šití prolene bl 4-0 bal. á 12 ks W8845</t>
  </si>
  <si>
    <t>ZD149</t>
  </si>
  <si>
    <t>Šití prolene bl 7-0 bal. á 12 ks W8702</t>
  </si>
  <si>
    <t>ZB981</t>
  </si>
  <si>
    <t>Šití premicron zelený 3/0 (2) bal. á 36 ks C0026905</t>
  </si>
  <si>
    <t>ZB146</t>
  </si>
  <si>
    <t>Šití premicron zelený 5/0 bal. á 36 ks C0026903</t>
  </si>
  <si>
    <t>ZH803</t>
  </si>
  <si>
    <t>Šití prolene bl 6-0 bal. á 12 ks W8597</t>
  </si>
  <si>
    <t>ZM720</t>
  </si>
  <si>
    <t>Šití premicron 2/0 (3) bal. á 36 ks C0026531</t>
  </si>
  <si>
    <t>ZH235</t>
  </si>
  <si>
    <t>Šití dafilon modrý 2/0 (3) bal. á 36 ks C0934801</t>
  </si>
  <si>
    <t>ZJ325</t>
  </si>
  <si>
    <t>Šití optime 2/0 bal. á 36 ks 18G30H</t>
  </si>
  <si>
    <t>ZK452</t>
  </si>
  <si>
    <t>Šití optime 3/0 18S20K</t>
  </si>
  <si>
    <t>ZA360</t>
  </si>
  <si>
    <t>Jehla sterican 0,5 x 25 mm oranžová 9186158</t>
  </si>
  <si>
    <t>ZF431</t>
  </si>
  <si>
    <t>Rukavice operační gammex PF sensitive vel. 7,5 bal. á 50 ks 330051075</t>
  </si>
  <si>
    <t>ZJ718</t>
  </si>
  <si>
    <t>Rukavice operační gammex PF sensitive vel. 6,5 bal. á 50 párů 330051060</t>
  </si>
  <si>
    <t>ZN041</t>
  </si>
  <si>
    <t>Rukavice operační gammex ansell PF bez pudru 6,5 330048065</t>
  </si>
  <si>
    <t>ZN108</t>
  </si>
  <si>
    <t>Rukavice operační gammex ansell PF bez pudru 8,0 330048080</t>
  </si>
  <si>
    <t>ZN125</t>
  </si>
  <si>
    <t>Rukavice operační gammex ansell PF bez pudru 7,5 330048075</t>
  </si>
  <si>
    <t>ZF432</t>
  </si>
  <si>
    <t>Rukavice operační gammex PF sensitive vel. 8,0 bal. á 50 párů 330051080</t>
  </si>
  <si>
    <t>ZB153</t>
  </si>
  <si>
    <t>Vosk kostní Knochenwasch 2,5 G 1029754</t>
  </si>
  <si>
    <t>KC618</t>
  </si>
  <si>
    <t>záplata Biocor SJM B40-10 x 6 C0510</t>
  </si>
  <si>
    <t>ZD033</t>
  </si>
  <si>
    <t>Protéza cévní hemashield 28/15 (VS02.175128P0) M00202175128PO</t>
  </si>
  <si>
    <t>ZC839</t>
  </si>
  <si>
    <t>Protéza cévní hemashield 26/15 VS02.175126P0</t>
  </si>
  <si>
    <t>ZH165</t>
  </si>
  <si>
    <t>Protéza cévní InterGard knitted 6/20 IGK0006-20</t>
  </si>
  <si>
    <t>ZH839</t>
  </si>
  <si>
    <t>Protéza cévní hemashield gold 8/20 IGK0008-20</t>
  </si>
  <si>
    <t>KI182</t>
  </si>
  <si>
    <t>kroužek anuloplastický SÉGIUM SJM mitrální semirigidní vel. 32 SARP-32</t>
  </si>
  <si>
    <t>ZI551</t>
  </si>
  <si>
    <t>Záplata křížková 5,1 x 5,1 cm 007943</t>
  </si>
  <si>
    <t>ZC999</t>
  </si>
  <si>
    <t>Protéza cévní hemashield 30/15 VS02.175130P0</t>
  </si>
  <si>
    <t>KI887</t>
  </si>
  <si>
    <t>kroužek anuloplastický SÉGIUM SJM mitrální semirigidní vel. 34 SARP-34</t>
  </si>
  <si>
    <t>KI181</t>
  </si>
  <si>
    <t>kroužek anuloplastický SÉGIUM SJM mitrální semirigidní vel. 30 SARP-30</t>
  </si>
  <si>
    <t>ZB916</t>
  </si>
  <si>
    <t>Okruh dýchací anesteziologický univerzální 1,6 m 2900</t>
  </si>
  <si>
    <t>ZH789</t>
  </si>
  <si>
    <t>Okruh dýchací anesteziologický 22 mm Compact II 2 l vak 2154000</t>
  </si>
  <si>
    <t>ZB398</t>
  </si>
  <si>
    <t>Maska supraglotická č. 4,0 8204000</t>
  </si>
  <si>
    <t>ZA992</t>
  </si>
  <si>
    <t>Maska supraglotická č. 5,0 8205000</t>
  </si>
  <si>
    <t>ZC728</t>
  </si>
  <si>
    <t>Hadice silikon 1,5 x 3 m á 25 m 34.000.00.101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</si>
  <si>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</si>
  <si>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</si>
  <si>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</si>
  <si>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</si>
  <si>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</si>
  <si>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</si>
  <si>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</si>
  <si>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</si>
  <si>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</si>
  <si>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</si>
  <si>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</si>
  <si>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</si>
  <si>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50115040</t>
  </si>
  <si>
    <t>505 SZM laboratorní sklo a materiál (112 02 140)</t>
  </si>
  <si>
    <t>50115070</t>
  </si>
  <si>
    <t>513 SZM katetry (112 02 101)</t>
  </si>
  <si>
    <t>50115079</t>
  </si>
  <si>
    <t>542 SZM Intenzivní péče (112 02 100)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</si>
  <si>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</si>
  <si>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</si>
  <si>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</si>
  <si>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</si>
  <si>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</si>
  <si>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</si>
  <si>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</si>
  <si>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</si>
  <si>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</si>
  <si>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</si>
  <si>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</si>
  <si>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</si>
  <si>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</si>
  <si>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>Zdravotní výkony vykázané na pracovišti v rámci ambulantní péče *</t>
  </si>
  <si>
    <t>Ambulantní péče znamená, že pacient v den poskytnutí zdravotní péče není hospitalizován ve FNOL</t>
  </si>
  <si>
    <t>beze jména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</si>
  <si>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</si>
  <si>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</si>
  <si>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</si>
  <si>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</si>
  <si>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</si>
  <si>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</si>
  <si>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</si>
  <si>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</si>
  <si>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</si>
  <si>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</si>
  <si>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</si>
  <si>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</si>
  <si>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</si>
  <si>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</si>
  <si>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</si>
  <si>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</si>
  <si>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</si>
  <si>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17520</t>
  </si>
  <si>
    <t>KARDIOVERSE ELEKTRICKÁ (NIKOLIV PŘI RESUSCITACI)</t>
  </si>
  <si>
    <t>89517</t>
  </si>
  <si>
    <t>UZ DUPLEXNÍ VYŠETŘENÍ DVOU A VÍCE CÉV, T. J. MORFO</t>
  </si>
  <si>
    <t>09543</t>
  </si>
  <si>
    <t>Signalni kod</t>
  </si>
  <si>
    <t>09119</t>
  </si>
  <si>
    <t xml:space="preserve">ODBĚR KRVE ZE ŽÍLY U DOSPĚLÉHO NEBO DÍTĚTE NAD 10 </t>
  </si>
  <si>
    <t>09233</t>
  </si>
  <si>
    <t>INJEKČNÍ OKRSKOVÁ ANESTÉZIE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</si>
  <si>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</si>
  <si>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</si>
  <si>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</si>
  <si>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</si>
  <si>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</si>
  <si>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</si>
  <si>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</si>
  <si>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</si>
  <si>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</si>
  <si>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</si>
  <si>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</si>
  <si>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</si>
  <si>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</si>
  <si>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</si>
  <si>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</si>
  <si>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</si>
  <si>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</si>
  <si>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</si>
  <si>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</si>
  <si>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55023</t>
  </si>
  <si>
    <t>KONTROLNÍ VYŠETŘENÍ KARDIOCHIRURGEM</t>
  </si>
  <si>
    <t>57243</t>
  </si>
  <si>
    <t>HRUDNÍ PUNKCE</t>
  </si>
  <si>
    <t>09545</t>
  </si>
  <si>
    <t>REGULAČNÍ POPLATEK ZA POHOTOVOSTNÍ SLUŽBU -- POPLA</t>
  </si>
  <si>
    <t>51825</t>
  </si>
  <si>
    <t>SEKUNDÁRNÍ SUTURA RÁNY</t>
  </si>
  <si>
    <t>09239</t>
  </si>
  <si>
    <t>SUTURA RÁNY A PODKOŽÍ DO 5 CM</t>
  </si>
  <si>
    <t>09235</t>
  </si>
  <si>
    <t>ODSTRANĚNÍ MALÝCH LÉZÍ KŮŽE</t>
  </si>
  <si>
    <t>55021</t>
  </si>
  <si>
    <t>KOMPLEXNÍ VYŠETŘENÍ KARDIOCHIRURGEM</t>
  </si>
  <si>
    <t>55022</t>
  </si>
  <si>
    <t>CÍLENÉ VYŠETŘENÍ KARDIOCHIRURGEM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</si>
  <si>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</si>
  <si>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</si>
  <si>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</si>
  <si>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</si>
  <si>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</si>
  <si>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</si>
  <si>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</si>
  <si>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</si>
  <si>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16 - Klinika plicních nemocí a tuberkulózy</t>
  </si>
  <si>
    <t>17 - Neurologická klinika</t>
  </si>
  <si>
    <t>26 - Oddělení rehabilitace</t>
  </si>
  <si>
    <t>30 - Oddělení geriatrie</t>
  </si>
  <si>
    <t>31 - Traumatologické oddělení</t>
  </si>
  <si>
    <t>59 - Oddělení intenzivní péče chirurgických oborů</t>
  </si>
  <si>
    <t>01</t>
  </si>
  <si>
    <t>03</t>
  </si>
  <si>
    <t>04</t>
  </si>
  <si>
    <t>05</t>
  </si>
  <si>
    <t>06</t>
  </si>
  <si>
    <t>07</t>
  </si>
  <si>
    <t>08</t>
  </si>
  <si>
    <t>16</t>
  </si>
  <si>
    <t>17</t>
  </si>
  <si>
    <t>26</t>
  </si>
  <si>
    <t>30</t>
  </si>
  <si>
    <t>31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</si>
  <si>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</si>
  <si>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</si>
  <si>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</si>
  <si>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</si>
  <si>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</si>
  <si>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</si>
  <si>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</si>
  <si>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</si>
  <si>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51811</t>
  </si>
  <si>
    <t>ABSCES NEBO HEMATOM SUBKUTANNÍ, PILONIDÁLNÍ, INTRA</t>
  </si>
  <si>
    <t>5F1</t>
  </si>
  <si>
    <t>07546</t>
  </si>
  <si>
    <t>(DRG) OTEVŘENÝ PŘÍSTUP</t>
  </si>
  <si>
    <t>07531</t>
  </si>
  <si>
    <t>(VZP) ARTERIOGRAFIE PEROPERAČNÍ</t>
  </si>
  <si>
    <t>07550</t>
  </si>
  <si>
    <t>(DRG) ENDOVASKULÁRNÍ PŘÍSTUP PERKUTÁNNÍ NEBO S?PRE</t>
  </si>
  <si>
    <t>07417</t>
  </si>
  <si>
    <t>(VZP) ENDARTERECTOMIE A. FEMORALIS A JEJÍCH VĚTVÍ</t>
  </si>
  <si>
    <t>07532</t>
  </si>
  <si>
    <t>(VZP) TRANSLUMINÁLNÍ ANGIOPLASTIKA PEROPERAČNÍ</t>
  </si>
  <si>
    <t>07543</t>
  </si>
  <si>
    <t>(DRG) PRIMOOPERACE</t>
  </si>
  <si>
    <t>54810</t>
  </si>
  <si>
    <t>PEROPERAČNÍ ANGIOGRAFIE</t>
  </si>
  <si>
    <t>54190</t>
  </si>
  <si>
    <t>OSTATNÍ REKONSTRUKCE TEPEN A BY-PASSY</t>
  </si>
  <si>
    <t>51850</t>
  </si>
  <si>
    <t>PŘEVAZ RÁNY METODOU V. A. C. (VACUUM ASISTED CLOSU</t>
  </si>
  <si>
    <t>07379</t>
  </si>
  <si>
    <t>(VZP) BYPASS NEBO NÁHRADA ILIKO - FEMORÁLNÍ PROTET</t>
  </si>
  <si>
    <t>54120</t>
  </si>
  <si>
    <t>ANEURYSMA BŘIŠNÍ AORTY (NÁHRADA BIFURKAČNÍ PROTÉZO</t>
  </si>
  <si>
    <t>07562</t>
  </si>
  <si>
    <t>(DRG) PLÁNOVANÁ OPERACE KVCH</t>
  </si>
  <si>
    <t>54320</t>
  </si>
  <si>
    <t xml:space="preserve">ENDARTEREKTOMIE KAROTICKÁ A OSTATNÍCH PERIFERNÍCH </t>
  </si>
  <si>
    <t>07552</t>
  </si>
  <si>
    <t>(DRG) OPERAČNÍ VÝKON BEZ MIMOTĚLNÍHO OBĚHU</t>
  </si>
  <si>
    <t>66851</t>
  </si>
  <si>
    <t>AMPUTACE DLOUHÉ KOSTI / EXARTIKULACE VELKÉHO KLOUB</t>
  </si>
  <si>
    <t>07563</t>
  </si>
  <si>
    <t>(DRG) URGENTNÍ OPERACE KVCH</t>
  </si>
  <si>
    <t>54510</t>
  </si>
  <si>
    <t>PEROPERAČNÍ TRANSLUMINÁLNÍ ANGIOPLASTIKA</t>
  </si>
  <si>
    <t>54340</t>
  </si>
  <si>
    <t>TEPENNÁ EMBOLEKTOMIE, TROMBEKTOMIE</t>
  </si>
  <si>
    <t>54310</t>
  </si>
  <si>
    <t>AORTOILICKÝ ÚSEK - ENDARTEREKTOMIE</t>
  </si>
  <si>
    <t>66915</t>
  </si>
  <si>
    <t>DEKOMPRESE FASCIÁLNÍHO LOŽE</t>
  </si>
  <si>
    <t>5F5</t>
  </si>
  <si>
    <t>1</t>
  </si>
  <si>
    <t>0003708</t>
  </si>
  <si>
    <t>ZYVOXID 2 MG/ML INFUZNÍ ROZTOK</t>
  </si>
  <si>
    <t>0003952</t>
  </si>
  <si>
    <t>AMIKIN 500 MG</t>
  </si>
  <si>
    <t>0008807</t>
  </si>
  <si>
    <t>DALACIN C</t>
  </si>
  <si>
    <t>0008808</t>
  </si>
  <si>
    <t>0011706</t>
  </si>
  <si>
    <t>0014583</t>
  </si>
  <si>
    <t>0016600</t>
  </si>
  <si>
    <t>0026127</t>
  </si>
  <si>
    <t>0049193</t>
  </si>
  <si>
    <t>0053922</t>
  </si>
  <si>
    <t>CIPHIN PRO INFUSIONE 200 MG/100 ML</t>
  </si>
  <si>
    <t>0058092</t>
  </si>
  <si>
    <t>CEFAZOLIN SANDOZ 1 G</t>
  </si>
  <si>
    <t>0059830</t>
  </si>
  <si>
    <t>CIPRINOL 200 MG/100 ML</t>
  </si>
  <si>
    <t>0066020</t>
  </si>
  <si>
    <t>AUGMENTIN 1,2 G</t>
  </si>
  <si>
    <t>0068998</t>
  </si>
  <si>
    <t>0072972</t>
  </si>
  <si>
    <t>0083417</t>
  </si>
  <si>
    <t>MERONEM 1 G</t>
  </si>
  <si>
    <t>0091148</t>
  </si>
  <si>
    <t>0092290</t>
  </si>
  <si>
    <t>EDICIN 1 G</t>
  </si>
  <si>
    <t>0096414</t>
  </si>
  <si>
    <t>0162180</t>
  </si>
  <si>
    <t>0162187</t>
  </si>
  <si>
    <t>0136083</t>
  </si>
  <si>
    <t>0092359</t>
  </si>
  <si>
    <t>0141836</t>
  </si>
  <si>
    <t>AMIKACIN B. BRAUN 5 MG/ML</t>
  </si>
  <si>
    <t>0183926</t>
  </si>
  <si>
    <t>2</t>
  </si>
  <si>
    <t>0007955</t>
  </si>
  <si>
    <t>0107959</t>
  </si>
  <si>
    <t>0207921</t>
  </si>
  <si>
    <t>3</t>
  </si>
  <si>
    <t>0026096</t>
  </si>
  <si>
    <t>ROURKA ENDOBRONCHIÁLNÍ DOUBLE LUMEN LEVÝ BRONCHUS</t>
  </si>
  <si>
    <t>0043082</t>
  </si>
  <si>
    <t>CHLOPEŇ SRDEČNÍ BIOL. AORTÁLNÍ BOVINNÍ CARPENTIER-</t>
  </si>
  <si>
    <t>0043155</t>
  </si>
  <si>
    <t>0043168</t>
  </si>
  <si>
    <t>CHLOPEŇ SRDEČNÍ BIOL. MITRÁLNÍ PRASEČÍ EPIC</t>
  </si>
  <si>
    <t>0043169</t>
  </si>
  <si>
    <t>CHLOPEŇ SRDEČNÍ BIOL. AORTÁLNÍ PRASEČÍ EPIC/EPIC S</t>
  </si>
  <si>
    <t>0043173</t>
  </si>
  <si>
    <t>CHLOPEŇ SRDEČNÍ BIOLOGICKÁ - PRASEČÍ + AORTÁLNÍ KO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</si>
  <si>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</si>
  <si>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</si>
  <si>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</si>
  <si>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</si>
  <si>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</si>
  <si>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</si>
  <si>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</si>
  <si>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</si>
  <si>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</si>
  <si>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</si>
  <si>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</si>
  <si>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</si>
  <si>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</si>
  <si>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</si>
  <si>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</si>
  <si>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</si>
  <si>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</si>
  <si>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</si>
  <si>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</si>
  <si>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</si>
  <si>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</si>
  <si>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</si>
  <si>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</si>
  <si>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</si>
  <si>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</si>
  <si>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</si>
  <si>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</si>
  <si>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SONDA ABLAČNÍ (KARDIOCHIR) - ATS CRYOMAZE; SE SVOR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</si>
  <si>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</si>
  <si>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</si>
  <si>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</si>
  <si>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</si>
  <si>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</si>
  <si>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</si>
  <si>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</si>
  <si>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SET PRO ENDOSKOPICKÝ ODBĚR ŽILNÍHO ŠTĚPU - VASOVIE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</si>
  <si>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</si>
  <si>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</si>
  <si>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</si>
  <si>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</si>
  <si>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</si>
  <si>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</si>
  <si>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</si>
  <si>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</si>
  <si>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</si>
  <si>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BALONKOVÝ FOGARTY 120404F</t>
  </si>
  <si>
    <t>0056617</t>
  </si>
  <si>
    <t>ELEKTRODA STIMULAČNÍ CAPSURE EPI 4965,4968,4951,50</t>
  </si>
  <si>
    <t>0057243</t>
  </si>
  <si>
    <t>KATETR BALÓNKOVÝ INTRAARTER.KONTRAPULZAČNÍ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</si>
  <si>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</si>
  <si>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</si>
  <si>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</si>
  <si>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</si>
  <si>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</si>
  <si>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</si>
  <si>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</si>
  <si>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</si>
  <si>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0059424</t>
  </si>
  <si>
    <t xml:space="preserve">KATETR TERMODILUČNÍ 744HF75 746HF8 (ZMĚŘENÍ TLAKU 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</si>
  <si>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</si>
  <si>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</si>
  <si>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</si>
  <si>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</si>
  <si>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</si>
  <si>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</si>
  <si>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</si>
  <si>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</si>
  <si>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</si>
  <si>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</si>
  <si>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</si>
  <si>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NPWT-V.A.C. ATS SBĚRNÁ NÁDOBA S GELEM</t>
  </si>
  <si>
    <t>0081998</t>
  </si>
  <si>
    <t>NPWT-V.A.C. FREEDOM SBĚRNÁ NÁDOBA S GELEM</t>
  </si>
  <si>
    <t>0082000</t>
  </si>
  <si>
    <t>NPWT-V.A.C. GRANUFOAM (PU PĚNA) VELIKOST M</t>
  </si>
  <si>
    <t>0082001</t>
  </si>
  <si>
    <t>NPWT-V.A.C. GRANUFOAM 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</si>
  <si>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</si>
  <si>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</si>
  <si>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</si>
  <si>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</si>
  <si>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</si>
  <si>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</si>
  <si>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</si>
  <si>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</si>
  <si>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</si>
  <si>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</si>
  <si>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</si>
  <si>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</si>
  <si>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</si>
  <si>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</si>
  <si>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</si>
  <si>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</si>
  <si>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</si>
  <si>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</si>
  <si>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</si>
  <si>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</si>
  <si>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BIOL. AORTÁLNÍ Z BOVINNÍHO PERIKAR</t>
  </si>
  <si>
    <t>0192067</t>
  </si>
  <si>
    <t>KARDIOSTIMULÁTOR BIVENTRIKULÁRNÍ CONSULTA CRT-P</t>
  </si>
  <si>
    <t>0043156</t>
  </si>
  <si>
    <t xml:space="preserve">CHLOPEŇ SRDEČNÍ BIOL. AORTÁLNÍ BOVINNÍ MAGNA EASE </t>
  </si>
  <si>
    <t>0048652</t>
  </si>
  <si>
    <t>PROSTŘEDEK HEMOSTATICKÝ SURGICEL  1902GB, 1902EE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</si>
  <si>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</si>
  <si>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</si>
  <si>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</si>
  <si>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</si>
  <si>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</si>
  <si>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</si>
  <si>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</si>
  <si>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(KARDIOCHIR) - ATRICURE; BIPOLÁRNÍ</t>
  </si>
  <si>
    <t>0047498</t>
  </si>
  <si>
    <t>PROTÉZA CÉVNÍ TKANÁ TUBULÁRNÍ 175XXXP</t>
  </si>
  <si>
    <t>0057221</t>
  </si>
  <si>
    <t>KATETR TERMODIL.DIAG.AH-XXXXX..AH-XXXXX,X,XX</t>
  </si>
  <si>
    <t>0113357</t>
  </si>
  <si>
    <t>KARDIOSTIMULÁTOR DVOUDUTINOVÝ ENTOVIS DR-T KOMPLET</t>
  </si>
  <si>
    <t>0081986</t>
  </si>
  <si>
    <t>NPWT-RENASYS G PŘEVAZOVÝ SET MALÝ S</t>
  </si>
  <si>
    <t>0082145</t>
  </si>
  <si>
    <t>NPWT-RENASYS GO SBĚRNÁ NÁDOBA MALÁ</t>
  </si>
  <si>
    <t>0081995</t>
  </si>
  <si>
    <t>NPWT-RENASYS EZ SBĚRNÁ NÁDOBA VELKÁ</t>
  </si>
  <si>
    <t>0082142</t>
  </si>
  <si>
    <t>NPWT-RENASYS F PŘEVAZOVÝ SET STŘEDNÍ M</t>
  </si>
  <si>
    <t>0082143</t>
  </si>
  <si>
    <t>NPWT-RENASYS F PŘEVAZOVÝ SET VELKÝ L</t>
  </si>
  <si>
    <t>0099262</t>
  </si>
  <si>
    <t>HŘEB TIBIÁLNÍ TX, OCEL</t>
  </si>
  <si>
    <t>0051944</t>
  </si>
  <si>
    <t>KROUŽEK ANULOPLASTICKÝ SÉGUIN SJM,SARP-XX</t>
  </si>
  <si>
    <t>0169484</t>
  </si>
  <si>
    <t>LEPIDLO TKÁŇOVÉ COSEAL SURGICAL SEALANT</t>
  </si>
  <si>
    <t>0059376</t>
  </si>
  <si>
    <t>SYSTÉM TKÁŇOVÝ STABILIZAČNÍ OCTOPUS</t>
  </si>
  <si>
    <t>0056318</t>
  </si>
  <si>
    <t>CHLOPEŇ SRDEČNÍ MECHANICKÁ AORTÁLNÍ</t>
  </si>
  <si>
    <t>0194001</t>
  </si>
  <si>
    <t>KARDIOSTIMULÁTOR BIVENTRIKULÁRNÍ ETRINSA 8 HF-T</t>
  </si>
  <si>
    <t>0043153</t>
  </si>
  <si>
    <t>CHLOPEŇ SRDEČNÍ BIOL.MITRÁLNÍ Z BOVIN.PERIKARDU CA</t>
  </si>
  <si>
    <t>09227</t>
  </si>
  <si>
    <t>I. V. APLIKACE KRVE NEBO KREVNÍCH DERIVÁTŮ</t>
  </si>
  <si>
    <t>57233</t>
  </si>
  <si>
    <t>HRUDNÍ DRENÁŽ</t>
  </si>
  <si>
    <t>71717</t>
  </si>
  <si>
    <t>TRACHEOTOMIE</t>
  </si>
  <si>
    <t>00880</t>
  </si>
  <si>
    <t>ROZLIŠENÍ VYKÁZANÉ HOSPITALIZACE JAKO: = NOVÁ HOSP</t>
  </si>
  <si>
    <t>00881</t>
  </si>
  <si>
    <t>ROZLIŠENÍ VYKÁZANÉ HOSPITALIZACE JAKO: = POKRAČOVÁ</t>
  </si>
  <si>
    <t>07561</t>
  </si>
  <si>
    <t>(DRG) REKUPERACE KRVE</t>
  </si>
  <si>
    <t>07086</t>
  </si>
  <si>
    <t>(DRG) UZÁVĚR DEFEKTU SEPTA SÍNÍ NEBO FORAMEN OVALE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</si>
  <si>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</si>
  <si>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</si>
  <si>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</si>
  <si>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</si>
  <si>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</si>
  <si>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</si>
  <si>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</si>
  <si>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</si>
  <si>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</si>
  <si>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</si>
  <si>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</si>
  <si>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</si>
  <si>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</si>
  <si>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</si>
  <si>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</si>
  <si>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</si>
  <si>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</si>
  <si>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</si>
  <si>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</si>
  <si>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</si>
  <si>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</si>
  <si>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</si>
  <si>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</si>
  <si>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</si>
  <si>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07017</t>
  </si>
  <si>
    <t xml:space="preserve">(DRG) NÁHRADA KOŘENE AORTY A PŘÍPADNĚ ASCENDENTNÍ </t>
  </si>
  <si>
    <t>07026</t>
  </si>
  <si>
    <t>(DRG) NÁHRADA AORTÁLNÍ CHLOPNĚ A KOŘENE AORTY A PŘ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</si>
  <si>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</si>
  <si>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</si>
  <si>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</si>
  <si>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</si>
  <si>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</si>
  <si>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</si>
  <si>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07241</t>
  </si>
  <si>
    <t>(DRG) CHIRURGICKÁ DRENÁŽ PERIKARDU CESTOU STERNOTO</t>
  </si>
  <si>
    <t>07277</t>
  </si>
  <si>
    <t>(DRG) APLIKACE NEBO VÝMĚNA DPWT DO MEDIASTINA</t>
  </si>
  <si>
    <t>07061</t>
  </si>
  <si>
    <t>(DRG) EMBOLECTOMIE Z A. PULMONALIS</t>
  </si>
  <si>
    <t>07140</t>
  </si>
  <si>
    <t>(DRG) UZÁVĚR DEFEKTU SEPTA KOMOR (VROZENÉHO NEBO Z</t>
  </si>
  <si>
    <t>07242</t>
  </si>
  <si>
    <t>(DRG) PERIKARDEKTOMIE PARCIÁLNÍ PRO KONSTRIKCI NEB</t>
  </si>
  <si>
    <t>07257</t>
  </si>
  <si>
    <t>(DRG) ZAVEDENÍ ECMO, CENTRÁLNÍ KANYLACE</t>
  </si>
  <si>
    <t>07110</t>
  </si>
  <si>
    <t>(DRG) PLASTIKA HORNÍ NEBO DOLNÍ DUTÉ ŽÍLY</t>
  </si>
  <si>
    <t>07117</t>
  </si>
  <si>
    <t>(DRG) OPERACE PRO PORANĚNÍ LEVÉ KOMORY SRDEČNÍ</t>
  </si>
  <si>
    <t>09225</t>
  </si>
  <si>
    <t>KANYLACE CENTRÁLNÍ ŽÍLY ZA KONTROLY CELKOVÉHO STAV</t>
  </si>
  <si>
    <t>54990</t>
  </si>
  <si>
    <t>ODBĚR ŽILNÍHO ŠTĚPU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</si>
  <si>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</si>
  <si>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</si>
  <si>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</si>
  <si>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</si>
  <si>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</si>
  <si>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</si>
  <si>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</si>
  <si>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</si>
  <si>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07564</t>
  </si>
  <si>
    <t>(DRG) EMERGENTNÍ OPERACE KVCH</t>
  </si>
  <si>
    <t>55220</t>
  </si>
  <si>
    <t>JEDNODUCHÝ VÝKON NA SRDCI - PRIMOOPERACE</t>
  </si>
  <si>
    <t>55260</t>
  </si>
  <si>
    <t>KREVNÍ KARDIOPLEGIE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</si>
  <si>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</si>
  <si>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</si>
  <si>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</si>
  <si>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</si>
  <si>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</si>
  <si>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</si>
  <si>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55250</t>
  </si>
  <si>
    <t>STERNOTOMIE, TORAKOTOMIE</t>
  </si>
  <si>
    <t>07274</t>
  </si>
  <si>
    <t>(DRG) POOPERAČNÍ REVIZE PRO ZÁNĚT NEBO PORUCHU HOJ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</si>
  <si>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</si>
  <si>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</si>
  <si>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</si>
  <si>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</si>
  <si>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</si>
  <si>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</si>
  <si>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</si>
  <si>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</si>
  <si>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</si>
  <si>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</si>
  <si>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07559</t>
  </si>
  <si>
    <t>(DRG) KRYSTALOIDNÍ KARDIOPLEGIE JAKO SOUČÁST JINÉH</t>
  </si>
  <si>
    <t>55215</t>
  </si>
  <si>
    <t>MECHANICKÁ SRDEČNÍ PODPORA</t>
  </si>
  <si>
    <t>07258</t>
  </si>
  <si>
    <t>(DRG) ZAVEDENÍ ECMO, PERIFERNÍ KANYLACE</t>
  </si>
  <si>
    <t>07018</t>
  </si>
  <si>
    <t>(DRG) NÁHRADA AORTÁLNÍ CHLOPNĚ MECHANICKOU PROTÉZO</t>
  </si>
  <si>
    <t>07514</t>
  </si>
  <si>
    <t>(VZP) ODBĚR A PŘÍPRAVA ŽILNÍHO ŠTĚPU Z POVRCHOVÝCH</t>
  </si>
  <si>
    <t>07548</t>
  </si>
  <si>
    <t>(DRG) LAPAROSKOPICKÝ NEBO TORAKOSKOPICKÝ PŘÍSTUP</t>
  </si>
  <si>
    <t>07515</t>
  </si>
  <si>
    <t>07004</t>
  </si>
  <si>
    <t>(DRG) AORTOKORONÁRNÍ BYPASS VÍCENÁSOBNÝ - PLNĚ TEP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</si>
  <si>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</si>
  <si>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</si>
  <si>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</si>
  <si>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</si>
  <si>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</si>
  <si>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</si>
  <si>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</si>
  <si>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 xml:space="preserve">(DRG) CHIRURGICKÁ IMPLANTACE NEBO VÝMĚNA TRVALÉHO </t>
  </si>
  <si>
    <t>07048</t>
  </si>
  <si>
    <t xml:space="preserve">(DRG) PLASTIKA TRIKUSPIDÁLNÍ CHLOPNĚ S IMPLANTACÍ </t>
  </si>
  <si>
    <t>55231</t>
  </si>
  <si>
    <t>07024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</si>
  <si>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</si>
  <si>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</si>
  <si>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</si>
  <si>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</si>
  <si>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</si>
  <si>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</si>
  <si>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</si>
  <si>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(DRG) RESEKCE NÁDORU SÍNÍ NEBO MEZISÍŇOVÉ PŘEPÁŽKY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</si>
  <si>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</si>
  <si>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</si>
  <si>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</si>
  <si>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</si>
  <si>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</si>
  <si>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</si>
  <si>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</si>
  <si>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07039</t>
  </si>
  <si>
    <t>07119</t>
  </si>
  <si>
    <t>(DRG) OPERACE PRO POINFARKTOVOU RUPTURU (VČETNĚ HR</t>
  </si>
  <si>
    <t>07572</t>
  </si>
  <si>
    <t>(DRG) DRUHÁ A DALŠÍ POOPERAČNÍ REVIZE PRO KRVÁCENÍ</t>
  </si>
  <si>
    <t>07282</t>
  </si>
  <si>
    <t>(DRG) OSTEOSYNTÉZA STERNA DLAHAMI KOMBINOVANÁ S PŘ</t>
  </si>
  <si>
    <t>07278</t>
  </si>
  <si>
    <t>(DRG) SUTURA KŮŽE A PODKOŽÍ RÁNY PO STERNOTOMII</t>
  </si>
  <si>
    <t>07109</t>
  </si>
  <si>
    <t>(DRG) JINÝ ZÁKROK NA SRDEČNÍCH SÍNÍCH</t>
  </si>
  <si>
    <t>07281</t>
  </si>
  <si>
    <t xml:space="preserve">(DRG) OSTEOSYNTÉZA STERNA DLAHAMI JAKO SAMOSTATNÝ </t>
  </si>
  <si>
    <t>07178</t>
  </si>
  <si>
    <t>(DRG) NÁHRADA OBLOUKU AORTY PROTÉZOU - ČÁSTEČNÁ (H</t>
  </si>
  <si>
    <t>07020</t>
  </si>
  <si>
    <t>(DRG) NÁHRADA AORTÁLNÍ CHLOPNĚ BEZSTENTOVOU BIOLOG</t>
  </si>
  <si>
    <t>07272</t>
  </si>
  <si>
    <t>(DRG) TORAKOTOMIE JAKO SAMOSTATNÝ VÝKON JINÝ NEŽ P</t>
  </si>
  <si>
    <t>07025</t>
  </si>
  <si>
    <t>07216</t>
  </si>
  <si>
    <t>(DRG) ZAVEDENÍ STENTGRAFTU DO TORAKOABDOMINÁLNÍ AO</t>
  </si>
  <si>
    <t>07118</t>
  </si>
  <si>
    <t>(DRG) UZÁVĚR POINFARKTOVÉHO DEFEKTU MEZIKOMOROVÉ P</t>
  </si>
  <si>
    <t>07012</t>
  </si>
  <si>
    <t>(DRG) DEKALCIFIKACE LÍSTKŮ AORTÁLNÍ CHLOPNĚ</t>
  </si>
  <si>
    <t>07052</t>
  </si>
  <si>
    <t>(DRG) NÁHRADA TRIKUSPIDÁLNÍ CHLOPNĚ BIOLOGICKOU PR</t>
  </si>
  <si>
    <t>07271</t>
  </si>
  <si>
    <t>(DRG) STERNOTOMIE JAKO SAMOSTATNÝ VÝKON JINÝ NEŽ P</t>
  </si>
  <si>
    <t>07037</t>
  </si>
  <si>
    <t>(DRG) PLASTIKA MITRÁLNÍ CHLOPNĚ BEZ IMPLANTACE PRS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</si>
  <si>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</si>
  <si>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</si>
  <si>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</si>
  <si>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</si>
  <si>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</si>
  <si>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</si>
  <si>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</si>
  <si>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</si>
  <si>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</si>
  <si>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</si>
  <si>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</si>
  <si>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</si>
  <si>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</si>
  <si>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</si>
  <si>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</si>
  <si>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</si>
  <si>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</si>
  <si>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5T5</t>
  </si>
  <si>
    <t>0006480</t>
  </si>
  <si>
    <t>OCPLEX</t>
  </si>
  <si>
    <t>0011592</t>
  </si>
  <si>
    <t>METRONIDAZOL B. BRAUN 5 MG/ML</t>
  </si>
  <si>
    <t>0025746</t>
  </si>
  <si>
    <t>INVANZ 1 G</t>
  </si>
  <si>
    <t>0045123</t>
  </si>
  <si>
    <t>VISIPAQUE 320 MG I/ML</t>
  </si>
  <si>
    <t>HAEMOCOMPLETTAN P</t>
  </si>
  <si>
    <t>0065989</t>
  </si>
  <si>
    <t>MYCOMAX INF</t>
  </si>
  <si>
    <t>0066137</t>
  </si>
  <si>
    <t>0075634</t>
  </si>
  <si>
    <t>PROTHROMPLEX TOTAL NF</t>
  </si>
  <si>
    <t>0076360</t>
  </si>
  <si>
    <t>ZINACEF 1,5 G</t>
  </si>
  <si>
    <t>0104051</t>
  </si>
  <si>
    <t>HUMAN ALBUMIN 200 G/L BAXTER</t>
  </si>
  <si>
    <t>0137484</t>
  </si>
  <si>
    <t>ANBINEX</t>
  </si>
  <si>
    <t>0137499</t>
  </si>
  <si>
    <t>0164350</t>
  </si>
  <si>
    <t>TAZOCIN 4 G/0,5 G</t>
  </si>
  <si>
    <t>0164401</t>
  </si>
  <si>
    <t>0162496</t>
  </si>
  <si>
    <t>TAZIP 4 G/0,5 G</t>
  </si>
  <si>
    <t>0192558</t>
  </si>
  <si>
    <t>ANTITHROMBIN III NF BAXTER</t>
  </si>
  <si>
    <t>0186672</t>
  </si>
  <si>
    <t>LINEZOLID SANDOZ 2 MG/ML INFUZNÍ ROZTOK</t>
  </si>
  <si>
    <t>0005606</t>
  </si>
  <si>
    <t>NÁVLEK NA OPMI, TYP 71                      306071</t>
  </si>
  <si>
    <t>0026139</t>
  </si>
  <si>
    <t>KANYLA TRACHEOSTOMICKÁ VOCALAID S NÍZKOTLAKOU MANŽ</t>
  </si>
  <si>
    <t>0030617</t>
  </si>
  <si>
    <t>STAPLER KOŽNÍ ROYAL - 35W</t>
  </si>
  <si>
    <t>0037145</t>
  </si>
  <si>
    <t>PROTÉZA GORE-TEX CÉVNÍ - PRUŽNÁ TENKOSTĚNNÁ</t>
  </si>
  <si>
    <t>0046475</t>
  </si>
  <si>
    <t>PROTÉZA CÉVNÍ INTERVASCULAR TKANÁ</t>
  </si>
  <si>
    <t>0048302</t>
  </si>
  <si>
    <t>ZAVADĚČ STIMULAČNÍCH ELEKTROD DVOJITÝ 5212537</t>
  </si>
  <si>
    <t>0051947</t>
  </si>
  <si>
    <t>ZÁPLATA SRDEČNÍ PERIKARDIÁLNÍ SJM BIOCOR, B40-10X6</t>
  </si>
  <si>
    <t>0053801</t>
  </si>
  <si>
    <t>ECMO - OXYGENÁTOR,PLS-SYSTÉM DLOUHODOBÉ ŽIVOTNÍ PO</t>
  </si>
  <si>
    <t>0056292</t>
  </si>
  <si>
    <t>KATETR BALONKOVÝ FOGARTY 120805F</t>
  </si>
  <si>
    <t>0056303</t>
  </si>
  <si>
    <t>KATETR BALONKOVÝ FOGARTY TRU-LUMEN 12TLW807F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</si>
  <si>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</si>
  <si>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</si>
  <si>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</si>
  <si>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</si>
  <si>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</si>
  <si>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0099752</t>
  </si>
  <si>
    <t>ŠROUB SAMOŘEZNÝ STERNÁLNÍ TITAN</t>
  </si>
  <si>
    <t>0048338</t>
  </si>
  <si>
    <t>LEPIDLO BIOLOGICKÉ CRYOLIFE BG-3010</t>
  </si>
  <si>
    <t>0058516</t>
  </si>
  <si>
    <t>PROTÉZA CÉVNÍ</t>
  </si>
  <si>
    <t>0054443</t>
  </si>
  <si>
    <t>OBĚH MIMOTĚLNÍ - OXYGENÁTOR-SADA PŘÍSLUŠENSTVÍ,ECM</t>
  </si>
  <si>
    <t>0193662</t>
  </si>
  <si>
    <t>KARDIOSTIMULÁTOR DVOUDUTINOVÝ EOS DR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</si>
  <si>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</si>
  <si>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</si>
  <si>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</si>
  <si>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</si>
  <si>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</si>
  <si>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</si>
  <si>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</si>
  <si>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</si>
  <si>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</si>
  <si>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</si>
  <si>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</si>
  <si>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00653</t>
  </si>
  <si>
    <t>OD TYPU 53 - PRO NEMOCNICE TYPU 3, (KATEGORIE 6) -</t>
  </si>
  <si>
    <t>90904</t>
  </si>
  <si>
    <t>00652</t>
  </si>
  <si>
    <t>OD TYPU 52 - PRO NEMOCNICE TYPU 3, (KATEGORIE 6) -</t>
  </si>
  <si>
    <t>90905</t>
  </si>
  <si>
    <t>6F1</t>
  </si>
  <si>
    <t>62330</t>
  </si>
  <si>
    <t>NEKREKTOMIE 5 - 10 % POVRCHU TĚLA - TANGENCIÁLNÍ N</t>
  </si>
  <si>
    <t>708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</si>
  <si>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</si>
  <si>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</si>
  <si>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</si>
  <si>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</si>
  <si>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</si>
  <si>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</si>
  <si>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78121</t>
  </si>
  <si>
    <t>KAPNOMETRIE PŘI ANESTEZII Á 20 MINUT</t>
  </si>
  <si>
    <t>78140</t>
  </si>
  <si>
    <t>ANESTÉZIE U PACIENTA S ASA 3E A VÍCE Á 20 MINUT, P</t>
  </si>
  <si>
    <t>78111</t>
  </si>
  <si>
    <t>ANESTÉZIE INTRAVENOZNÍ Á 20 MIN.</t>
  </si>
  <si>
    <t>78820</t>
  </si>
  <si>
    <t>ZAJIŠTĚNÍ DÝCHACÍCH CEST PŘI ANESTEZII</t>
  </si>
  <si>
    <t>78210</t>
  </si>
  <si>
    <t>ANALGOSEDACE INTRAVENÓZNÍ</t>
  </si>
  <si>
    <t>78810</t>
  </si>
  <si>
    <t>ZAVEDENÁ HYPOTENZE</t>
  </si>
  <si>
    <t>78116</t>
  </si>
  <si>
    <t>ANESTÉZIE S ŘÍZENOU VENTILACÍ Á 20 MIN.</t>
  </si>
  <si>
    <t>78117</t>
  </si>
  <si>
    <t>78816</t>
  </si>
  <si>
    <t>REKUPERACE KRVE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</si>
  <si>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</si>
  <si>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</si>
  <si>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</si>
  <si>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</si>
  <si>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                                            </t>
  </si>
  <si>
    <t>00122</t>
  </si>
  <si>
    <t xml:space="preserve">DLOUHODOBÁ MECHANICKÁ VENTILACE &gt; 240 HODIN (11-21 DNÍ)                                             </t>
  </si>
  <si>
    <t>00123</t>
  </si>
  <si>
    <t>00133</t>
  </si>
  <si>
    <t xml:space="preserve">DLOUHODOBÁ MECHANICKÁ VENTILACE &gt; 96 HODIN (5-10 DNÍ) S                                             </t>
  </si>
  <si>
    <t>04012</t>
  </si>
  <si>
    <t xml:space="preserve">VELKÉ HRUDNÍ VÝKONY S CC                                                                            </t>
  </si>
  <si>
    <t>04401</t>
  </si>
  <si>
    <t xml:space="preserve">PNEUMOTORAX A PLEURÁNÍ VÝPOTEK BEZ CC                                                               </t>
  </si>
  <si>
    <t>04402</t>
  </si>
  <si>
    <t xml:space="preserve">PNEUMOTORAX A PLEURÁNÍ VÝPOTEK S CC                                                                 </t>
  </si>
  <si>
    <t>05000</t>
  </si>
  <si>
    <t xml:space="preserve">ÚMRTÍ DO 5 DNÍ OD PŘÍJMU PŘI HLAVNÍ DIAGNÓZE OBĚHOVÉHO                                              </t>
  </si>
  <si>
    <t>05012</t>
  </si>
  <si>
    <t xml:space="preserve">SRDEČNÍ DEFIBRILÁTOR A IMPLANTÁT PRO PODPORU FUNKCE SRD                                             </t>
  </si>
  <si>
    <t>05013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</si>
  <si>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</si>
  <si>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</si>
  <si>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</si>
  <si>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</si>
  <si>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</si>
  <si>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</si>
  <si>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</si>
  <si>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 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</si>
  <si>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</si>
  <si>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</si>
  <si>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</si>
  <si>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</si>
  <si>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</si>
  <si>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</si>
  <si>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</si>
  <si>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</si>
  <si>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</si>
  <si>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</si>
  <si>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</si>
  <si>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</si>
  <si>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</si>
  <si>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</si>
  <si>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</si>
  <si>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</si>
  <si>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</si>
  <si>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</si>
  <si>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05112</t>
  </si>
  <si>
    <t xml:space="preserve">IMPLANTACE TRVALÉHO KARDIOSTIMULÁTORU BEZ AKUTNÍHO INFA                                           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</si>
  <si>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</si>
  <si>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</si>
  <si>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</si>
  <si>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</si>
  <si>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</si>
  <si>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</si>
  <si>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05131</t>
  </si>
  <si>
    <t xml:space="preserve">JINÉ PERKUTÁNNÍ KARDIOVASKULÁRNÍ VÝKONY BEZ AKUTNÍHO IN                                             </t>
  </si>
  <si>
    <t>05201</t>
  </si>
  <si>
    <t xml:space="preserve">JINÉ VÝKONY PŘI ONEMOCNĚNÍCH A PORUCHÁCH OBĚHOVÉHO SYST                                             </t>
  </si>
  <si>
    <t>05231</t>
  </si>
  <si>
    <t xml:space="preserve">PERKUTÁNNÍ KORONÁRNÍ ANGIOPLASTIKA, &lt;=2 POTAHOVANÉ STEN                                             </t>
  </si>
  <si>
    <t>05271</t>
  </si>
  <si>
    <t>05273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</si>
  <si>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</si>
  <si>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</si>
  <si>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</si>
  <si>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                                             </t>
  </si>
  <si>
    <t>05312</t>
  </si>
  <si>
    <t xml:space="preserve">SRDEČNÍ KATETRIZACE PŘI ISCHEMICKÉ CHOROBĚ SRDEČNÍ S CC                                             </t>
  </si>
  <si>
    <t>05321</t>
  </si>
  <si>
    <t xml:space="preserve">SRDEČNÍ KATETRIZACE PŘI JINÝCH PORUCHÁCH OBĚHOVÉHO SYST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</si>
  <si>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</si>
  <si>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</si>
  <si>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</si>
  <si>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</si>
  <si>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05382</t>
  </si>
  <si>
    <t xml:space="preserve">PERIFERNÍ A JINÉ VASKULÁRNÍ PORUCHY S CC                                                            </t>
  </si>
  <si>
    <t>05391</t>
  </si>
  <si>
    <t xml:space="preserve">ATEROSKLERÓZA BEZ CC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</si>
  <si>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</si>
  <si>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</si>
  <si>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05413</t>
  </si>
  <si>
    <t xml:space="preserve">VROZENÉ SRDEČNÍ A CHLOPENNÍ PORUCHY S MCC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</si>
  <si>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</si>
  <si>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</si>
  <si>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</si>
  <si>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</si>
  <si>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05461</t>
  </si>
  <si>
    <t xml:space="preserve">SELHÁNÍ, REAKCE A KOMPLIKACE SRDEČNÍHO ČI VASKULÁRNÍHO                                              </t>
  </si>
  <si>
    <t>05471</t>
  </si>
  <si>
    <t xml:space="preserve">JINÉ PORUCHY OBĚHOVÉHO SYSTÉMU BEZ CC                                                               </t>
  </si>
  <si>
    <t>05501</t>
  </si>
  <si>
    <t xml:space="preserve">ANGIOPLASTIKA NEBO ZAVEDENÍ STENTU DO PERIFERNÍ CÉVY BE                                             </t>
  </si>
  <si>
    <t>08093</t>
  </si>
  <si>
    <t xml:space="preserve">TRANSPLANTACE KŮŽE NEBO TKÁNĚ PRO PORUCHY MUSKULOSKELET                                             </t>
  </si>
  <si>
    <t>08371</t>
  </si>
  <si>
    <t xml:space="preserve">KONZERVATIVNÍ LÉČBA PROBLÉMŮ SE ZÁDY BEZ CC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</si>
  <si>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</si>
  <si>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</si>
  <si>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</si>
  <si>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</si>
  <si>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18311</t>
  </si>
  <si>
    <t xml:space="preserve">POOPERAČNÍ A POÚRAZOVÉ INFEKCE BEZ CC                                                               </t>
  </si>
  <si>
    <t>18321</t>
  </si>
  <si>
    <t xml:space="preserve">HOREČKA NEZNÁMÉHO PŮVODU BEZ CC                                                                     </t>
  </si>
  <si>
    <t>21022</t>
  </si>
  <si>
    <t xml:space="preserve">JINÉ VÝKONY PŘI ÚRAZECH A KOMPLIKACÍCH S CC                                                         </t>
  </si>
  <si>
    <t>21331</t>
  </si>
  <si>
    <t xml:space="preserve">KOMPLIKACE PŘI LÉČENÍ BEZ CC                                                                        </t>
  </si>
  <si>
    <t>88871</t>
  </si>
  <si>
    <t xml:space="preserve">ROZSÁHLÉ VÝKONY, KTERÉ SE NETÝKAJÍ HLAVNÍ DIAGNÓZY BEZ                                              </t>
  </si>
  <si>
    <t>Porovnání jednotlivých IR DRG skupin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</si>
  <si>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</si>
  <si>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</si>
  <si>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</si>
  <si>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</si>
  <si>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</si>
  <si>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</si>
  <si>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</si>
  <si>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44 - LEM</t>
  </si>
  <si>
    <t>22</t>
  </si>
  <si>
    <t>407</t>
  </si>
  <si>
    <t>0002027</t>
  </si>
  <si>
    <t>47269</t>
  </si>
  <si>
    <t>TOMOGRAFICKÁ SCINTIGRAFIE - SPECT</t>
  </si>
  <si>
    <t>47273</t>
  </si>
  <si>
    <t>KVANTIFIKACE DYNAMICKÝCH A TOMOGRAFICKÝCH SCINTIGR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</si>
  <si>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</si>
  <si>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</si>
  <si>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</si>
  <si>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</si>
  <si>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</si>
  <si>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</si>
  <si>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</si>
  <si>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</si>
  <si>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</si>
  <si>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</si>
  <si>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</si>
  <si>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</si>
  <si>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</si>
  <si>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</si>
  <si>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</si>
  <si>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</si>
  <si>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</si>
  <si>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</si>
  <si>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</si>
  <si>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</si>
  <si>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</si>
  <si>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</si>
  <si>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</si>
  <si>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</si>
  <si>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</si>
  <si>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</si>
  <si>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</si>
  <si>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</si>
  <si>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96249</t>
  </si>
  <si>
    <t>AGREGACE TROMBOCYTŮ INDUKOVANÁ OSTATNÍMI INDUKTORY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</si>
  <si>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</si>
  <si>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</si>
  <si>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</si>
  <si>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</si>
  <si>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</si>
  <si>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</si>
  <si>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</si>
  <si>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</si>
  <si>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</si>
  <si>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</si>
  <si>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</si>
  <si>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</si>
  <si>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</si>
  <si>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</si>
  <si>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</si>
  <si>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</si>
  <si>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</si>
  <si>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</si>
  <si>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</si>
  <si>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</si>
  <si>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</si>
  <si>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</si>
  <si>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</si>
  <si>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</si>
  <si>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</si>
  <si>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</si>
  <si>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</si>
  <si>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</si>
  <si>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</si>
  <si>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</si>
  <si>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</si>
  <si>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</si>
  <si>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</si>
  <si>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</si>
  <si>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81731</t>
  </si>
  <si>
    <t>STANOVENÍ NATRIURETICKÝCH PEPTIDŮ V SÉRU A V PLAZM</t>
  </si>
  <si>
    <t>91397</t>
  </si>
  <si>
    <t>ELEKTROFORESA S NÁSLEDNOU IMUNOFIXACÍ (KOMPLEX - I</t>
  </si>
  <si>
    <t>91481</t>
  </si>
  <si>
    <t>STANOVENÍ KONCENTRACE PROCALCITONINU</t>
  </si>
  <si>
    <t>93171</t>
  </si>
  <si>
    <t>PARATHORMON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</si>
  <si>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</si>
  <si>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</si>
  <si>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</si>
  <si>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</si>
  <si>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</si>
  <si>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</si>
  <si>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</si>
  <si>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</si>
  <si>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</si>
  <si>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</si>
  <si>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</si>
  <si>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</si>
  <si>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</si>
  <si>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</si>
  <si>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</si>
  <si>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</si>
  <si>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</si>
  <si>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</si>
  <si>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</si>
  <si>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</si>
  <si>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</si>
  <si>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</si>
  <si>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81383</t>
  </si>
  <si>
    <t>LAKTÁTDEHYDROGENÁZA (L D)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</si>
  <si>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</si>
  <si>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</si>
  <si>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</si>
  <si>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</si>
  <si>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</si>
  <si>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</si>
  <si>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</si>
  <si>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</si>
  <si>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</si>
  <si>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</si>
  <si>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</si>
  <si>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</si>
  <si>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</si>
  <si>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</si>
  <si>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</si>
  <si>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</si>
  <si>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</si>
  <si>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</si>
  <si>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</si>
  <si>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</si>
  <si>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</si>
  <si>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</si>
  <si>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</si>
  <si>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</si>
  <si>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81155</t>
  </si>
  <si>
    <t>GLUKÓZA KVANTITATIVNÍ STANOVENÍ STATIM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</si>
  <si>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</si>
  <si>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</si>
  <si>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</si>
  <si>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</si>
  <si>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</si>
  <si>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</si>
  <si>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</si>
  <si>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</si>
  <si>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</si>
  <si>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</si>
  <si>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</si>
  <si>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</si>
  <si>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</si>
  <si>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</si>
  <si>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</si>
  <si>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</si>
  <si>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94189</t>
  </si>
  <si>
    <t>HYBRIDIZACE DNA SE ZNAČENOU SONDOU</t>
  </si>
  <si>
    <t>94199</t>
  </si>
  <si>
    <t>AMPLIFIKACE METODOU PCR</t>
  </si>
  <si>
    <t>91145</t>
  </si>
  <si>
    <t>STANOVENÍ HAPTOGLOBINU</t>
  </si>
  <si>
    <t>81675</t>
  </si>
  <si>
    <t>MIKROALBUMINURIE</t>
  </si>
  <si>
    <t>81123</t>
  </si>
  <si>
    <t>BILIRUBIN KONJUGOVANÝ STATIM</t>
  </si>
  <si>
    <t>81475</t>
  </si>
  <si>
    <t>CHOLINESTERÁZA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</si>
  <si>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</si>
  <si>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</si>
  <si>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</si>
  <si>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</si>
  <si>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</si>
  <si>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</si>
  <si>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</si>
  <si>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</si>
  <si>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81129</t>
  </si>
  <si>
    <t>BÍLKOVINA KVANTITATIVNĚ (MOČ, VÝPOTEK, CSF) STATIM</t>
  </si>
  <si>
    <t>81159</t>
  </si>
  <si>
    <t>CHOLINESTERÁZA STATIM</t>
  </si>
  <si>
    <t>93179</t>
  </si>
  <si>
    <t>PLAZMATICKÁ RENINOVÁ AKTIVITA (PRA)</t>
  </si>
  <si>
    <t>81773</t>
  </si>
  <si>
    <t>KREATINKINÁZA IZOENZYMY CK-MB MASS</t>
  </si>
  <si>
    <t>81775</t>
  </si>
  <si>
    <t>KVANTITATIVNÍ ANALÝZA MOCE</t>
  </si>
  <si>
    <t>34</t>
  </si>
  <si>
    <t>809</t>
  </si>
  <si>
    <t>0003132</t>
  </si>
  <si>
    <t>GADOVIST 1,0 MMOL/ML</t>
  </si>
  <si>
    <t>0003134</t>
  </si>
  <si>
    <t>0017039</t>
  </si>
  <si>
    <t>0022075</t>
  </si>
  <si>
    <t>IOMERON 400</t>
  </si>
  <si>
    <t>0042433</t>
  </si>
  <si>
    <t>0077019</t>
  </si>
  <si>
    <t>ULTRAVIST 370</t>
  </si>
  <si>
    <t>0093626</t>
  </si>
  <si>
    <t>0095607</t>
  </si>
  <si>
    <t>MICROPAQUE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</si>
  <si>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</si>
  <si>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</si>
  <si>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</si>
  <si>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</si>
  <si>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</si>
  <si>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</si>
  <si>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</si>
  <si>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</si>
  <si>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</si>
  <si>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0047480</t>
  </si>
  <si>
    <t>KATETR BALÓNKOVÝ PTCA</t>
  </si>
  <si>
    <t>0048307</t>
  </si>
  <si>
    <t>STENTGRAFT VASKULÁRNÍ FLUENCY,SAMOEXPANDIBILNÍ,NIT</t>
  </si>
  <si>
    <t>0048668</t>
  </si>
  <si>
    <t>DRÁT VODÍCÍ NITINOL</t>
  </si>
  <si>
    <t>0052140</t>
  </si>
  <si>
    <t>KATETR BALÓNKOVÝ PTA - WANDA; SMASH</t>
  </si>
  <si>
    <t>0053358</t>
  </si>
  <si>
    <t>KATETR ANGIOGRAFICKÝ SLIP-CATH HYDROFILNÍ</t>
  </si>
  <si>
    <t>0053563</t>
  </si>
  <si>
    <t>KATETR DIAGNOSTICKÝ TEMPO4F,5F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</si>
  <si>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</si>
  <si>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</si>
  <si>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</si>
  <si>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</si>
  <si>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</si>
  <si>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</si>
  <si>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</si>
  <si>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</si>
  <si>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</si>
  <si>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</si>
  <si>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</si>
  <si>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</si>
  <si>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</si>
  <si>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</si>
  <si>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</si>
  <si>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0059345</t>
  </si>
  <si>
    <t>INDEFLÁTOR - ZAŘÍZENÍ INSUFLAČNÍ - INFLATION DEVIC</t>
  </si>
  <si>
    <t>0059795</t>
  </si>
  <si>
    <t>DRÁT VODÍCÍ ANGIODYN J3 FC-FS 150-0,35</t>
  </si>
  <si>
    <t>0092284</t>
  </si>
  <si>
    <t>STENT PERIFERNÍ VASKULÁRNÍ - ASTRON; SAMOEXPAND; N</t>
  </si>
  <si>
    <t>0092559</t>
  </si>
  <si>
    <t>SADA AG - SYSTÉM PRO UZAVÍRÁNÍ CÉV - FEMORÁLNÍ - S</t>
  </si>
  <si>
    <t>0094736</t>
  </si>
  <si>
    <t>STENT PERIFERNÍ VASKULÁRNÍ - EPIC; SAMOEXPANDIBILN</t>
  </si>
  <si>
    <t>0151038</t>
  </si>
  <si>
    <t>FILTR VENAKAVÁLNÍ</t>
  </si>
  <si>
    <t>0193339</t>
  </si>
  <si>
    <t>STENTGRAFT AORTÁLNÍ ZENITH-NOHA SPIRÁLNÍ</t>
  </si>
  <si>
    <t>0051244</t>
  </si>
  <si>
    <t>KATETR VODÍCÍ GUIDER</t>
  </si>
  <si>
    <t>0049441</t>
  </si>
  <si>
    <t>STENTGRAFT ZENITH TX2 ZTEG-2PT</t>
  </si>
  <si>
    <t>0151037</t>
  </si>
  <si>
    <t>EXTRAKTOR PRO FILTR VENAKAVÁLNÍ</t>
  </si>
  <si>
    <t>0054477</t>
  </si>
  <si>
    <t>STENTGRAFT AORTÁLNÍ ZENITH AAA AOUNI EMERGENCY,SAM</t>
  </si>
  <si>
    <t>0048344</t>
  </si>
  <si>
    <t>VODIČ SPIDER RX FX EMBOLIC PROTECTION SPD 030..070</t>
  </si>
  <si>
    <t>0038476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</si>
  <si>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</si>
  <si>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</si>
  <si>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</si>
  <si>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</si>
  <si>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</si>
  <si>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</si>
  <si>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</si>
  <si>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</si>
  <si>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</si>
  <si>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</si>
  <si>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89198</t>
  </si>
  <si>
    <t>SKIASKOPIE</t>
  </si>
  <si>
    <t>89313</t>
  </si>
  <si>
    <t xml:space="preserve">PERKUTÁNNÍ PUNKCE NEBO BIOPSIE ŘÍZENÁ RDG METODOU </t>
  </si>
  <si>
    <t>89319</t>
  </si>
  <si>
    <t>ZAVEDENÍ FILTRU DO DOLNÍ DUTÉ ŽÍLY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</si>
  <si>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</si>
  <si>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</si>
  <si>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</si>
  <si>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</si>
  <si>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</si>
  <si>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</si>
  <si>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</si>
  <si>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</si>
  <si>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</si>
  <si>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</si>
  <si>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</si>
  <si>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</si>
  <si>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</si>
  <si>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</si>
  <si>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</si>
  <si>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</si>
  <si>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</si>
  <si>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</si>
  <si>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</si>
  <si>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</si>
  <si>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</si>
  <si>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</si>
  <si>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</si>
  <si>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</si>
  <si>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89125</t>
  </si>
  <si>
    <t>RTG RAMENNÍHO KLOUBU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</si>
  <si>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</si>
  <si>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</si>
  <si>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</si>
  <si>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</si>
  <si>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</si>
  <si>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</si>
  <si>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</si>
  <si>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</si>
  <si>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</si>
  <si>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</si>
  <si>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</si>
  <si>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</si>
  <si>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</si>
  <si>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89180</t>
  </si>
  <si>
    <t>DIAGNOSTICKÁ DIGITÁLNÍ MAMOGRAFIE NEBO DUKTOGRAFIE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</si>
  <si>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</si>
  <si>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</si>
  <si>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</si>
  <si>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</si>
  <si>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</si>
  <si>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</si>
  <si>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</si>
  <si>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</si>
  <si>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</si>
  <si>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</si>
  <si>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</si>
  <si>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</si>
  <si>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</si>
  <si>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</si>
  <si>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</si>
  <si>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</si>
  <si>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</si>
  <si>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</si>
  <si>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</si>
  <si>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</si>
  <si>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</si>
  <si>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</si>
  <si>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</si>
  <si>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</si>
  <si>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</si>
  <si>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</si>
  <si>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</si>
  <si>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</si>
  <si>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</si>
  <si>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</si>
  <si>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</si>
  <si>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</si>
  <si>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22357</t>
  </si>
  <si>
    <t>KONZULTACE DISKREPANTNÍHO A DIAGNOSTICKY OBTÍŽNÉHO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</si>
  <si>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</si>
  <si>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</si>
  <si>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</si>
  <si>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</si>
  <si>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</si>
  <si>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</si>
  <si>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</si>
  <si>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</si>
  <si>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</si>
  <si>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</si>
  <si>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</si>
  <si>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</si>
  <si>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</si>
  <si>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</si>
  <si>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</si>
  <si>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</si>
  <si>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</si>
  <si>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</si>
  <si>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</si>
  <si>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</si>
  <si>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87235</t>
  </si>
  <si>
    <t>VYŠETŘENÍ PREPARÁTU SPECIELNĚ BARVENÉHO NA MIKROOR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</si>
  <si>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</si>
  <si>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</si>
  <si>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</si>
  <si>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</si>
  <si>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</si>
  <si>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</si>
  <si>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</si>
  <si>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</si>
  <si>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</si>
  <si>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</si>
  <si>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87611</t>
  </si>
  <si>
    <t>TECHNICKÁ KOMPONENTA MIKROSKOPICKÉHO VYŠETŘENÍ PIT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</si>
  <si>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</si>
  <si>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</si>
  <si>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</si>
  <si>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</si>
  <si>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</si>
  <si>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</si>
  <si>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</si>
  <si>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</si>
  <si>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</si>
  <si>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</si>
  <si>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</si>
  <si>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</si>
  <si>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</si>
  <si>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</si>
  <si>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</si>
  <si>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</si>
  <si>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</si>
  <si>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</si>
  <si>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</si>
  <si>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</si>
  <si>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</si>
  <si>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</si>
  <si>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</si>
  <si>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</si>
  <si>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</si>
  <si>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</si>
  <si>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91399</t>
  </si>
  <si>
    <t>CHARAKTERISTIKA ANTIGENŮ A PROTILÁTEK ELEKTROFORÉZ</t>
  </si>
  <si>
    <t>82083</t>
  </si>
  <si>
    <t>PRŮKAZ BAKTERIÁLNÍHO TOXINU BIOLOGICKÝM POKUSEM NA</t>
  </si>
  <si>
    <t>82135</t>
  </si>
  <si>
    <t>KONFIRMAČNÍ TEST PRŮKAZU ANTIGENŮ</t>
  </si>
  <si>
    <t>44</t>
  </si>
  <si>
    <t>816</t>
  </si>
  <si>
    <t>94123</t>
  </si>
  <si>
    <t>PCR ANALÝZA LIDSKÉ DNA</t>
  </si>
  <si>
    <t>94215</t>
  </si>
  <si>
    <t>DOT BLOTTING DNA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</si>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</sst>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39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4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9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50" fillId="2" borderId="19" xfId="1" applyFont="1" applyFill="1" applyBorder="1"/>
    <xf numFmtId="0" fontId="51" fillId="0" borderId="0" xfId="0" applyFont="1" applyFill="1"/>
    <xf numFmtId="0" fontId="52" fillId="0" borderId="0" xfId="0" applyFont="1" applyFill="1"/>
    <xf numFmtId="0" fontId="52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2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50" fillId="4" borderId="35" xfId="1" applyFont="1" applyFill="1" applyBorder="1"/>
    <xf numFmtId="0" fontId="50" fillId="4" borderId="19" xfId="1" applyFont="1" applyFill="1" applyBorder="1"/>
    <xf numFmtId="0" fontId="50" fillId="3" borderId="20" xfId="1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Alignment="1">
      <alignment vertical="center"/>
    </xf>
    <xf numFmtId="3" fontId="51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50" fillId="3" borderId="10" xfId="1" applyFont="1" applyFill="1" applyBorder="1"/>
    <xf numFmtId="0" fontId="50" fillId="3" borderId="5" xfId="1" applyFont="1" applyFill="1" applyBorder="1"/>
    <xf numFmtId="0" fontId="50" fillId="6" borderId="5" xfId="1" applyFont="1" applyFill="1" applyBorder="1"/>
    <xf numFmtId="0" fontId="50" fillId="6" borderId="63" xfId="1" applyFont="1" applyFill="1" applyBorder="1"/>
    <xf numFmtId="0" fontId="50" fillId="2" borderId="5" xfId="1" applyFont="1" applyFill="1" applyBorder="1"/>
    <xf numFmtId="0" fontId="50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4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50" fillId="2" borderId="36" xfId="1" applyFont="1" applyFill="1" applyBorder="1" applyAlignment="1">
      <alignment horizontal="left" indent="2"/>
    </xf>
    <xf numFmtId="0" fontId="54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4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4" fillId="4" borderId="61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2"/>
    </xf>
    <xf numFmtId="0" fontId="54" fillId="4" borderId="36" xfId="1" applyFont="1" applyFill="1" applyBorder="1" applyAlignment="1">
      <alignment horizontal="left"/>
    </xf>
    <xf numFmtId="0" fontId="50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50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4" fillId="0" borderId="0" xfId="0" applyFont="1" applyFill="1"/>
    <xf numFmtId="16" fontId="44" fillId="0" borderId="0" xfId="0" quotePrefix="1" applyNumberFormat="1" applyFont="1" applyFill="1"/>
    <xf numFmtId="0" fontId="44" fillId="0" borderId="0" xfId="0" quotePrefix="1" applyFont="1" applyFill="1"/>
    <xf numFmtId="171" fontId="44" fillId="0" borderId="0" xfId="0" applyNumberFormat="1" applyFont="1" applyFill="1"/>
    <xf numFmtId="172" fontId="44" fillId="0" borderId="0" xfId="0" applyNumberFormat="1" applyFont="1" applyFill="1"/>
    <xf numFmtId="3" fontId="44" fillId="0" borderId="0" xfId="0" applyNumberFormat="1" applyFont="1" applyFill="1"/>
    <xf numFmtId="0" fontId="8" fillId="0" borderId="0" xfId="81" applyFont="1" applyFill="1"/>
    <xf numFmtId="0" fontId="55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8" fillId="0" borderId="0" xfId="76" applyNumberFormat="1" applyFont="1" applyFill="1" applyBorder="1"/>
    <xf numFmtId="9" fontId="58" fillId="0" borderId="0" xfId="76" applyNumberFormat="1" applyFont="1" applyFill="1" applyBorder="1" applyAlignment="1">
      <alignment horizontal="right"/>
    </xf>
    <xf numFmtId="9" fontId="58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4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60" fillId="9" borderId="85" xfId="0" applyNumberFormat="1" applyFont="1" applyFill="1" applyBorder="1"/>
    <xf numFmtId="3" fontId="60" fillId="9" borderId="84" xfId="0" applyNumberFormat="1" applyFont="1" applyFill="1" applyBorder="1"/>
    <xf numFmtId="0" fontId="61" fillId="0" borderId="0" xfId="1" applyFont="1" applyFill="1"/>
    <xf numFmtId="3" fontId="56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2" fillId="2" borderId="91" xfId="0" applyNumberFormat="1" applyFont="1" applyFill="1" applyBorder="1" applyAlignment="1">
      <alignment horizontal="center" vertical="center" wrapText="1"/>
    </xf>
    <xf numFmtId="0" fontId="62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2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35" fillId="0" borderId="100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35" fillId="0" borderId="93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4" fillId="0" borderId="0" xfId="0" applyFont="1" applyAlignment="1">
      <alignment horizontal="left" vertical="center" indent="1"/>
    </xf>
    <xf numFmtId="0" fontId="64" fillId="0" borderId="0" xfId="0" applyFont="1" applyAlignment="1">
      <alignment vertical="center"/>
    </xf>
    <xf numFmtId="0" fontId="0" fillId="0" borderId="0" xfId="0" applyAlignment="1"/>
    <xf numFmtId="0" fontId="65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6" fillId="0" borderId="0" xfId="76" applyNumberFormat="1" applyFont="1" applyFill="1"/>
    <xf numFmtId="3" fontId="66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9" fontId="35" fillId="0" borderId="100" xfId="0" applyNumberFormat="1" applyFont="1" applyBorder="1"/>
    <xf numFmtId="0" fontId="43" fillId="0" borderId="112" xfId="0" applyFont="1" applyFill="1" applyBorder="1" applyAlignment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5" fillId="0" borderId="2" xfId="0" applyFont="1" applyFill="1" applyBorder="1" applyAlignment="1"/>
    <xf numFmtId="0" fontId="45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4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5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6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" fillId="0" borderId="2" xfId="26" applyFont="1" applyFill="1" applyBorder="1" applyAlignment="1"/>
    <xf numFmtId="0" fontId="57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7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86" xfId="0" applyFont="1" applyFill="1" applyBorder="1" applyAlignment="1">
      <alignment horizontal="center" vertical="top" wrapText="1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7" fillId="2" borderId="53" xfId="0" applyNumberFormat="1" applyFont="1" applyFill="1" applyBorder="1" applyAlignment="1">
      <alignment horizontal="center" vertical="top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6" fillId="0" borderId="2" xfId="26" applyFont="1" applyFill="1" applyBorder="1" applyAlignment="1"/>
    <xf numFmtId="0" fontId="59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67" fillId="0" borderId="0" xfId="0" applyFont="1" applyFill="1"/>
    <xf numFmtId="0" fontId="68" fillId="0" borderId="0" xfId="0" applyFont="1" applyFill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0" fontId="0" fillId="0" borderId="148" xfId="0" applyBorder="1" applyAlignment="1"/>
    <xf numFmtId="0" fontId="0" fillId="0" borderId="148" xfId="0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0" fontId="0" fillId="0" borderId="150" xfId="0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0" fontId="0" fillId="0" borderId="150" xfId="0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0" fillId="0" borderId="152" xfId="0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2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4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4" xfId="0" applyNumberFormat="1" applyFont="1" applyBorder="1"/>
    <xf numFmtId="173" fontId="35" fillId="0" borderId="60" xfId="0" applyNumberFormat="1" applyFont="1" applyBorder="1"/>
    <xf numFmtId="173" fontId="42" fillId="4" borderId="155" xfId="0" applyNumberFormat="1" applyFont="1" applyFill="1" applyBorder="1" applyAlignment="1">
      <alignment horizontal="center"/>
    </xf>
    <xf numFmtId="173" fontId="35" fillId="0" borderId="156" xfId="0" applyNumberFormat="1" applyFont="1" applyBorder="1" applyAlignment="1">
      <alignment horizontal="right"/>
    </xf>
    <xf numFmtId="175" fontId="35" fillId="0" borderId="156" xfId="0" applyNumberFormat="1" applyFont="1" applyBorder="1" applyAlignment="1">
      <alignment horizontal="right"/>
    </xf>
    <xf numFmtId="173" fontId="35" fillId="0" borderId="157" xfId="0" applyNumberFormat="1" applyFont="1" applyBorder="1" applyAlignment="1">
      <alignment horizontal="right"/>
    </xf>
    <xf numFmtId="0" fontId="0" fillId="0" borderId="153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169" fontId="35" fillId="0" borderId="29" xfId="0" applyNumberFormat="1" applyFont="1" applyFill="1" applyBorder="1"/>
    <xf numFmtId="0" fontId="35" fillId="0" borderId="29" xfId="0" applyFont="1" applyFill="1" applyBorder="1"/>
    <xf numFmtId="0" fontId="42" fillId="0" borderId="21" xfId="0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7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7" fillId="2" borderId="18" xfId="0" applyNumberFormat="1" applyFont="1" applyFill="1" applyBorder="1" applyAlignment="1">
      <alignment horizontal="center" vertical="top"/>
    </xf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166" fontId="12" fillId="0" borderId="18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12" fillId="0" borderId="18" xfId="0" applyNumberFormat="1" applyFont="1" applyBorder="1"/>
    <xf numFmtId="166" fontId="11" fillId="0" borderId="103" xfId="0" applyNumberFormat="1" applyFont="1" applyBorder="1" applyAlignment="1">
      <alignment horizontal="right"/>
    </xf>
    <xf numFmtId="166" fontId="11" fillId="0" borderId="18" xfId="0" applyNumberFormat="1" applyFont="1" applyBorder="1" applyAlignment="1">
      <alignment horizontal="right"/>
    </xf>
    <xf numFmtId="3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9" fontId="35" fillId="0" borderId="142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35" fillId="0" borderId="52" xfId="0" applyNumberFormat="1" applyFont="1" applyBorder="1"/>
    <xf numFmtId="166" fontId="35" fillId="0" borderId="52" xfId="0" applyNumberFormat="1" applyFont="1" applyBorder="1"/>
    <xf numFmtId="166" fontId="35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12" fillId="0" borderId="52" xfId="0" applyNumberFormat="1" applyFont="1" applyBorder="1" applyAlignment="1">
      <alignment horizontal="right"/>
    </xf>
    <xf numFmtId="166" fontId="12" fillId="0" borderId="52" xfId="0" applyNumberFormat="1" applyFont="1" applyBorder="1" applyAlignment="1">
      <alignment horizontal="right"/>
    </xf>
    <xf numFmtId="166" fontId="12" fillId="0" borderId="53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2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8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9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0.98700265259962727</c:v>
                </c:pt>
                <c:pt idx="1">
                  <c:v>1.2222415847522221</c:v>
                </c:pt>
                <c:pt idx="2">
                  <c:v>1.2010216528335884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26912"/>
        <c:axId val="-48633072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1.2779780722107472</c:v>
                </c:pt>
                <c:pt idx="1">
                  <c:v>1.2779780722107472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25280"/>
        <c:axId val="-486329632"/>
      </c:scatterChart>
      <c:catAx>
        <c:axId val="-48632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30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307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486326912"/>
        <c:crosses val="autoZero"/>
        <c:crossBetween val="between"/>
      </c:valAx>
      <c:valAx>
        <c:axId val="-4863252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29632"/>
        <c:crosses val="max"/>
        <c:crossBetween val="midCat"/>
      </c:valAx>
      <c:valAx>
        <c:axId val="-48632963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4863252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0.89473684210526316</c:v>
                </c:pt>
                <c:pt idx="1">
                  <c:v>0.92582025677603419</c:v>
                </c:pt>
                <c:pt idx="2">
                  <c:v>0.93995157384987893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86324192"/>
        <c:axId val="-48632364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1D1-4C90-8F7E-BB3592EC0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86335616"/>
        <c:axId val="-486333984"/>
      </c:scatterChart>
      <c:catAx>
        <c:axId val="-48632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486323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8632364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-486324192"/>
        <c:crosses val="autoZero"/>
        <c:crossBetween val="between"/>
      </c:valAx>
      <c:valAx>
        <c:axId val="-48633561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486333984"/>
        <c:crosses val="max"/>
        <c:crossBetween val="midCat"/>
      </c:valAx>
      <c:valAx>
        <c:axId val="-48633398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-48633561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81" t="s">
        <v>132</v>
      </c>
      <c r="B1" s="481"/>
    </row>
    <row r="2" spans="1:3" ht="14.4" customHeight="1" thickBot="1" x14ac:dyDescent="0.35">
      <c r="A2" s="382" t="s">
        <v>312</v>
      </c>
      <c r="B2" s="50"/>
    </row>
    <row r="3" spans="1:3" ht="14.4" customHeight="1" thickBot="1" x14ac:dyDescent="0.35">
      <c r="A3" s="477" t="s">
        <v>182</v>
      </c>
      <c r="B3" s="478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151</v>
      </c>
      <c r="C4" s="51" t="s">
        <v>152</v>
      </c>
    </row>
    <row r="5" spans="1:3" ht="14.4" customHeight="1" x14ac:dyDescent="0.3">
      <c r="A5" s="272" t="str">
        <f t="shared" si="0"/>
        <v>HI</v>
      </c>
      <c r="B5" s="183" t="s">
        <v>175</v>
      </c>
      <c r="C5" s="51" t="s">
        <v>136</v>
      </c>
    </row>
    <row r="6" spans="1:3" ht="14.4" customHeight="1" x14ac:dyDescent="0.3">
      <c r="A6" s="273" t="str">
        <f t="shared" si="0"/>
        <v>HI Graf</v>
      </c>
      <c r="B6" s="184" t="s">
        <v>128</v>
      </c>
      <c r="C6" s="51" t="s">
        <v>137</v>
      </c>
    </row>
    <row r="7" spans="1:3" ht="14.4" customHeight="1" x14ac:dyDescent="0.3">
      <c r="A7" s="273" t="str">
        <f t="shared" si="0"/>
        <v>Man Tab</v>
      </c>
      <c r="B7" s="184" t="s">
        <v>314</v>
      </c>
      <c r="C7" s="51" t="s">
        <v>138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9" t="s">
        <v>133</v>
      </c>
      <c r="B10" s="478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176</v>
      </c>
      <c r="C11" s="51" t="s">
        <v>139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205</v>
      </c>
      <c r="C12" s="51" t="s">
        <v>140</v>
      </c>
    </row>
    <row r="13" spans="1:3" ht="28.8" customHeight="1" x14ac:dyDescent="0.3">
      <c r="A13" s="273" t="str">
        <f t="shared" si="2"/>
        <v>LŽ PL</v>
      </c>
      <c r="B13" s="693" t="s">
        <v>206</v>
      </c>
      <c r="C13" s="51" t="s">
        <v>186</v>
      </c>
    </row>
    <row r="14" spans="1:3" ht="14.4" customHeight="1" x14ac:dyDescent="0.3">
      <c r="A14" s="273" t="str">
        <f t="shared" si="2"/>
        <v>LŽ PL Detail</v>
      </c>
      <c r="B14" s="184" t="s">
        <v>2294</v>
      </c>
      <c r="C14" s="51" t="s">
        <v>188</v>
      </c>
    </row>
    <row r="15" spans="1:3" ht="14.4" customHeight="1" x14ac:dyDescent="0.3">
      <c r="A15" s="273" t="str">
        <f t="shared" si="2"/>
        <v>LŽ Statim</v>
      </c>
      <c r="B15" s="463" t="s">
        <v>261</v>
      </c>
      <c r="C15" s="51" t="s">
        <v>271</v>
      </c>
    </row>
    <row r="16" spans="1:3" ht="14.4" customHeight="1" x14ac:dyDescent="0.3">
      <c r="A16" s="273" t="str">
        <f t="shared" si="2"/>
        <v>Léky Recepty</v>
      </c>
      <c r="B16" s="184" t="s">
        <v>177</v>
      </c>
      <c r="C16" s="51" t="s">
        <v>141</v>
      </c>
    </row>
    <row r="17" spans="1:3" ht="14.4" customHeight="1" x14ac:dyDescent="0.3">
      <c r="A17" s="273" t="str">
        <f t="shared" si="2"/>
        <v>LRp Lékaři</v>
      </c>
      <c r="B17" s="184" t="s">
        <v>191</v>
      </c>
      <c r="C17" s="51" t="s">
        <v>192</v>
      </c>
    </row>
    <row r="18" spans="1:3" ht="14.4" customHeight="1" x14ac:dyDescent="0.3">
      <c r="A18" s="273" t="str">
        <f t="shared" si="2"/>
        <v>LRp Detail</v>
      </c>
      <c r="B18" s="184" t="s">
        <v>3178</v>
      </c>
      <c r="C18" s="51" t="s">
        <v>142</v>
      </c>
    </row>
    <row r="19" spans="1:3" ht="28.8" customHeight="1" x14ac:dyDescent="0.3">
      <c r="A19" s="273" t="str">
        <f t="shared" si="2"/>
        <v>LRp PL</v>
      </c>
      <c r="B19" s="693" t="s">
        <v>3179</v>
      </c>
      <c r="C19" s="51" t="s">
        <v>187</v>
      </c>
    </row>
    <row r="20" spans="1:3" ht="14.4" customHeight="1" x14ac:dyDescent="0.3">
      <c r="A20" s="273" t="str">
        <f>HYPERLINK("#'"&amp;C20&amp;"'!A1",C20)</f>
        <v>LRp PL Detail</v>
      </c>
      <c r="B20" s="184" t="s">
        <v>3226</v>
      </c>
      <c r="C20" s="51" t="s">
        <v>189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178</v>
      </c>
      <c r="C21" s="51" t="s">
        <v>143</v>
      </c>
    </row>
    <row r="22" spans="1:3" ht="14.4" customHeight="1" x14ac:dyDescent="0.3">
      <c r="A22" s="273" t="str">
        <f t="shared" si="2"/>
        <v>MŽ Detail</v>
      </c>
      <c r="B22" s="184" t="s">
        <v>4160</v>
      </c>
      <c r="C22" s="51" t="s">
        <v>144</v>
      </c>
    </row>
    <row r="23" spans="1:3" ht="14.4" customHeight="1" thickBot="1" x14ac:dyDescent="0.35">
      <c r="A23" s="275" t="str">
        <f t="shared" si="2"/>
        <v>Osobní náklady</v>
      </c>
      <c r="B23" s="184" t="s">
        <v>130</v>
      </c>
      <c r="C23" s="51" t="s">
        <v>145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80" t="s">
        <v>134</v>
      </c>
      <c r="B25" s="478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4164</v>
      </c>
      <c r="C26" s="51" t="s">
        <v>153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4167</v>
      </c>
      <c r="C27" s="51" t="s">
        <v>274</v>
      </c>
    </row>
    <row r="28" spans="1:3" ht="14.4" customHeight="1" x14ac:dyDescent="0.3">
      <c r="A28" s="273" t="str">
        <f t="shared" si="4"/>
        <v>ZV Vykáz.-A Detail</v>
      </c>
      <c r="B28" s="184" t="s">
        <v>4229</v>
      </c>
      <c r="C28" s="51" t="s">
        <v>154</v>
      </c>
    </row>
    <row r="29" spans="1:3" ht="14.4" customHeight="1" x14ac:dyDescent="0.3">
      <c r="A29" s="273" t="str">
        <f t="shared" si="4"/>
        <v>ZV Vykáz.-H</v>
      </c>
      <c r="B29" s="184" t="s">
        <v>157</v>
      </c>
      <c r="C29" s="51" t="s">
        <v>155</v>
      </c>
    </row>
    <row r="30" spans="1:3" ht="14.4" customHeight="1" x14ac:dyDescent="0.3">
      <c r="A30" s="273" t="str">
        <f t="shared" si="4"/>
        <v>ZV Vykáz.-H Detail</v>
      </c>
      <c r="B30" s="184" t="s">
        <v>4806</v>
      </c>
      <c r="C30" s="51" t="s">
        <v>156</v>
      </c>
    </row>
    <row r="31" spans="1:3" ht="14.4" customHeight="1" x14ac:dyDescent="0.3">
      <c r="A31" s="276" t="str">
        <f t="shared" si="4"/>
        <v>CaseMix</v>
      </c>
      <c r="B31" s="184" t="s">
        <v>135</v>
      </c>
      <c r="C31" s="51" t="s">
        <v>146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4916</v>
      </c>
      <c r="C33" s="51" t="s">
        <v>147</v>
      </c>
    </row>
    <row r="34" spans="1:3" ht="14.4" customHeight="1" x14ac:dyDescent="0.3">
      <c r="A34" s="273" t="str">
        <f t="shared" si="4"/>
        <v>ZV Vyžád.</v>
      </c>
      <c r="B34" s="184" t="s">
        <v>158</v>
      </c>
      <c r="C34" s="51" t="s">
        <v>150</v>
      </c>
    </row>
    <row r="35" spans="1:3" ht="14.4" customHeight="1" x14ac:dyDescent="0.3">
      <c r="A35" s="273" t="str">
        <f t="shared" si="4"/>
        <v>ZV Vyžád. Detail</v>
      </c>
      <c r="B35" s="184" t="s">
        <v>5338</v>
      </c>
      <c r="C35" s="51" t="s">
        <v>149</v>
      </c>
    </row>
    <row r="36" spans="1:3" ht="14.4" customHeight="1" x14ac:dyDescent="0.3">
      <c r="A36" s="273" t="str">
        <f t="shared" si="4"/>
        <v>OD TISS</v>
      </c>
      <c r="B36" s="184" t="s">
        <v>181</v>
      </c>
      <c r="C36" s="51" t="s">
        <v>148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3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6" customWidth="1"/>
    <col min="7" max="7" width="10" style="336" customWidth="1"/>
    <col min="8" max="8" width="6.77734375" style="339" bestFit="1" customWidth="1"/>
    <col min="9" max="9" width="6.6640625" style="336" customWidth="1"/>
    <col min="10" max="10" width="10" style="336" customWidth="1"/>
    <col min="11" max="11" width="6.77734375" style="339" bestFit="1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2294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121.14999999999999</v>
      </c>
      <c r="G3" s="47">
        <f>SUBTOTAL(9,G6:G1048576)</f>
        <v>24273.88877644184</v>
      </c>
      <c r="H3" s="48">
        <f>IF(M3=0,0,G3/M3)</f>
        <v>7.3243632768763042E-2</v>
      </c>
      <c r="I3" s="47">
        <f>SUBTOTAL(9,I6:I1048576)</f>
        <v>1871.7000000000003</v>
      </c>
      <c r="J3" s="47">
        <f>SUBTOTAL(9,J6:J1048576)</f>
        <v>307139.06630016898</v>
      </c>
      <c r="K3" s="48">
        <f>IF(M3=0,0,J3/M3)</f>
        <v>0.92675636723123722</v>
      </c>
      <c r="L3" s="47">
        <f>SUBTOTAL(9,L6:L1048576)</f>
        <v>1992.85</v>
      </c>
      <c r="M3" s="49">
        <f>SUBTOTAL(9,M6:M1048576)</f>
        <v>331412.95507661073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676" t="s">
        <v>162</v>
      </c>
      <c r="B5" s="694" t="s">
        <v>163</v>
      </c>
      <c r="C5" s="694" t="s">
        <v>90</v>
      </c>
      <c r="D5" s="694" t="s">
        <v>164</v>
      </c>
      <c r="E5" s="694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658" t="s">
        <v>540</v>
      </c>
      <c r="B6" s="659" t="s">
        <v>2158</v>
      </c>
      <c r="C6" s="659" t="s">
        <v>1392</v>
      </c>
      <c r="D6" s="659" t="s">
        <v>1393</v>
      </c>
      <c r="E6" s="659" t="s">
        <v>2159</v>
      </c>
      <c r="F6" s="662"/>
      <c r="G6" s="662"/>
      <c r="H6" s="680">
        <v>0</v>
      </c>
      <c r="I6" s="662">
        <v>30</v>
      </c>
      <c r="J6" s="662">
        <v>2034.8999936278774</v>
      </c>
      <c r="K6" s="680">
        <v>1</v>
      </c>
      <c r="L6" s="662">
        <v>30</v>
      </c>
      <c r="M6" s="663">
        <v>2034.8999936278774</v>
      </c>
    </row>
    <row r="7" spans="1:13" ht="14.4" customHeight="1" x14ac:dyDescent="0.3">
      <c r="A7" s="664" t="s">
        <v>540</v>
      </c>
      <c r="B7" s="665" t="s">
        <v>2158</v>
      </c>
      <c r="C7" s="665" t="s">
        <v>1404</v>
      </c>
      <c r="D7" s="665" t="s">
        <v>1405</v>
      </c>
      <c r="E7" s="665" t="s">
        <v>1406</v>
      </c>
      <c r="F7" s="668"/>
      <c r="G7" s="668"/>
      <c r="H7" s="681">
        <v>0</v>
      </c>
      <c r="I7" s="668">
        <v>3</v>
      </c>
      <c r="J7" s="668">
        <v>231.45000965692893</v>
      </c>
      <c r="K7" s="681">
        <v>1</v>
      </c>
      <c r="L7" s="668">
        <v>3</v>
      </c>
      <c r="M7" s="669">
        <v>231.45000965692893</v>
      </c>
    </row>
    <row r="8" spans="1:13" ht="14.4" customHeight="1" x14ac:dyDescent="0.3">
      <c r="A8" s="664" t="s">
        <v>540</v>
      </c>
      <c r="B8" s="665" t="s">
        <v>2158</v>
      </c>
      <c r="C8" s="665" t="s">
        <v>1400</v>
      </c>
      <c r="D8" s="665" t="s">
        <v>572</v>
      </c>
      <c r="E8" s="665" t="s">
        <v>2160</v>
      </c>
      <c r="F8" s="668"/>
      <c r="G8" s="668"/>
      <c r="H8" s="681">
        <v>0</v>
      </c>
      <c r="I8" s="668">
        <v>1</v>
      </c>
      <c r="J8" s="668">
        <v>43.29999999999999</v>
      </c>
      <c r="K8" s="681">
        <v>1</v>
      </c>
      <c r="L8" s="668">
        <v>1</v>
      </c>
      <c r="M8" s="669">
        <v>43.29999999999999</v>
      </c>
    </row>
    <row r="9" spans="1:13" ht="14.4" customHeight="1" x14ac:dyDescent="0.3">
      <c r="A9" s="664" t="s">
        <v>540</v>
      </c>
      <c r="B9" s="665" t="s">
        <v>2158</v>
      </c>
      <c r="C9" s="665" t="s">
        <v>571</v>
      </c>
      <c r="D9" s="665" t="s">
        <v>572</v>
      </c>
      <c r="E9" s="665" t="s">
        <v>573</v>
      </c>
      <c r="F9" s="668">
        <v>2</v>
      </c>
      <c r="G9" s="668">
        <v>308.61999999999995</v>
      </c>
      <c r="H9" s="681">
        <v>1</v>
      </c>
      <c r="I9" s="668"/>
      <c r="J9" s="668"/>
      <c r="K9" s="681">
        <v>0</v>
      </c>
      <c r="L9" s="668">
        <v>2</v>
      </c>
      <c r="M9" s="669">
        <v>308.61999999999995</v>
      </c>
    </row>
    <row r="10" spans="1:13" ht="14.4" customHeight="1" x14ac:dyDescent="0.3">
      <c r="A10" s="664" t="s">
        <v>540</v>
      </c>
      <c r="B10" s="665" t="s">
        <v>2158</v>
      </c>
      <c r="C10" s="665" t="s">
        <v>1251</v>
      </c>
      <c r="D10" s="665" t="s">
        <v>572</v>
      </c>
      <c r="E10" s="665" t="s">
        <v>2160</v>
      </c>
      <c r="F10" s="668"/>
      <c r="G10" s="668"/>
      <c r="H10" s="681">
        <v>0</v>
      </c>
      <c r="I10" s="668">
        <v>23</v>
      </c>
      <c r="J10" s="668">
        <v>994.91072504872648</v>
      </c>
      <c r="K10" s="681">
        <v>1</v>
      </c>
      <c r="L10" s="668">
        <v>23</v>
      </c>
      <c r="M10" s="669">
        <v>994.91072504872648</v>
      </c>
    </row>
    <row r="11" spans="1:13" ht="14.4" customHeight="1" x14ac:dyDescent="0.3">
      <c r="A11" s="664" t="s">
        <v>540</v>
      </c>
      <c r="B11" s="665" t="s">
        <v>2161</v>
      </c>
      <c r="C11" s="665" t="s">
        <v>1236</v>
      </c>
      <c r="D11" s="665" t="s">
        <v>2162</v>
      </c>
      <c r="E11" s="665" t="s">
        <v>2163</v>
      </c>
      <c r="F11" s="668"/>
      <c r="G11" s="668"/>
      <c r="H11" s="681">
        <v>0</v>
      </c>
      <c r="I11" s="668">
        <v>1</v>
      </c>
      <c r="J11" s="668">
        <v>160.62</v>
      </c>
      <c r="K11" s="681">
        <v>1</v>
      </c>
      <c r="L11" s="668">
        <v>1</v>
      </c>
      <c r="M11" s="669">
        <v>160.62</v>
      </c>
    </row>
    <row r="12" spans="1:13" ht="14.4" customHeight="1" x14ac:dyDescent="0.3">
      <c r="A12" s="664" t="s">
        <v>540</v>
      </c>
      <c r="B12" s="665" t="s">
        <v>2164</v>
      </c>
      <c r="C12" s="665" t="s">
        <v>1320</v>
      </c>
      <c r="D12" s="665" t="s">
        <v>1321</v>
      </c>
      <c r="E12" s="665" t="s">
        <v>1322</v>
      </c>
      <c r="F12" s="668"/>
      <c r="G12" s="668"/>
      <c r="H12" s="681">
        <v>0</v>
      </c>
      <c r="I12" s="668">
        <v>6</v>
      </c>
      <c r="J12" s="668">
        <v>443.03846690262981</v>
      </c>
      <c r="K12" s="681">
        <v>1</v>
      </c>
      <c r="L12" s="668">
        <v>6</v>
      </c>
      <c r="M12" s="669">
        <v>443.03846690262981</v>
      </c>
    </row>
    <row r="13" spans="1:13" ht="14.4" customHeight="1" x14ac:dyDescent="0.3">
      <c r="A13" s="664" t="s">
        <v>540</v>
      </c>
      <c r="B13" s="665" t="s">
        <v>2165</v>
      </c>
      <c r="C13" s="665" t="s">
        <v>1316</v>
      </c>
      <c r="D13" s="665" t="s">
        <v>2166</v>
      </c>
      <c r="E13" s="665" t="s">
        <v>2167</v>
      </c>
      <c r="F13" s="668"/>
      <c r="G13" s="668"/>
      <c r="H13" s="681">
        <v>0</v>
      </c>
      <c r="I13" s="668">
        <v>3</v>
      </c>
      <c r="J13" s="668">
        <v>1398.05</v>
      </c>
      <c r="K13" s="681">
        <v>1</v>
      </c>
      <c r="L13" s="668">
        <v>3</v>
      </c>
      <c r="M13" s="669">
        <v>1398.05</v>
      </c>
    </row>
    <row r="14" spans="1:13" ht="14.4" customHeight="1" x14ac:dyDescent="0.3">
      <c r="A14" s="664" t="s">
        <v>540</v>
      </c>
      <c r="B14" s="665" t="s">
        <v>2168</v>
      </c>
      <c r="C14" s="665" t="s">
        <v>1257</v>
      </c>
      <c r="D14" s="665" t="s">
        <v>1258</v>
      </c>
      <c r="E14" s="665" t="s">
        <v>2169</v>
      </c>
      <c r="F14" s="668"/>
      <c r="G14" s="668"/>
      <c r="H14" s="681">
        <v>0</v>
      </c>
      <c r="I14" s="668">
        <v>3</v>
      </c>
      <c r="J14" s="668">
        <v>147.96000000000004</v>
      </c>
      <c r="K14" s="681">
        <v>1</v>
      </c>
      <c r="L14" s="668">
        <v>3</v>
      </c>
      <c r="M14" s="669">
        <v>147.96000000000004</v>
      </c>
    </row>
    <row r="15" spans="1:13" ht="14.4" customHeight="1" x14ac:dyDescent="0.3">
      <c r="A15" s="664" t="s">
        <v>540</v>
      </c>
      <c r="B15" s="665" t="s">
        <v>2170</v>
      </c>
      <c r="C15" s="665" t="s">
        <v>1308</v>
      </c>
      <c r="D15" s="665" t="s">
        <v>1309</v>
      </c>
      <c r="E15" s="665" t="s">
        <v>1310</v>
      </c>
      <c r="F15" s="668"/>
      <c r="G15" s="668"/>
      <c r="H15" s="681">
        <v>0</v>
      </c>
      <c r="I15" s="668">
        <v>4</v>
      </c>
      <c r="J15" s="668">
        <v>55.52000000000001</v>
      </c>
      <c r="K15" s="681">
        <v>1</v>
      </c>
      <c r="L15" s="668">
        <v>4</v>
      </c>
      <c r="M15" s="669">
        <v>55.52000000000001</v>
      </c>
    </row>
    <row r="16" spans="1:13" ht="14.4" customHeight="1" x14ac:dyDescent="0.3">
      <c r="A16" s="664" t="s">
        <v>540</v>
      </c>
      <c r="B16" s="665" t="s">
        <v>2171</v>
      </c>
      <c r="C16" s="665" t="s">
        <v>1298</v>
      </c>
      <c r="D16" s="665" t="s">
        <v>2172</v>
      </c>
      <c r="E16" s="665" t="s">
        <v>2173</v>
      </c>
      <c r="F16" s="668"/>
      <c r="G16" s="668"/>
      <c r="H16" s="681">
        <v>0</v>
      </c>
      <c r="I16" s="668">
        <v>3</v>
      </c>
      <c r="J16" s="668">
        <v>413.17901724621993</v>
      </c>
      <c r="K16" s="681">
        <v>1</v>
      </c>
      <c r="L16" s="668">
        <v>3</v>
      </c>
      <c r="M16" s="669">
        <v>413.17901724621993</v>
      </c>
    </row>
    <row r="17" spans="1:13" ht="14.4" customHeight="1" x14ac:dyDescent="0.3">
      <c r="A17" s="664" t="s">
        <v>540</v>
      </c>
      <c r="B17" s="665" t="s">
        <v>2174</v>
      </c>
      <c r="C17" s="665" t="s">
        <v>1388</v>
      </c>
      <c r="D17" s="665" t="s">
        <v>1273</v>
      </c>
      <c r="E17" s="665" t="s">
        <v>2175</v>
      </c>
      <c r="F17" s="668"/>
      <c r="G17" s="668"/>
      <c r="H17" s="681">
        <v>0</v>
      </c>
      <c r="I17" s="668">
        <v>5</v>
      </c>
      <c r="J17" s="668">
        <v>5531.2897173588926</v>
      </c>
      <c r="K17" s="681">
        <v>1</v>
      </c>
      <c r="L17" s="668">
        <v>5</v>
      </c>
      <c r="M17" s="669">
        <v>5531.2897173588926</v>
      </c>
    </row>
    <row r="18" spans="1:13" ht="14.4" customHeight="1" x14ac:dyDescent="0.3">
      <c r="A18" s="664" t="s">
        <v>540</v>
      </c>
      <c r="B18" s="665" t="s">
        <v>2174</v>
      </c>
      <c r="C18" s="665" t="s">
        <v>1397</v>
      </c>
      <c r="D18" s="665" t="s">
        <v>1273</v>
      </c>
      <c r="E18" s="665" t="s">
        <v>2176</v>
      </c>
      <c r="F18" s="668"/>
      <c r="G18" s="668"/>
      <c r="H18" s="681">
        <v>0</v>
      </c>
      <c r="I18" s="668">
        <v>1</v>
      </c>
      <c r="J18" s="668">
        <v>1895.7700000000002</v>
      </c>
      <c r="K18" s="681">
        <v>1</v>
      </c>
      <c r="L18" s="668">
        <v>1</v>
      </c>
      <c r="M18" s="669">
        <v>1895.7700000000002</v>
      </c>
    </row>
    <row r="19" spans="1:13" ht="14.4" customHeight="1" x14ac:dyDescent="0.3">
      <c r="A19" s="664" t="s">
        <v>540</v>
      </c>
      <c r="B19" s="665" t="s">
        <v>2174</v>
      </c>
      <c r="C19" s="665" t="s">
        <v>1395</v>
      </c>
      <c r="D19" s="665" t="s">
        <v>1241</v>
      </c>
      <c r="E19" s="665" t="s">
        <v>2177</v>
      </c>
      <c r="F19" s="668"/>
      <c r="G19" s="668"/>
      <c r="H19" s="681">
        <v>0</v>
      </c>
      <c r="I19" s="668">
        <v>18</v>
      </c>
      <c r="J19" s="668">
        <v>5426.4502050401443</v>
      </c>
      <c r="K19" s="681">
        <v>1</v>
      </c>
      <c r="L19" s="668">
        <v>18</v>
      </c>
      <c r="M19" s="669">
        <v>5426.4502050401443</v>
      </c>
    </row>
    <row r="20" spans="1:13" ht="14.4" customHeight="1" x14ac:dyDescent="0.3">
      <c r="A20" s="664" t="s">
        <v>540</v>
      </c>
      <c r="B20" s="665" t="s">
        <v>2174</v>
      </c>
      <c r="C20" s="665" t="s">
        <v>1396</v>
      </c>
      <c r="D20" s="665" t="s">
        <v>1241</v>
      </c>
      <c r="E20" s="665" t="s">
        <v>2178</v>
      </c>
      <c r="F20" s="668"/>
      <c r="G20" s="668"/>
      <c r="H20" s="681">
        <v>0</v>
      </c>
      <c r="I20" s="668">
        <v>19</v>
      </c>
      <c r="J20" s="668">
        <v>11982.538796003479</v>
      </c>
      <c r="K20" s="681">
        <v>1</v>
      </c>
      <c r="L20" s="668">
        <v>19</v>
      </c>
      <c r="M20" s="669">
        <v>11982.538796003479</v>
      </c>
    </row>
    <row r="21" spans="1:13" ht="14.4" customHeight="1" x14ac:dyDescent="0.3">
      <c r="A21" s="664" t="s">
        <v>540</v>
      </c>
      <c r="B21" s="665" t="s">
        <v>2174</v>
      </c>
      <c r="C21" s="665" t="s">
        <v>1399</v>
      </c>
      <c r="D21" s="665" t="s">
        <v>1241</v>
      </c>
      <c r="E21" s="665" t="s">
        <v>2179</v>
      </c>
      <c r="F21" s="668"/>
      <c r="G21" s="668"/>
      <c r="H21" s="681">
        <v>0</v>
      </c>
      <c r="I21" s="668">
        <v>8</v>
      </c>
      <c r="J21" s="668">
        <v>7309.1999999999989</v>
      </c>
      <c r="K21" s="681">
        <v>1</v>
      </c>
      <c r="L21" s="668">
        <v>8</v>
      </c>
      <c r="M21" s="669">
        <v>7309.1999999999989</v>
      </c>
    </row>
    <row r="22" spans="1:13" ht="14.4" customHeight="1" x14ac:dyDescent="0.3">
      <c r="A22" s="664" t="s">
        <v>540</v>
      </c>
      <c r="B22" s="665" t="s">
        <v>2174</v>
      </c>
      <c r="C22" s="665" t="s">
        <v>1390</v>
      </c>
      <c r="D22" s="665" t="s">
        <v>1241</v>
      </c>
      <c r="E22" s="665" t="s">
        <v>2180</v>
      </c>
      <c r="F22" s="668"/>
      <c r="G22" s="668"/>
      <c r="H22" s="681">
        <v>0</v>
      </c>
      <c r="I22" s="668">
        <v>11</v>
      </c>
      <c r="J22" s="668">
        <v>4498.45</v>
      </c>
      <c r="K22" s="681">
        <v>1</v>
      </c>
      <c r="L22" s="668">
        <v>11</v>
      </c>
      <c r="M22" s="669">
        <v>4498.45</v>
      </c>
    </row>
    <row r="23" spans="1:13" ht="14.4" customHeight="1" x14ac:dyDescent="0.3">
      <c r="A23" s="664" t="s">
        <v>540</v>
      </c>
      <c r="B23" s="665" t="s">
        <v>2174</v>
      </c>
      <c r="C23" s="665" t="s">
        <v>1346</v>
      </c>
      <c r="D23" s="665" t="s">
        <v>1241</v>
      </c>
      <c r="E23" s="665" t="s">
        <v>2177</v>
      </c>
      <c r="F23" s="668"/>
      <c r="G23" s="668"/>
      <c r="H23" s="681">
        <v>0</v>
      </c>
      <c r="I23" s="668">
        <v>7</v>
      </c>
      <c r="J23" s="668">
        <v>2110.29</v>
      </c>
      <c r="K23" s="681">
        <v>1</v>
      </c>
      <c r="L23" s="668">
        <v>7</v>
      </c>
      <c r="M23" s="669">
        <v>2110.29</v>
      </c>
    </row>
    <row r="24" spans="1:13" ht="14.4" customHeight="1" x14ac:dyDescent="0.3">
      <c r="A24" s="664" t="s">
        <v>540</v>
      </c>
      <c r="B24" s="665" t="s">
        <v>2174</v>
      </c>
      <c r="C24" s="665" t="s">
        <v>1240</v>
      </c>
      <c r="D24" s="665" t="s">
        <v>1241</v>
      </c>
      <c r="E24" s="665" t="s">
        <v>2181</v>
      </c>
      <c r="F24" s="668"/>
      <c r="G24" s="668"/>
      <c r="H24" s="681">
        <v>0</v>
      </c>
      <c r="I24" s="668">
        <v>15</v>
      </c>
      <c r="J24" s="668">
        <v>10818.003276673804</v>
      </c>
      <c r="K24" s="681">
        <v>1</v>
      </c>
      <c r="L24" s="668">
        <v>15</v>
      </c>
      <c r="M24" s="669">
        <v>10818.003276673804</v>
      </c>
    </row>
    <row r="25" spans="1:13" ht="14.4" customHeight="1" x14ac:dyDescent="0.3">
      <c r="A25" s="664" t="s">
        <v>540</v>
      </c>
      <c r="B25" s="665" t="s">
        <v>2174</v>
      </c>
      <c r="C25" s="665" t="s">
        <v>1272</v>
      </c>
      <c r="D25" s="665" t="s">
        <v>1273</v>
      </c>
      <c r="E25" s="665" t="s">
        <v>2182</v>
      </c>
      <c r="F25" s="668"/>
      <c r="G25" s="668"/>
      <c r="H25" s="681">
        <v>0</v>
      </c>
      <c r="I25" s="668">
        <v>2</v>
      </c>
      <c r="J25" s="668">
        <v>3002.04</v>
      </c>
      <c r="K25" s="681">
        <v>1</v>
      </c>
      <c r="L25" s="668">
        <v>2</v>
      </c>
      <c r="M25" s="669">
        <v>3002.04</v>
      </c>
    </row>
    <row r="26" spans="1:13" ht="14.4" customHeight="1" x14ac:dyDescent="0.3">
      <c r="A26" s="664" t="s">
        <v>540</v>
      </c>
      <c r="B26" s="665" t="s">
        <v>2183</v>
      </c>
      <c r="C26" s="665" t="s">
        <v>1374</v>
      </c>
      <c r="D26" s="665" t="s">
        <v>1375</v>
      </c>
      <c r="E26" s="665" t="s">
        <v>1376</v>
      </c>
      <c r="F26" s="668"/>
      <c r="G26" s="668"/>
      <c r="H26" s="681">
        <v>0</v>
      </c>
      <c r="I26" s="668">
        <v>9</v>
      </c>
      <c r="J26" s="668">
        <v>630.36000000000013</v>
      </c>
      <c r="K26" s="681">
        <v>1</v>
      </c>
      <c r="L26" s="668">
        <v>9</v>
      </c>
      <c r="M26" s="669">
        <v>630.36000000000013</v>
      </c>
    </row>
    <row r="27" spans="1:13" ht="14.4" customHeight="1" x14ac:dyDescent="0.3">
      <c r="A27" s="664" t="s">
        <v>540</v>
      </c>
      <c r="B27" s="665" t="s">
        <v>2184</v>
      </c>
      <c r="C27" s="665" t="s">
        <v>1305</v>
      </c>
      <c r="D27" s="665" t="s">
        <v>1218</v>
      </c>
      <c r="E27" s="665" t="s">
        <v>2185</v>
      </c>
      <c r="F27" s="668"/>
      <c r="G27" s="668"/>
      <c r="H27" s="681">
        <v>0</v>
      </c>
      <c r="I27" s="668">
        <v>46</v>
      </c>
      <c r="J27" s="668">
        <v>5806.8479559012612</v>
      </c>
      <c r="K27" s="681">
        <v>1</v>
      </c>
      <c r="L27" s="668">
        <v>46</v>
      </c>
      <c r="M27" s="669">
        <v>5806.8479559012612</v>
      </c>
    </row>
    <row r="28" spans="1:13" ht="14.4" customHeight="1" x14ac:dyDescent="0.3">
      <c r="A28" s="664" t="s">
        <v>540</v>
      </c>
      <c r="B28" s="665" t="s">
        <v>2184</v>
      </c>
      <c r="C28" s="665" t="s">
        <v>1217</v>
      </c>
      <c r="D28" s="665" t="s">
        <v>1218</v>
      </c>
      <c r="E28" s="665" t="s">
        <v>2186</v>
      </c>
      <c r="F28" s="668"/>
      <c r="G28" s="668"/>
      <c r="H28" s="681">
        <v>0</v>
      </c>
      <c r="I28" s="668">
        <v>18</v>
      </c>
      <c r="J28" s="668">
        <v>813.41935136431266</v>
      </c>
      <c r="K28" s="681">
        <v>1</v>
      </c>
      <c r="L28" s="668">
        <v>18</v>
      </c>
      <c r="M28" s="669">
        <v>813.41935136431266</v>
      </c>
    </row>
    <row r="29" spans="1:13" ht="14.4" customHeight="1" x14ac:dyDescent="0.3">
      <c r="A29" s="664" t="s">
        <v>540</v>
      </c>
      <c r="B29" s="665" t="s">
        <v>2184</v>
      </c>
      <c r="C29" s="665" t="s">
        <v>1221</v>
      </c>
      <c r="D29" s="665" t="s">
        <v>1218</v>
      </c>
      <c r="E29" s="665" t="s">
        <v>2187</v>
      </c>
      <c r="F29" s="668"/>
      <c r="G29" s="668"/>
      <c r="H29" s="681">
        <v>0</v>
      </c>
      <c r="I29" s="668">
        <v>3</v>
      </c>
      <c r="J29" s="668">
        <v>271.14000542631192</v>
      </c>
      <c r="K29" s="681">
        <v>1</v>
      </c>
      <c r="L29" s="668">
        <v>3</v>
      </c>
      <c r="M29" s="669">
        <v>271.14000542631192</v>
      </c>
    </row>
    <row r="30" spans="1:13" ht="14.4" customHeight="1" x14ac:dyDescent="0.3">
      <c r="A30" s="664" t="s">
        <v>540</v>
      </c>
      <c r="B30" s="665" t="s">
        <v>2188</v>
      </c>
      <c r="C30" s="665" t="s">
        <v>1324</v>
      </c>
      <c r="D30" s="665" t="s">
        <v>1325</v>
      </c>
      <c r="E30" s="665" t="s">
        <v>2189</v>
      </c>
      <c r="F30" s="668"/>
      <c r="G30" s="668"/>
      <c r="H30" s="681">
        <v>0</v>
      </c>
      <c r="I30" s="668">
        <v>1</v>
      </c>
      <c r="J30" s="668">
        <v>122.64</v>
      </c>
      <c r="K30" s="681">
        <v>1</v>
      </c>
      <c r="L30" s="668">
        <v>1</v>
      </c>
      <c r="M30" s="669">
        <v>122.64</v>
      </c>
    </row>
    <row r="31" spans="1:13" ht="14.4" customHeight="1" x14ac:dyDescent="0.3">
      <c r="A31" s="664" t="s">
        <v>540</v>
      </c>
      <c r="B31" s="665" t="s">
        <v>2190</v>
      </c>
      <c r="C31" s="665" t="s">
        <v>1254</v>
      </c>
      <c r="D31" s="665" t="s">
        <v>1255</v>
      </c>
      <c r="E31" s="665" t="s">
        <v>1108</v>
      </c>
      <c r="F31" s="668"/>
      <c r="G31" s="668"/>
      <c r="H31" s="681">
        <v>0</v>
      </c>
      <c r="I31" s="668">
        <v>2</v>
      </c>
      <c r="J31" s="668">
        <v>85.919827789920532</v>
      </c>
      <c r="K31" s="681">
        <v>1</v>
      </c>
      <c r="L31" s="668">
        <v>2</v>
      </c>
      <c r="M31" s="669">
        <v>85.919827789920532</v>
      </c>
    </row>
    <row r="32" spans="1:13" ht="14.4" customHeight="1" x14ac:dyDescent="0.3">
      <c r="A32" s="664" t="s">
        <v>540</v>
      </c>
      <c r="B32" s="665" t="s">
        <v>2191</v>
      </c>
      <c r="C32" s="665" t="s">
        <v>1248</v>
      </c>
      <c r="D32" s="665" t="s">
        <v>1249</v>
      </c>
      <c r="E32" s="665" t="s">
        <v>558</v>
      </c>
      <c r="F32" s="668"/>
      <c r="G32" s="668"/>
      <c r="H32" s="681">
        <v>0</v>
      </c>
      <c r="I32" s="668">
        <v>21</v>
      </c>
      <c r="J32" s="668">
        <v>1025.2185928112235</v>
      </c>
      <c r="K32" s="681">
        <v>1</v>
      </c>
      <c r="L32" s="668">
        <v>21</v>
      </c>
      <c r="M32" s="669">
        <v>1025.2185928112235</v>
      </c>
    </row>
    <row r="33" spans="1:13" ht="14.4" customHeight="1" x14ac:dyDescent="0.3">
      <c r="A33" s="664" t="s">
        <v>540</v>
      </c>
      <c r="B33" s="665" t="s">
        <v>2192</v>
      </c>
      <c r="C33" s="665" t="s">
        <v>1342</v>
      </c>
      <c r="D33" s="665" t="s">
        <v>1343</v>
      </c>
      <c r="E33" s="665" t="s">
        <v>1344</v>
      </c>
      <c r="F33" s="668"/>
      <c r="G33" s="668"/>
      <c r="H33" s="681">
        <v>0</v>
      </c>
      <c r="I33" s="668">
        <v>7</v>
      </c>
      <c r="J33" s="668">
        <v>268.09984953184806</v>
      </c>
      <c r="K33" s="681">
        <v>1</v>
      </c>
      <c r="L33" s="668">
        <v>7</v>
      </c>
      <c r="M33" s="669">
        <v>268.09984953184806</v>
      </c>
    </row>
    <row r="34" spans="1:13" ht="14.4" customHeight="1" x14ac:dyDescent="0.3">
      <c r="A34" s="664" t="s">
        <v>540</v>
      </c>
      <c r="B34" s="665" t="s">
        <v>2192</v>
      </c>
      <c r="C34" s="665" t="s">
        <v>1360</v>
      </c>
      <c r="D34" s="665" t="s">
        <v>1343</v>
      </c>
      <c r="E34" s="665" t="s">
        <v>1361</v>
      </c>
      <c r="F34" s="668"/>
      <c r="G34" s="668"/>
      <c r="H34" s="681">
        <v>0</v>
      </c>
      <c r="I34" s="668">
        <v>1</v>
      </c>
      <c r="J34" s="668">
        <v>115.16</v>
      </c>
      <c r="K34" s="681">
        <v>1</v>
      </c>
      <c r="L34" s="668">
        <v>1</v>
      </c>
      <c r="M34" s="669">
        <v>115.16</v>
      </c>
    </row>
    <row r="35" spans="1:13" ht="14.4" customHeight="1" x14ac:dyDescent="0.3">
      <c r="A35" s="664" t="s">
        <v>540</v>
      </c>
      <c r="B35" s="665" t="s">
        <v>2193</v>
      </c>
      <c r="C35" s="665" t="s">
        <v>1232</v>
      </c>
      <c r="D35" s="665" t="s">
        <v>2194</v>
      </c>
      <c r="E35" s="665" t="s">
        <v>1234</v>
      </c>
      <c r="F35" s="668"/>
      <c r="G35" s="668"/>
      <c r="H35" s="681">
        <v>0</v>
      </c>
      <c r="I35" s="668">
        <v>1</v>
      </c>
      <c r="J35" s="668">
        <v>62.140000000000029</v>
      </c>
      <c r="K35" s="681">
        <v>1</v>
      </c>
      <c r="L35" s="668">
        <v>1</v>
      </c>
      <c r="M35" s="669">
        <v>62.140000000000029</v>
      </c>
    </row>
    <row r="36" spans="1:13" ht="14.4" customHeight="1" x14ac:dyDescent="0.3">
      <c r="A36" s="664" t="s">
        <v>540</v>
      </c>
      <c r="B36" s="665" t="s">
        <v>2193</v>
      </c>
      <c r="C36" s="665" t="s">
        <v>1206</v>
      </c>
      <c r="D36" s="665" t="s">
        <v>1207</v>
      </c>
      <c r="E36" s="665" t="s">
        <v>1208</v>
      </c>
      <c r="F36" s="668"/>
      <c r="G36" s="668"/>
      <c r="H36" s="681">
        <v>0</v>
      </c>
      <c r="I36" s="668">
        <v>2</v>
      </c>
      <c r="J36" s="668">
        <v>29.759999999999994</v>
      </c>
      <c r="K36" s="681">
        <v>1</v>
      </c>
      <c r="L36" s="668">
        <v>2</v>
      </c>
      <c r="M36" s="669">
        <v>29.759999999999994</v>
      </c>
    </row>
    <row r="37" spans="1:13" ht="14.4" customHeight="1" x14ac:dyDescent="0.3">
      <c r="A37" s="664" t="s">
        <v>540</v>
      </c>
      <c r="B37" s="665" t="s">
        <v>2193</v>
      </c>
      <c r="C37" s="665" t="s">
        <v>1209</v>
      </c>
      <c r="D37" s="665" t="s">
        <v>1210</v>
      </c>
      <c r="E37" s="665" t="s">
        <v>1211</v>
      </c>
      <c r="F37" s="668"/>
      <c r="G37" s="668"/>
      <c r="H37" s="681">
        <v>0</v>
      </c>
      <c r="I37" s="668">
        <v>4</v>
      </c>
      <c r="J37" s="668">
        <v>48.239999999999995</v>
      </c>
      <c r="K37" s="681">
        <v>1</v>
      </c>
      <c r="L37" s="668">
        <v>4</v>
      </c>
      <c r="M37" s="669">
        <v>48.239999999999995</v>
      </c>
    </row>
    <row r="38" spans="1:13" ht="14.4" customHeight="1" x14ac:dyDescent="0.3">
      <c r="A38" s="664" t="s">
        <v>540</v>
      </c>
      <c r="B38" s="665" t="s">
        <v>2193</v>
      </c>
      <c r="C38" s="665" t="s">
        <v>1261</v>
      </c>
      <c r="D38" s="665" t="s">
        <v>2195</v>
      </c>
      <c r="E38" s="665" t="s">
        <v>888</v>
      </c>
      <c r="F38" s="668"/>
      <c r="G38" s="668"/>
      <c r="H38" s="681">
        <v>0</v>
      </c>
      <c r="I38" s="668">
        <v>3</v>
      </c>
      <c r="J38" s="668">
        <v>108.54000150956008</v>
      </c>
      <c r="K38" s="681">
        <v>1</v>
      </c>
      <c r="L38" s="668">
        <v>3</v>
      </c>
      <c r="M38" s="669">
        <v>108.54000150956008</v>
      </c>
    </row>
    <row r="39" spans="1:13" ht="14.4" customHeight="1" x14ac:dyDescent="0.3">
      <c r="A39" s="664" t="s">
        <v>540</v>
      </c>
      <c r="B39" s="665" t="s">
        <v>2196</v>
      </c>
      <c r="C39" s="665" t="s">
        <v>1366</v>
      </c>
      <c r="D39" s="665" t="s">
        <v>1367</v>
      </c>
      <c r="E39" s="665" t="s">
        <v>1368</v>
      </c>
      <c r="F39" s="668"/>
      <c r="G39" s="668"/>
      <c r="H39" s="681">
        <v>0</v>
      </c>
      <c r="I39" s="668">
        <v>1</v>
      </c>
      <c r="J39" s="668">
        <v>683.61</v>
      </c>
      <c r="K39" s="681">
        <v>1</v>
      </c>
      <c r="L39" s="668">
        <v>1</v>
      </c>
      <c r="M39" s="669">
        <v>683.61</v>
      </c>
    </row>
    <row r="40" spans="1:13" ht="14.4" customHeight="1" x14ac:dyDescent="0.3">
      <c r="A40" s="664" t="s">
        <v>540</v>
      </c>
      <c r="B40" s="665" t="s">
        <v>2197</v>
      </c>
      <c r="C40" s="665" t="s">
        <v>1370</v>
      </c>
      <c r="D40" s="665" t="s">
        <v>1371</v>
      </c>
      <c r="E40" s="665" t="s">
        <v>2198</v>
      </c>
      <c r="F40" s="668"/>
      <c r="G40" s="668"/>
      <c r="H40" s="681">
        <v>0</v>
      </c>
      <c r="I40" s="668">
        <v>1</v>
      </c>
      <c r="J40" s="668">
        <v>55.77999874026905</v>
      </c>
      <c r="K40" s="681">
        <v>1</v>
      </c>
      <c r="L40" s="668">
        <v>1</v>
      </c>
      <c r="M40" s="669">
        <v>55.77999874026905</v>
      </c>
    </row>
    <row r="41" spans="1:13" ht="14.4" customHeight="1" x14ac:dyDescent="0.3">
      <c r="A41" s="664" t="s">
        <v>540</v>
      </c>
      <c r="B41" s="665" t="s">
        <v>2199</v>
      </c>
      <c r="C41" s="665" t="s">
        <v>1326</v>
      </c>
      <c r="D41" s="665" t="s">
        <v>1327</v>
      </c>
      <c r="E41" s="665" t="s">
        <v>1328</v>
      </c>
      <c r="F41" s="668"/>
      <c r="G41" s="668"/>
      <c r="H41" s="681">
        <v>0</v>
      </c>
      <c r="I41" s="668">
        <v>2</v>
      </c>
      <c r="J41" s="668">
        <v>140.12000000000006</v>
      </c>
      <c r="K41" s="681">
        <v>1</v>
      </c>
      <c r="L41" s="668">
        <v>2</v>
      </c>
      <c r="M41" s="669">
        <v>140.12000000000006</v>
      </c>
    </row>
    <row r="42" spans="1:13" ht="14.4" customHeight="1" x14ac:dyDescent="0.3">
      <c r="A42" s="664" t="s">
        <v>540</v>
      </c>
      <c r="B42" s="665" t="s">
        <v>2200</v>
      </c>
      <c r="C42" s="665" t="s">
        <v>1290</v>
      </c>
      <c r="D42" s="665" t="s">
        <v>1295</v>
      </c>
      <c r="E42" s="665" t="s">
        <v>2201</v>
      </c>
      <c r="F42" s="668"/>
      <c r="G42" s="668"/>
      <c r="H42" s="681">
        <v>0</v>
      </c>
      <c r="I42" s="668">
        <v>4</v>
      </c>
      <c r="J42" s="668">
        <v>353.00024171578116</v>
      </c>
      <c r="K42" s="681">
        <v>1</v>
      </c>
      <c r="L42" s="668">
        <v>4</v>
      </c>
      <c r="M42" s="669">
        <v>353.00024171578116</v>
      </c>
    </row>
    <row r="43" spans="1:13" ht="14.4" customHeight="1" x14ac:dyDescent="0.3">
      <c r="A43" s="664" t="s">
        <v>540</v>
      </c>
      <c r="B43" s="665" t="s">
        <v>2200</v>
      </c>
      <c r="C43" s="665" t="s">
        <v>1334</v>
      </c>
      <c r="D43" s="665" t="s">
        <v>1339</v>
      </c>
      <c r="E43" s="665" t="s">
        <v>2202</v>
      </c>
      <c r="F43" s="668"/>
      <c r="G43" s="668"/>
      <c r="H43" s="681">
        <v>0</v>
      </c>
      <c r="I43" s="668">
        <v>25</v>
      </c>
      <c r="J43" s="668">
        <v>3394.4989146955359</v>
      </c>
      <c r="K43" s="681">
        <v>1</v>
      </c>
      <c r="L43" s="668">
        <v>25</v>
      </c>
      <c r="M43" s="669">
        <v>3394.4989146955359</v>
      </c>
    </row>
    <row r="44" spans="1:13" ht="14.4" customHeight="1" x14ac:dyDescent="0.3">
      <c r="A44" s="664" t="s">
        <v>540</v>
      </c>
      <c r="B44" s="665" t="s">
        <v>2203</v>
      </c>
      <c r="C44" s="665" t="s">
        <v>1353</v>
      </c>
      <c r="D44" s="665" t="s">
        <v>2204</v>
      </c>
      <c r="E44" s="665" t="s">
        <v>2205</v>
      </c>
      <c r="F44" s="668"/>
      <c r="G44" s="668"/>
      <c r="H44" s="681">
        <v>0</v>
      </c>
      <c r="I44" s="668">
        <v>15</v>
      </c>
      <c r="J44" s="668">
        <v>961.49999741825127</v>
      </c>
      <c r="K44" s="681">
        <v>1</v>
      </c>
      <c r="L44" s="668">
        <v>15</v>
      </c>
      <c r="M44" s="669">
        <v>961.49999741825127</v>
      </c>
    </row>
    <row r="45" spans="1:13" ht="14.4" customHeight="1" x14ac:dyDescent="0.3">
      <c r="A45" s="664" t="s">
        <v>540</v>
      </c>
      <c r="B45" s="665" t="s">
        <v>2206</v>
      </c>
      <c r="C45" s="665" t="s">
        <v>1362</v>
      </c>
      <c r="D45" s="665" t="s">
        <v>1363</v>
      </c>
      <c r="E45" s="665" t="s">
        <v>1364</v>
      </c>
      <c r="F45" s="668"/>
      <c r="G45" s="668"/>
      <c r="H45" s="681">
        <v>0</v>
      </c>
      <c r="I45" s="668">
        <v>1</v>
      </c>
      <c r="J45" s="668">
        <v>115.23000000000006</v>
      </c>
      <c r="K45" s="681">
        <v>1</v>
      </c>
      <c r="L45" s="668">
        <v>1</v>
      </c>
      <c r="M45" s="669">
        <v>115.23000000000006</v>
      </c>
    </row>
    <row r="46" spans="1:13" ht="14.4" customHeight="1" x14ac:dyDescent="0.3">
      <c r="A46" s="664" t="s">
        <v>540</v>
      </c>
      <c r="B46" s="665" t="s">
        <v>2206</v>
      </c>
      <c r="C46" s="665" t="s">
        <v>1330</v>
      </c>
      <c r="D46" s="665" t="s">
        <v>2207</v>
      </c>
      <c r="E46" s="665" t="s">
        <v>2208</v>
      </c>
      <c r="F46" s="668"/>
      <c r="G46" s="668"/>
      <c r="H46" s="681">
        <v>0</v>
      </c>
      <c r="I46" s="668">
        <v>2</v>
      </c>
      <c r="J46" s="668">
        <v>128.96000000000004</v>
      </c>
      <c r="K46" s="681">
        <v>1</v>
      </c>
      <c r="L46" s="668">
        <v>2</v>
      </c>
      <c r="M46" s="669">
        <v>128.96000000000004</v>
      </c>
    </row>
    <row r="47" spans="1:13" ht="14.4" customHeight="1" x14ac:dyDescent="0.3">
      <c r="A47" s="664" t="s">
        <v>540</v>
      </c>
      <c r="B47" s="665" t="s">
        <v>2209</v>
      </c>
      <c r="C47" s="665" t="s">
        <v>1499</v>
      </c>
      <c r="D47" s="665" t="s">
        <v>1500</v>
      </c>
      <c r="E47" s="665" t="s">
        <v>1501</v>
      </c>
      <c r="F47" s="668"/>
      <c r="G47" s="668"/>
      <c r="H47" s="681">
        <v>0</v>
      </c>
      <c r="I47" s="668">
        <v>4</v>
      </c>
      <c r="J47" s="668">
        <v>1645.16</v>
      </c>
      <c r="K47" s="681">
        <v>1</v>
      </c>
      <c r="L47" s="668">
        <v>4</v>
      </c>
      <c r="M47" s="669">
        <v>1645.16</v>
      </c>
    </row>
    <row r="48" spans="1:13" ht="14.4" customHeight="1" x14ac:dyDescent="0.3">
      <c r="A48" s="664" t="s">
        <v>540</v>
      </c>
      <c r="B48" s="665" t="s">
        <v>2210</v>
      </c>
      <c r="C48" s="665" t="s">
        <v>1450</v>
      </c>
      <c r="D48" s="665" t="s">
        <v>2211</v>
      </c>
      <c r="E48" s="665" t="s">
        <v>2212</v>
      </c>
      <c r="F48" s="668"/>
      <c r="G48" s="668"/>
      <c r="H48" s="681">
        <v>0</v>
      </c>
      <c r="I48" s="668">
        <v>208</v>
      </c>
      <c r="J48" s="668">
        <v>7300.9599999999991</v>
      </c>
      <c r="K48" s="681">
        <v>1</v>
      </c>
      <c r="L48" s="668">
        <v>208</v>
      </c>
      <c r="M48" s="669">
        <v>7300.9599999999991</v>
      </c>
    </row>
    <row r="49" spans="1:13" ht="14.4" customHeight="1" x14ac:dyDescent="0.3">
      <c r="A49" s="664" t="s">
        <v>540</v>
      </c>
      <c r="B49" s="665" t="s">
        <v>2213</v>
      </c>
      <c r="C49" s="665" t="s">
        <v>1143</v>
      </c>
      <c r="D49" s="665" t="s">
        <v>2214</v>
      </c>
      <c r="E49" s="665" t="s">
        <v>2215</v>
      </c>
      <c r="F49" s="668">
        <v>1.7999999999999998</v>
      </c>
      <c r="G49" s="668">
        <v>828.37799999999993</v>
      </c>
      <c r="H49" s="681">
        <v>1</v>
      </c>
      <c r="I49" s="668"/>
      <c r="J49" s="668"/>
      <c r="K49" s="681">
        <v>0</v>
      </c>
      <c r="L49" s="668">
        <v>1.7999999999999998</v>
      </c>
      <c r="M49" s="669">
        <v>828.37799999999993</v>
      </c>
    </row>
    <row r="50" spans="1:13" ht="14.4" customHeight="1" x14ac:dyDescent="0.3">
      <c r="A50" s="664" t="s">
        <v>540</v>
      </c>
      <c r="B50" s="665" t="s">
        <v>2213</v>
      </c>
      <c r="C50" s="665" t="s">
        <v>1439</v>
      </c>
      <c r="D50" s="665" t="s">
        <v>1440</v>
      </c>
      <c r="E50" s="665" t="s">
        <v>2216</v>
      </c>
      <c r="F50" s="668"/>
      <c r="G50" s="668"/>
      <c r="H50" s="681">
        <v>0</v>
      </c>
      <c r="I50" s="668">
        <v>120</v>
      </c>
      <c r="J50" s="668">
        <v>2579.3860000000004</v>
      </c>
      <c r="K50" s="681">
        <v>1</v>
      </c>
      <c r="L50" s="668">
        <v>120</v>
      </c>
      <c r="M50" s="669">
        <v>2579.3860000000004</v>
      </c>
    </row>
    <row r="51" spans="1:13" ht="14.4" customHeight="1" x14ac:dyDescent="0.3">
      <c r="A51" s="664" t="s">
        <v>540</v>
      </c>
      <c r="B51" s="665" t="s">
        <v>2217</v>
      </c>
      <c r="C51" s="665" t="s">
        <v>1428</v>
      </c>
      <c r="D51" s="665" t="s">
        <v>1429</v>
      </c>
      <c r="E51" s="665" t="s">
        <v>1430</v>
      </c>
      <c r="F51" s="668">
        <v>3</v>
      </c>
      <c r="G51" s="668">
        <v>105.26999999999998</v>
      </c>
      <c r="H51" s="681">
        <v>1</v>
      </c>
      <c r="I51" s="668"/>
      <c r="J51" s="668"/>
      <c r="K51" s="681">
        <v>0</v>
      </c>
      <c r="L51" s="668">
        <v>3</v>
      </c>
      <c r="M51" s="669">
        <v>105.26999999999998</v>
      </c>
    </row>
    <row r="52" spans="1:13" ht="14.4" customHeight="1" x14ac:dyDescent="0.3">
      <c r="A52" s="664" t="s">
        <v>540</v>
      </c>
      <c r="B52" s="665" t="s">
        <v>2217</v>
      </c>
      <c r="C52" s="665" t="s">
        <v>1385</v>
      </c>
      <c r="D52" s="665" t="s">
        <v>1386</v>
      </c>
      <c r="E52" s="665" t="s">
        <v>2218</v>
      </c>
      <c r="F52" s="668"/>
      <c r="G52" s="668"/>
      <c r="H52" s="681">
        <v>0</v>
      </c>
      <c r="I52" s="668">
        <v>3</v>
      </c>
      <c r="J52" s="668">
        <v>507.11999999999995</v>
      </c>
      <c r="K52" s="681">
        <v>1</v>
      </c>
      <c r="L52" s="668">
        <v>3</v>
      </c>
      <c r="M52" s="669">
        <v>507.11999999999995</v>
      </c>
    </row>
    <row r="53" spans="1:13" ht="14.4" customHeight="1" x14ac:dyDescent="0.3">
      <c r="A53" s="664" t="s">
        <v>540</v>
      </c>
      <c r="B53" s="665" t="s">
        <v>2217</v>
      </c>
      <c r="C53" s="665" t="s">
        <v>1516</v>
      </c>
      <c r="D53" s="665" t="s">
        <v>1386</v>
      </c>
      <c r="E53" s="665" t="s">
        <v>1430</v>
      </c>
      <c r="F53" s="668"/>
      <c r="G53" s="668"/>
      <c r="H53" s="681">
        <v>0</v>
      </c>
      <c r="I53" s="668">
        <v>4</v>
      </c>
      <c r="J53" s="668">
        <v>463.7600000000001</v>
      </c>
      <c r="K53" s="681">
        <v>1</v>
      </c>
      <c r="L53" s="668">
        <v>4</v>
      </c>
      <c r="M53" s="669">
        <v>463.7600000000001</v>
      </c>
    </row>
    <row r="54" spans="1:13" ht="14.4" customHeight="1" x14ac:dyDescent="0.3">
      <c r="A54" s="664" t="s">
        <v>540</v>
      </c>
      <c r="B54" s="665" t="s">
        <v>2217</v>
      </c>
      <c r="C54" s="665" t="s">
        <v>1446</v>
      </c>
      <c r="D54" s="665" t="s">
        <v>2219</v>
      </c>
      <c r="E54" s="665" t="s">
        <v>2220</v>
      </c>
      <c r="F54" s="668"/>
      <c r="G54" s="668"/>
      <c r="H54" s="681">
        <v>0</v>
      </c>
      <c r="I54" s="668">
        <v>50.2</v>
      </c>
      <c r="J54" s="668">
        <v>6363.6030125752441</v>
      </c>
      <c r="K54" s="681">
        <v>1</v>
      </c>
      <c r="L54" s="668">
        <v>50.2</v>
      </c>
      <c r="M54" s="669">
        <v>6363.6030125752441</v>
      </c>
    </row>
    <row r="55" spans="1:13" ht="14.4" customHeight="1" x14ac:dyDescent="0.3">
      <c r="A55" s="664" t="s">
        <v>540</v>
      </c>
      <c r="B55" s="665" t="s">
        <v>2221</v>
      </c>
      <c r="C55" s="665" t="s">
        <v>1483</v>
      </c>
      <c r="D55" s="665" t="s">
        <v>1484</v>
      </c>
      <c r="E55" s="665" t="s">
        <v>2222</v>
      </c>
      <c r="F55" s="668">
        <v>22.2</v>
      </c>
      <c r="G55" s="668">
        <v>3980.3220000000001</v>
      </c>
      <c r="H55" s="681">
        <v>1</v>
      </c>
      <c r="I55" s="668"/>
      <c r="J55" s="668"/>
      <c r="K55" s="681">
        <v>0</v>
      </c>
      <c r="L55" s="668">
        <v>22.2</v>
      </c>
      <c r="M55" s="669">
        <v>3980.3220000000001</v>
      </c>
    </row>
    <row r="56" spans="1:13" ht="14.4" customHeight="1" x14ac:dyDescent="0.3">
      <c r="A56" s="664" t="s">
        <v>540</v>
      </c>
      <c r="B56" s="665" t="s">
        <v>2221</v>
      </c>
      <c r="C56" s="665" t="s">
        <v>1502</v>
      </c>
      <c r="D56" s="665" t="s">
        <v>1503</v>
      </c>
      <c r="E56" s="665" t="s">
        <v>2223</v>
      </c>
      <c r="F56" s="668">
        <v>3.6</v>
      </c>
      <c r="G56" s="668">
        <v>950.39999515342015</v>
      </c>
      <c r="H56" s="681">
        <v>1</v>
      </c>
      <c r="I56" s="668"/>
      <c r="J56" s="668"/>
      <c r="K56" s="681">
        <v>0</v>
      </c>
      <c r="L56" s="668">
        <v>3.6</v>
      </c>
      <c r="M56" s="669">
        <v>950.39999515342015</v>
      </c>
    </row>
    <row r="57" spans="1:13" ht="14.4" customHeight="1" x14ac:dyDescent="0.3">
      <c r="A57" s="664" t="s">
        <v>540</v>
      </c>
      <c r="B57" s="665" t="s">
        <v>2224</v>
      </c>
      <c r="C57" s="665" t="s">
        <v>1486</v>
      </c>
      <c r="D57" s="665" t="s">
        <v>1487</v>
      </c>
      <c r="E57" s="665" t="s">
        <v>2225</v>
      </c>
      <c r="F57" s="668"/>
      <c r="G57" s="668"/>
      <c r="H57" s="681">
        <v>0</v>
      </c>
      <c r="I57" s="668">
        <v>4</v>
      </c>
      <c r="J57" s="668">
        <v>871.2</v>
      </c>
      <c r="K57" s="681">
        <v>1</v>
      </c>
      <c r="L57" s="668">
        <v>4</v>
      </c>
      <c r="M57" s="669">
        <v>871.2</v>
      </c>
    </row>
    <row r="58" spans="1:13" ht="14.4" customHeight="1" x14ac:dyDescent="0.3">
      <c r="A58" s="664" t="s">
        <v>540</v>
      </c>
      <c r="B58" s="665" t="s">
        <v>2226</v>
      </c>
      <c r="C58" s="665" t="s">
        <v>1519</v>
      </c>
      <c r="D58" s="665" t="s">
        <v>1520</v>
      </c>
      <c r="E58" s="665" t="s">
        <v>2227</v>
      </c>
      <c r="F58" s="668"/>
      <c r="G58" s="668"/>
      <c r="H58" s="681">
        <v>0</v>
      </c>
      <c r="I58" s="668">
        <v>8.6999999999999993</v>
      </c>
      <c r="J58" s="668">
        <v>7930.5599999999995</v>
      </c>
      <c r="K58" s="681">
        <v>1</v>
      </c>
      <c r="L58" s="668">
        <v>8.6999999999999993</v>
      </c>
      <c r="M58" s="669">
        <v>7930.5599999999995</v>
      </c>
    </row>
    <row r="59" spans="1:13" ht="14.4" customHeight="1" x14ac:dyDescent="0.3">
      <c r="A59" s="664" t="s">
        <v>540</v>
      </c>
      <c r="B59" s="665" t="s">
        <v>2228</v>
      </c>
      <c r="C59" s="665" t="s">
        <v>1496</v>
      </c>
      <c r="D59" s="665" t="s">
        <v>2229</v>
      </c>
      <c r="E59" s="665" t="s">
        <v>2230</v>
      </c>
      <c r="F59" s="668"/>
      <c r="G59" s="668"/>
      <c r="H59" s="681">
        <v>0</v>
      </c>
      <c r="I59" s="668">
        <v>4</v>
      </c>
      <c r="J59" s="668">
        <v>1056</v>
      </c>
      <c r="K59" s="681">
        <v>1</v>
      </c>
      <c r="L59" s="668">
        <v>4</v>
      </c>
      <c r="M59" s="669">
        <v>1056</v>
      </c>
    </row>
    <row r="60" spans="1:13" ht="14.4" customHeight="1" x14ac:dyDescent="0.3">
      <c r="A60" s="664" t="s">
        <v>540</v>
      </c>
      <c r="B60" s="665" t="s">
        <v>2231</v>
      </c>
      <c r="C60" s="665" t="s">
        <v>1465</v>
      </c>
      <c r="D60" s="665" t="s">
        <v>2232</v>
      </c>
      <c r="E60" s="665" t="s">
        <v>2233</v>
      </c>
      <c r="F60" s="668"/>
      <c r="G60" s="668"/>
      <c r="H60" s="681">
        <v>0</v>
      </c>
      <c r="I60" s="668">
        <v>2</v>
      </c>
      <c r="J60" s="668">
        <v>119.67999999999999</v>
      </c>
      <c r="K60" s="681">
        <v>1</v>
      </c>
      <c r="L60" s="668">
        <v>2</v>
      </c>
      <c r="M60" s="669">
        <v>119.67999999999999</v>
      </c>
    </row>
    <row r="61" spans="1:13" ht="14.4" customHeight="1" x14ac:dyDescent="0.3">
      <c r="A61" s="664" t="s">
        <v>540</v>
      </c>
      <c r="B61" s="665" t="s">
        <v>2231</v>
      </c>
      <c r="C61" s="665" t="s">
        <v>1431</v>
      </c>
      <c r="D61" s="665" t="s">
        <v>1432</v>
      </c>
      <c r="E61" s="665" t="s">
        <v>2233</v>
      </c>
      <c r="F61" s="668"/>
      <c r="G61" s="668"/>
      <c r="H61" s="681">
        <v>0</v>
      </c>
      <c r="I61" s="668">
        <v>7</v>
      </c>
      <c r="J61" s="668">
        <v>456.96846525562967</v>
      </c>
      <c r="K61" s="681">
        <v>1</v>
      </c>
      <c r="L61" s="668">
        <v>7</v>
      </c>
      <c r="M61" s="669">
        <v>456.96846525562967</v>
      </c>
    </row>
    <row r="62" spans="1:13" ht="14.4" customHeight="1" x14ac:dyDescent="0.3">
      <c r="A62" s="664" t="s">
        <v>540</v>
      </c>
      <c r="B62" s="665" t="s">
        <v>2234</v>
      </c>
      <c r="C62" s="665" t="s">
        <v>1512</v>
      </c>
      <c r="D62" s="665" t="s">
        <v>1513</v>
      </c>
      <c r="E62" s="665" t="s">
        <v>2235</v>
      </c>
      <c r="F62" s="668">
        <v>2.8</v>
      </c>
      <c r="G62" s="668">
        <v>1576.0360000000001</v>
      </c>
      <c r="H62" s="681">
        <v>1</v>
      </c>
      <c r="I62" s="668"/>
      <c r="J62" s="668"/>
      <c r="K62" s="681">
        <v>0</v>
      </c>
      <c r="L62" s="668">
        <v>2.8</v>
      </c>
      <c r="M62" s="669">
        <v>1576.0360000000001</v>
      </c>
    </row>
    <row r="63" spans="1:13" ht="14.4" customHeight="1" x14ac:dyDescent="0.3">
      <c r="A63" s="664" t="s">
        <v>540</v>
      </c>
      <c r="B63" s="665" t="s">
        <v>2236</v>
      </c>
      <c r="C63" s="665" t="s">
        <v>1425</v>
      </c>
      <c r="D63" s="665" t="s">
        <v>1426</v>
      </c>
      <c r="E63" s="665" t="s">
        <v>2237</v>
      </c>
      <c r="F63" s="668">
        <v>1</v>
      </c>
      <c r="G63" s="668">
        <v>413.05</v>
      </c>
      <c r="H63" s="681">
        <v>1</v>
      </c>
      <c r="I63" s="668"/>
      <c r="J63" s="668"/>
      <c r="K63" s="681">
        <v>0</v>
      </c>
      <c r="L63" s="668">
        <v>1</v>
      </c>
      <c r="M63" s="669">
        <v>413.05</v>
      </c>
    </row>
    <row r="64" spans="1:13" ht="14.4" customHeight="1" x14ac:dyDescent="0.3">
      <c r="A64" s="664" t="s">
        <v>540</v>
      </c>
      <c r="B64" s="665" t="s">
        <v>2238</v>
      </c>
      <c r="C64" s="665" t="s">
        <v>1489</v>
      </c>
      <c r="D64" s="665" t="s">
        <v>1490</v>
      </c>
      <c r="E64" s="665" t="s">
        <v>2237</v>
      </c>
      <c r="F64" s="668"/>
      <c r="G64" s="668"/>
      <c r="H64" s="681">
        <v>0</v>
      </c>
      <c r="I64" s="668">
        <v>4.8000000000000007</v>
      </c>
      <c r="J64" s="668">
        <v>733.92</v>
      </c>
      <c r="K64" s="681">
        <v>1</v>
      </c>
      <c r="L64" s="668">
        <v>4.8000000000000007</v>
      </c>
      <c r="M64" s="669">
        <v>733.92</v>
      </c>
    </row>
    <row r="65" spans="1:13" ht="14.4" customHeight="1" x14ac:dyDescent="0.3">
      <c r="A65" s="664" t="s">
        <v>540</v>
      </c>
      <c r="B65" s="665" t="s">
        <v>2239</v>
      </c>
      <c r="C65" s="665" t="s">
        <v>1378</v>
      </c>
      <c r="D65" s="665" t="s">
        <v>2240</v>
      </c>
      <c r="E65" s="665" t="s">
        <v>1617</v>
      </c>
      <c r="F65" s="668"/>
      <c r="G65" s="668"/>
      <c r="H65" s="681">
        <v>0</v>
      </c>
      <c r="I65" s="668">
        <v>1</v>
      </c>
      <c r="J65" s="668">
        <v>188.84000000000003</v>
      </c>
      <c r="K65" s="681">
        <v>1</v>
      </c>
      <c r="L65" s="668">
        <v>1</v>
      </c>
      <c r="M65" s="669">
        <v>188.84000000000003</v>
      </c>
    </row>
    <row r="66" spans="1:13" ht="14.4" customHeight="1" x14ac:dyDescent="0.3">
      <c r="A66" s="664" t="s">
        <v>540</v>
      </c>
      <c r="B66" s="665" t="s">
        <v>2241</v>
      </c>
      <c r="C66" s="665" t="s">
        <v>1287</v>
      </c>
      <c r="D66" s="665" t="s">
        <v>2242</v>
      </c>
      <c r="E66" s="665" t="s">
        <v>2243</v>
      </c>
      <c r="F66" s="668"/>
      <c r="G66" s="668"/>
      <c r="H66" s="681">
        <v>0</v>
      </c>
      <c r="I66" s="668">
        <v>7</v>
      </c>
      <c r="J66" s="668">
        <v>328.93000000000023</v>
      </c>
      <c r="K66" s="681">
        <v>1</v>
      </c>
      <c r="L66" s="668">
        <v>7</v>
      </c>
      <c r="M66" s="669">
        <v>328.93000000000023</v>
      </c>
    </row>
    <row r="67" spans="1:13" ht="14.4" customHeight="1" x14ac:dyDescent="0.3">
      <c r="A67" s="664" t="s">
        <v>540</v>
      </c>
      <c r="B67" s="665" t="s">
        <v>2244</v>
      </c>
      <c r="C67" s="665" t="s">
        <v>1228</v>
      </c>
      <c r="D67" s="665" t="s">
        <v>2245</v>
      </c>
      <c r="E67" s="665" t="s">
        <v>2246</v>
      </c>
      <c r="F67" s="668"/>
      <c r="G67" s="668"/>
      <c r="H67" s="681">
        <v>0</v>
      </c>
      <c r="I67" s="668">
        <v>2</v>
      </c>
      <c r="J67" s="668">
        <v>120.86000000000007</v>
      </c>
      <c r="K67" s="681">
        <v>1</v>
      </c>
      <c r="L67" s="668">
        <v>2</v>
      </c>
      <c r="M67" s="669">
        <v>120.86000000000007</v>
      </c>
    </row>
    <row r="68" spans="1:13" ht="14.4" customHeight="1" x14ac:dyDescent="0.3">
      <c r="A68" s="664" t="s">
        <v>540</v>
      </c>
      <c r="B68" s="665" t="s">
        <v>2244</v>
      </c>
      <c r="C68" s="665" t="s">
        <v>564</v>
      </c>
      <c r="D68" s="665" t="s">
        <v>2247</v>
      </c>
      <c r="E68" s="665" t="s">
        <v>2248</v>
      </c>
      <c r="F68" s="668">
        <v>16</v>
      </c>
      <c r="G68" s="668">
        <v>1657.0917895405846</v>
      </c>
      <c r="H68" s="681">
        <v>1</v>
      </c>
      <c r="I68" s="668"/>
      <c r="J68" s="668"/>
      <c r="K68" s="681">
        <v>0</v>
      </c>
      <c r="L68" s="668">
        <v>16</v>
      </c>
      <c r="M68" s="669">
        <v>1657.0917895405846</v>
      </c>
    </row>
    <row r="69" spans="1:13" ht="14.4" customHeight="1" x14ac:dyDescent="0.3">
      <c r="A69" s="664" t="s">
        <v>540</v>
      </c>
      <c r="B69" s="665" t="s">
        <v>2249</v>
      </c>
      <c r="C69" s="665" t="s">
        <v>1312</v>
      </c>
      <c r="D69" s="665" t="s">
        <v>1313</v>
      </c>
      <c r="E69" s="665" t="s">
        <v>2250</v>
      </c>
      <c r="F69" s="668"/>
      <c r="G69" s="668"/>
      <c r="H69" s="681">
        <v>0</v>
      </c>
      <c r="I69" s="668">
        <v>2</v>
      </c>
      <c r="J69" s="668">
        <v>40.119998384091012</v>
      </c>
      <c r="K69" s="681">
        <v>1</v>
      </c>
      <c r="L69" s="668">
        <v>2</v>
      </c>
      <c r="M69" s="669">
        <v>40.119998384091012</v>
      </c>
    </row>
    <row r="70" spans="1:13" ht="14.4" customHeight="1" x14ac:dyDescent="0.3">
      <c r="A70" s="664" t="s">
        <v>540</v>
      </c>
      <c r="B70" s="665" t="s">
        <v>2249</v>
      </c>
      <c r="C70" s="665" t="s">
        <v>1356</v>
      </c>
      <c r="D70" s="665" t="s">
        <v>1357</v>
      </c>
      <c r="E70" s="665" t="s">
        <v>2201</v>
      </c>
      <c r="F70" s="668"/>
      <c r="G70" s="668"/>
      <c r="H70" s="681">
        <v>0</v>
      </c>
      <c r="I70" s="668">
        <v>1</v>
      </c>
      <c r="J70" s="668">
        <v>97.319999999999979</v>
      </c>
      <c r="K70" s="681">
        <v>1</v>
      </c>
      <c r="L70" s="668">
        <v>1</v>
      </c>
      <c r="M70" s="669">
        <v>97.319999999999979</v>
      </c>
    </row>
    <row r="71" spans="1:13" ht="14.4" customHeight="1" x14ac:dyDescent="0.3">
      <c r="A71" s="664" t="s">
        <v>540</v>
      </c>
      <c r="B71" s="665" t="s">
        <v>2251</v>
      </c>
      <c r="C71" s="665" t="s">
        <v>1402</v>
      </c>
      <c r="D71" s="665" t="s">
        <v>1403</v>
      </c>
      <c r="E71" s="665" t="s">
        <v>576</v>
      </c>
      <c r="F71" s="668"/>
      <c r="G71" s="668"/>
      <c r="H71" s="681">
        <v>0</v>
      </c>
      <c r="I71" s="668">
        <v>1</v>
      </c>
      <c r="J71" s="668">
        <v>245.38</v>
      </c>
      <c r="K71" s="681">
        <v>1</v>
      </c>
      <c r="L71" s="668">
        <v>1</v>
      </c>
      <c r="M71" s="669">
        <v>245.38</v>
      </c>
    </row>
    <row r="72" spans="1:13" ht="14.4" customHeight="1" x14ac:dyDescent="0.3">
      <c r="A72" s="664" t="s">
        <v>540</v>
      </c>
      <c r="B72" s="665" t="s">
        <v>2251</v>
      </c>
      <c r="C72" s="665" t="s">
        <v>574</v>
      </c>
      <c r="D72" s="665" t="s">
        <v>575</v>
      </c>
      <c r="E72" s="665" t="s">
        <v>576</v>
      </c>
      <c r="F72" s="668">
        <v>3</v>
      </c>
      <c r="G72" s="668">
        <v>297.04000000000002</v>
      </c>
      <c r="H72" s="681">
        <v>1</v>
      </c>
      <c r="I72" s="668"/>
      <c r="J72" s="668"/>
      <c r="K72" s="681">
        <v>0</v>
      </c>
      <c r="L72" s="668">
        <v>3</v>
      </c>
      <c r="M72" s="669">
        <v>297.04000000000002</v>
      </c>
    </row>
    <row r="73" spans="1:13" ht="14.4" customHeight="1" x14ac:dyDescent="0.3">
      <c r="A73" s="664" t="s">
        <v>540</v>
      </c>
      <c r="B73" s="665" t="s">
        <v>2252</v>
      </c>
      <c r="C73" s="665" t="s">
        <v>1268</v>
      </c>
      <c r="D73" s="665" t="s">
        <v>1269</v>
      </c>
      <c r="E73" s="665" t="s">
        <v>1586</v>
      </c>
      <c r="F73" s="668"/>
      <c r="G73" s="668"/>
      <c r="H73" s="681">
        <v>0</v>
      </c>
      <c r="I73" s="668">
        <v>6</v>
      </c>
      <c r="J73" s="668">
        <v>474.78000000000003</v>
      </c>
      <c r="K73" s="681">
        <v>1</v>
      </c>
      <c r="L73" s="668">
        <v>6</v>
      </c>
      <c r="M73" s="669">
        <v>474.78000000000003</v>
      </c>
    </row>
    <row r="74" spans="1:13" ht="14.4" customHeight="1" x14ac:dyDescent="0.3">
      <c r="A74" s="664" t="s">
        <v>540</v>
      </c>
      <c r="B74" s="665" t="s">
        <v>2253</v>
      </c>
      <c r="C74" s="665" t="s">
        <v>1276</v>
      </c>
      <c r="D74" s="665" t="s">
        <v>1277</v>
      </c>
      <c r="E74" s="665" t="s">
        <v>2254</v>
      </c>
      <c r="F74" s="668"/>
      <c r="G74" s="668"/>
      <c r="H74" s="681">
        <v>0</v>
      </c>
      <c r="I74" s="668">
        <v>1</v>
      </c>
      <c r="J74" s="668">
        <v>57.699664423586611</v>
      </c>
      <c r="K74" s="681">
        <v>1</v>
      </c>
      <c r="L74" s="668">
        <v>1</v>
      </c>
      <c r="M74" s="669">
        <v>57.699664423586611</v>
      </c>
    </row>
    <row r="75" spans="1:13" ht="14.4" customHeight="1" x14ac:dyDescent="0.3">
      <c r="A75" s="664" t="s">
        <v>540</v>
      </c>
      <c r="B75" s="665" t="s">
        <v>2253</v>
      </c>
      <c r="C75" s="665" t="s">
        <v>1280</v>
      </c>
      <c r="D75" s="665" t="s">
        <v>1277</v>
      </c>
      <c r="E75" s="665" t="s">
        <v>2250</v>
      </c>
      <c r="F75" s="668"/>
      <c r="G75" s="668"/>
      <c r="H75" s="681">
        <v>0</v>
      </c>
      <c r="I75" s="668">
        <v>2</v>
      </c>
      <c r="J75" s="668">
        <v>60.439999999999941</v>
      </c>
      <c r="K75" s="681">
        <v>1</v>
      </c>
      <c r="L75" s="668">
        <v>2</v>
      </c>
      <c r="M75" s="669">
        <v>60.439999999999941</v>
      </c>
    </row>
    <row r="76" spans="1:13" ht="14.4" customHeight="1" x14ac:dyDescent="0.3">
      <c r="A76" s="664" t="s">
        <v>540</v>
      </c>
      <c r="B76" s="665" t="s">
        <v>2255</v>
      </c>
      <c r="C76" s="665" t="s">
        <v>1411</v>
      </c>
      <c r="D76" s="665" t="s">
        <v>2256</v>
      </c>
      <c r="E76" s="665" t="s">
        <v>1413</v>
      </c>
      <c r="F76" s="668"/>
      <c r="G76" s="668"/>
      <c r="H76" s="681">
        <v>0</v>
      </c>
      <c r="I76" s="668">
        <v>44</v>
      </c>
      <c r="J76" s="668">
        <v>1811.92</v>
      </c>
      <c r="K76" s="681">
        <v>1</v>
      </c>
      <c r="L76" s="668">
        <v>44</v>
      </c>
      <c r="M76" s="669">
        <v>1811.92</v>
      </c>
    </row>
    <row r="77" spans="1:13" ht="14.4" customHeight="1" x14ac:dyDescent="0.3">
      <c r="A77" s="664" t="s">
        <v>540</v>
      </c>
      <c r="B77" s="665" t="s">
        <v>2255</v>
      </c>
      <c r="C77" s="665" t="s">
        <v>1415</v>
      </c>
      <c r="D77" s="665" t="s">
        <v>2257</v>
      </c>
      <c r="E77" s="665" t="s">
        <v>1413</v>
      </c>
      <c r="F77" s="668"/>
      <c r="G77" s="668"/>
      <c r="H77" s="681">
        <v>0</v>
      </c>
      <c r="I77" s="668">
        <v>14</v>
      </c>
      <c r="J77" s="668">
        <v>576.52</v>
      </c>
      <c r="K77" s="681">
        <v>1</v>
      </c>
      <c r="L77" s="668">
        <v>14</v>
      </c>
      <c r="M77" s="669">
        <v>576.52</v>
      </c>
    </row>
    <row r="78" spans="1:13" ht="14.4" customHeight="1" x14ac:dyDescent="0.3">
      <c r="A78" s="664" t="s">
        <v>540</v>
      </c>
      <c r="B78" s="665" t="s">
        <v>2255</v>
      </c>
      <c r="C78" s="665" t="s">
        <v>1421</v>
      </c>
      <c r="D78" s="665" t="s">
        <v>1422</v>
      </c>
      <c r="E78" s="665" t="s">
        <v>1423</v>
      </c>
      <c r="F78" s="668"/>
      <c r="G78" s="668"/>
      <c r="H78" s="681">
        <v>0</v>
      </c>
      <c r="I78" s="668">
        <v>10</v>
      </c>
      <c r="J78" s="668">
        <v>1636.6999999999998</v>
      </c>
      <c r="K78" s="681">
        <v>1</v>
      </c>
      <c r="L78" s="668">
        <v>10</v>
      </c>
      <c r="M78" s="669">
        <v>1636.6999999999998</v>
      </c>
    </row>
    <row r="79" spans="1:13" ht="14.4" customHeight="1" x14ac:dyDescent="0.3">
      <c r="A79" s="664" t="s">
        <v>545</v>
      </c>
      <c r="B79" s="665" t="s">
        <v>2244</v>
      </c>
      <c r="C79" s="665" t="s">
        <v>564</v>
      </c>
      <c r="D79" s="665" t="s">
        <v>2247</v>
      </c>
      <c r="E79" s="665" t="s">
        <v>2248</v>
      </c>
      <c r="F79" s="668">
        <v>1</v>
      </c>
      <c r="G79" s="668">
        <v>103.57</v>
      </c>
      <c r="H79" s="681">
        <v>1</v>
      </c>
      <c r="I79" s="668"/>
      <c r="J79" s="668"/>
      <c r="K79" s="681">
        <v>0</v>
      </c>
      <c r="L79" s="668">
        <v>1</v>
      </c>
      <c r="M79" s="669">
        <v>103.57</v>
      </c>
    </row>
    <row r="80" spans="1:13" ht="14.4" customHeight="1" x14ac:dyDescent="0.3">
      <c r="A80" s="664" t="s">
        <v>548</v>
      </c>
      <c r="B80" s="665" t="s">
        <v>2158</v>
      </c>
      <c r="C80" s="665" t="s">
        <v>1392</v>
      </c>
      <c r="D80" s="665" t="s">
        <v>1393</v>
      </c>
      <c r="E80" s="665" t="s">
        <v>2159</v>
      </c>
      <c r="F80" s="668"/>
      <c r="G80" s="668"/>
      <c r="H80" s="681">
        <v>0</v>
      </c>
      <c r="I80" s="668">
        <v>300</v>
      </c>
      <c r="J80" s="668">
        <v>20351.482192430864</v>
      </c>
      <c r="K80" s="681">
        <v>1</v>
      </c>
      <c r="L80" s="668">
        <v>300</v>
      </c>
      <c r="M80" s="669">
        <v>20351.482192430864</v>
      </c>
    </row>
    <row r="81" spans="1:13" ht="14.4" customHeight="1" x14ac:dyDescent="0.3">
      <c r="A81" s="664" t="s">
        <v>548</v>
      </c>
      <c r="B81" s="665" t="s">
        <v>2258</v>
      </c>
      <c r="C81" s="665" t="s">
        <v>1903</v>
      </c>
      <c r="D81" s="665" t="s">
        <v>2259</v>
      </c>
      <c r="E81" s="665" t="s">
        <v>2260</v>
      </c>
      <c r="F81" s="668"/>
      <c r="G81" s="668"/>
      <c r="H81" s="681">
        <v>0</v>
      </c>
      <c r="I81" s="668">
        <v>3</v>
      </c>
      <c r="J81" s="668">
        <v>821.7</v>
      </c>
      <c r="K81" s="681">
        <v>1</v>
      </c>
      <c r="L81" s="668">
        <v>3</v>
      </c>
      <c r="M81" s="669">
        <v>821.7</v>
      </c>
    </row>
    <row r="82" spans="1:13" ht="14.4" customHeight="1" x14ac:dyDescent="0.3">
      <c r="A82" s="664" t="s">
        <v>548</v>
      </c>
      <c r="B82" s="665" t="s">
        <v>2164</v>
      </c>
      <c r="C82" s="665" t="s">
        <v>1875</v>
      </c>
      <c r="D82" s="665" t="s">
        <v>1321</v>
      </c>
      <c r="E82" s="665" t="s">
        <v>1876</v>
      </c>
      <c r="F82" s="668"/>
      <c r="G82" s="668"/>
      <c r="H82" s="681">
        <v>0</v>
      </c>
      <c r="I82" s="668">
        <v>1</v>
      </c>
      <c r="J82" s="668">
        <v>114.38999999999999</v>
      </c>
      <c r="K82" s="681">
        <v>1</v>
      </c>
      <c r="L82" s="668">
        <v>1</v>
      </c>
      <c r="M82" s="669">
        <v>114.38999999999999</v>
      </c>
    </row>
    <row r="83" spans="1:13" ht="14.4" customHeight="1" x14ac:dyDescent="0.3">
      <c r="A83" s="664" t="s">
        <v>548</v>
      </c>
      <c r="B83" s="665" t="s">
        <v>2261</v>
      </c>
      <c r="C83" s="665" t="s">
        <v>1885</v>
      </c>
      <c r="D83" s="665" t="s">
        <v>1886</v>
      </c>
      <c r="E83" s="665" t="s">
        <v>2262</v>
      </c>
      <c r="F83" s="668"/>
      <c r="G83" s="668"/>
      <c r="H83" s="681">
        <v>0</v>
      </c>
      <c r="I83" s="668">
        <v>1</v>
      </c>
      <c r="J83" s="668">
        <v>101.10999999999999</v>
      </c>
      <c r="K83" s="681">
        <v>1</v>
      </c>
      <c r="L83" s="668">
        <v>1</v>
      </c>
      <c r="M83" s="669">
        <v>101.10999999999999</v>
      </c>
    </row>
    <row r="84" spans="1:13" ht="14.4" customHeight="1" x14ac:dyDescent="0.3">
      <c r="A84" s="664" t="s">
        <v>548</v>
      </c>
      <c r="B84" s="665" t="s">
        <v>2174</v>
      </c>
      <c r="C84" s="665" t="s">
        <v>1395</v>
      </c>
      <c r="D84" s="665" t="s">
        <v>1241</v>
      </c>
      <c r="E84" s="665" t="s">
        <v>2177</v>
      </c>
      <c r="F84" s="668"/>
      <c r="G84" s="668"/>
      <c r="H84" s="681">
        <v>0</v>
      </c>
      <c r="I84" s="668">
        <v>38</v>
      </c>
      <c r="J84" s="668">
        <v>11455.853470026763</v>
      </c>
      <c r="K84" s="681">
        <v>1</v>
      </c>
      <c r="L84" s="668">
        <v>38</v>
      </c>
      <c r="M84" s="669">
        <v>11455.853470026763</v>
      </c>
    </row>
    <row r="85" spans="1:13" ht="14.4" customHeight="1" x14ac:dyDescent="0.3">
      <c r="A85" s="664" t="s">
        <v>548</v>
      </c>
      <c r="B85" s="665" t="s">
        <v>2174</v>
      </c>
      <c r="C85" s="665" t="s">
        <v>1396</v>
      </c>
      <c r="D85" s="665" t="s">
        <v>1241</v>
      </c>
      <c r="E85" s="665" t="s">
        <v>2178</v>
      </c>
      <c r="F85" s="668"/>
      <c r="G85" s="668"/>
      <c r="H85" s="681">
        <v>0</v>
      </c>
      <c r="I85" s="668">
        <v>11</v>
      </c>
      <c r="J85" s="668">
        <v>6937.2606357203349</v>
      </c>
      <c r="K85" s="681">
        <v>1</v>
      </c>
      <c r="L85" s="668">
        <v>11</v>
      </c>
      <c r="M85" s="669">
        <v>6937.2606357203349</v>
      </c>
    </row>
    <row r="86" spans="1:13" ht="14.4" customHeight="1" x14ac:dyDescent="0.3">
      <c r="A86" s="664" t="s">
        <v>548</v>
      </c>
      <c r="B86" s="665" t="s">
        <v>2174</v>
      </c>
      <c r="C86" s="665" t="s">
        <v>1390</v>
      </c>
      <c r="D86" s="665" t="s">
        <v>1241</v>
      </c>
      <c r="E86" s="665" t="s">
        <v>2180</v>
      </c>
      <c r="F86" s="668"/>
      <c r="G86" s="668"/>
      <c r="H86" s="681">
        <v>0</v>
      </c>
      <c r="I86" s="668">
        <v>19</v>
      </c>
      <c r="J86" s="668">
        <v>7770.05185800853</v>
      </c>
      <c r="K86" s="681">
        <v>1</v>
      </c>
      <c r="L86" s="668">
        <v>19</v>
      </c>
      <c r="M86" s="669">
        <v>7770.05185800853</v>
      </c>
    </row>
    <row r="87" spans="1:13" ht="14.4" customHeight="1" x14ac:dyDescent="0.3">
      <c r="A87" s="664" t="s">
        <v>548</v>
      </c>
      <c r="B87" s="665" t="s">
        <v>2174</v>
      </c>
      <c r="C87" s="665" t="s">
        <v>1346</v>
      </c>
      <c r="D87" s="665" t="s">
        <v>1241</v>
      </c>
      <c r="E87" s="665" t="s">
        <v>2177</v>
      </c>
      <c r="F87" s="668"/>
      <c r="G87" s="668"/>
      <c r="H87" s="681">
        <v>0</v>
      </c>
      <c r="I87" s="668">
        <v>10</v>
      </c>
      <c r="J87" s="668">
        <v>3014.7000000000003</v>
      </c>
      <c r="K87" s="681">
        <v>1</v>
      </c>
      <c r="L87" s="668">
        <v>10</v>
      </c>
      <c r="M87" s="669">
        <v>3014.7000000000003</v>
      </c>
    </row>
    <row r="88" spans="1:13" ht="14.4" customHeight="1" x14ac:dyDescent="0.3">
      <c r="A88" s="664" t="s">
        <v>548</v>
      </c>
      <c r="B88" s="665" t="s">
        <v>2174</v>
      </c>
      <c r="C88" s="665" t="s">
        <v>1240</v>
      </c>
      <c r="D88" s="665" t="s">
        <v>1241</v>
      </c>
      <c r="E88" s="665" t="s">
        <v>2181</v>
      </c>
      <c r="F88" s="668"/>
      <c r="G88" s="668"/>
      <c r="H88" s="681">
        <v>0</v>
      </c>
      <c r="I88" s="668">
        <v>2</v>
      </c>
      <c r="J88" s="668">
        <v>1442.4000000000003</v>
      </c>
      <c r="K88" s="681">
        <v>1</v>
      </c>
      <c r="L88" s="668">
        <v>2</v>
      </c>
      <c r="M88" s="669">
        <v>1442.4000000000003</v>
      </c>
    </row>
    <row r="89" spans="1:13" ht="14.4" customHeight="1" x14ac:dyDescent="0.3">
      <c r="A89" s="664" t="s">
        <v>548</v>
      </c>
      <c r="B89" s="665" t="s">
        <v>2183</v>
      </c>
      <c r="C89" s="665" t="s">
        <v>1906</v>
      </c>
      <c r="D89" s="665" t="s">
        <v>1375</v>
      </c>
      <c r="E89" s="665" t="s">
        <v>1907</v>
      </c>
      <c r="F89" s="668"/>
      <c r="G89" s="668"/>
      <c r="H89" s="681">
        <v>0</v>
      </c>
      <c r="I89" s="668">
        <v>1</v>
      </c>
      <c r="J89" s="668">
        <v>140.09</v>
      </c>
      <c r="K89" s="681">
        <v>1</v>
      </c>
      <c r="L89" s="668">
        <v>1</v>
      </c>
      <c r="M89" s="669">
        <v>140.09</v>
      </c>
    </row>
    <row r="90" spans="1:13" ht="14.4" customHeight="1" x14ac:dyDescent="0.3">
      <c r="A90" s="664" t="s">
        <v>548</v>
      </c>
      <c r="B90" s="665" t="s">
        <v>2184</v>
      </c>
      <c r="C90" s="665" t="s">
        <v>1305</v>
      </c>
      <c r="D90" s="665" t="s">
        <v>1218</v>
      </c>
      <c r="E90" s="665" t="s">
        <v>2185</v>
      </c>
      <c r="F90" s="668"/>
      <c r="G90" s="668"/>
      <c r="H90" s="681">
        <v>0</v>
      </c>
      <c r="I90" s="668">
        <v>69</v>
      </c>
      <c r="J90" s="668">
        <v>8817.0034947732183</v>
      </c>
      <c r="K90" s="681">
        <v>1</v>
      </c>
      <c r="L90" s="668">
        <v>69</v>
      </c>
      <c r="M90" s="669">
        <v>8817.0034947732183</v>
      </c>
    </row>
    <row r="91" spans="1:13" ht="14.4" customHeight="1" x14ac:dyDescent="0.3">
      <c r="A91" s="664" t="s">
        <v>548</v>
      </c>
      <c r="B91" s="665" t="s">
        <v>2184</v>
      </c>
      <c r="C91" s="665" t="s">
        <v>1221</v>
      </c>
      <c r="D91" s="665" t="s">
        <v>1218</v>
      </c>
      <c r="E91" s="665" t="s">
        <v>2187</v>
      </c>
      <c r="F91" s="668"/>
      <c r="G91" s="668"/>
      <c r="H91" s="681">
        <v>0</v>
      </c>
      <c r="I91" s="668">
        <v>2</v>
      </c>
      <c r="J91" s="668">
        <v>180.75949437584754</v>
      </c>
      <c r="K91" s="681">
        <v>1</v>
      </c>
      <c r="L91" s="668">
        <v>2</v>
      </c>
      <c r="M91" s="669">
        <v>180.75949437584754</v>
      </c>
    </row>
    <row r="92" spans="1:13" ht="14.4" customHeight="1" x14ac:dyDescent="0.3">
      <c r="A92" s="664" t="s">
        <v>548</v>
      </c>
      <c r="B92" s="665" t="s">
        <v>2191</v>
      </c>
      <c r="C92" s="665" t="s">
        <v>1248</v>
      </c>
      <c r="D92" s="665" t="s">
        <v>1249</v>
      </c>
      <c r="E92" s="665" t="s">
        <v>558</v>
      </c>
      <c r="F92" s="668"/>
      <c r="G92" s="668"/>
      <c r="H92" s="681">
        <v>0</v>
      </c>
      <c r="I92" s="668">
        <v>3</v>
      </c>
      <c r="J92" s="668">
        <v>146.46020676196031</v>
      </c>
      <c r="K92" s="681">
        <v>1</v>
      </c>
      <c r="L92" s="668">
        <v>3</v>
      </c>
      <c r="M92" s="669">
        <v>146.46020676196031</v>
      </c>
    </row>
    <row r="93" spans="1:13" ht="14.4" customHeight="1" x14ac:dyDescent="0.3">
      <c r="A93" s="664" t="s">
        <v>548</v>
      </c>
      <c r="B93" s="665" t="s">
        <v>2206</v>
      </c>
      <c r="C93" s="665" t="s">
        <v>1900</v>
      </c>
      <c r="D93" s="665" t="s">
        <v>1901</v>
      </c>
      <c r="E93" s="665" t="s">
        <v>1902</v>
      </c>
      <c r="F93" s="668"/>
      <c r="G93" s="668"/>
      <c r="H93" s="681">
        <v>0</v>
      </c>
      <c r="I93" s="668">
        <v>1</v>
      </c>
      <c r="J93" s="668">
        <v>47.630000000000031</v>
      </c>
      <c r="K93" s="681">
        <v>1</v>
      </c>
      <c r="L93" s="668">
        <v>1</v>
      </c>
      <c r="M93" s="669">
        <v>47.630000000000031</v>
      </c>
    </row>
    <row r="94" spans="1:13" ht="14.4" customHeight="1" x14ac:dyDescent="0.3">
      <c r="A94" s="664" t="s">
        <v>548</v>
      </c>
      <c r="B94" s="665" t="s">
        <v>2206</v>
      </c>
      <c r="C94" s="665" t="s">
        <v>1908</v>
      </c>
      <c r="D94" s="665" t="s">
        <v>1909</v>
      </c>
      <c r="E94" s="665" t="s">
        <v>1910</v>
      </c>
      <c r="F94" s="668"/>
      <c r="G94" s="668"/>
      <c r="H94" s="681">
        <v>0</v>
      </c>
      <c r="I94" s="668">
        <v>2</v>
      </c>
      <c r="J94" s="668">
        <v>126.21974279476321</v>
      </c>
      <c r="K94" s="681">
        <v>1</v>
      </c>
      <c r="L94" s="668">
        <v>2</v>
      </c>
      <c r="M94" s="669">
        <v>126.21974279476321</v>
      </c>
    </row>
    <row r="95" spans="1:13" ht="14.4" customHeight="1" x14ac:dyDescent="0.3">
      <c r="A95" s="664" t="s">
        <v>548</v>
      </c>
      <c r="B95" s="665" t="s">
        <v>2263</v>
      </c>
      <c r="C95" s="665" t="s">
        <v>1972</v>
      </c>
      <c r="D95" s="665" t="s">
        <v>1973</v>
      </c>
      <c r="E95" s="665" t="s">
        <v>2264</v>
      </c>
      <c r="F95" s="668"/>
      <c r="G95" s="668"/>
      <c r="H95" s="681">
        <v>0</v>
      </c>
      <c r="I95" s="668">
        <v>0.99999999999999967</v>
      </c>
      <c r="J95" s="668">
        <v>12209.669999999995</v>
      </c>
      <c r="K95" s="681">
        <v>1</v>
      </c>
      <c r="L95" s="668">
        <v>0.99999999999999967</v>
      </c>
      <c r="M95" s="669">
        <v>12209.669999999995</v>
      </c>
    </row>
    <row r="96" spans="1:13" ht="14.4" customHeight="1" x14ac:dyDescent="0.3">
      <c r="A96" s="664" t="s">
        <v>548</v>
      </c>
      <c r="B96" s="665" t="s">
        <v>2209</v>
      </c>
      <c r="C96" s="665" t="s">
        <v>1499</v>
      </c>
      <c r="D96" s="665" t="s">
        <v>1500</v>
      </c>
      <c r="E96" s="665" t="s">
        <v>1501</v>
      </c>
      <c r="F96" s="668"/>
      <c r="G96" s="668"/>
      <c r="H96" s="681">
        <v>0</v>
      </c>
      <c r="I96" s="668">
        <v>3</v>
      </c>
      <c r="J96" s="668">
        <v>1233.8699999999999</v>
      </c>
      <c r="K96" s="681">
        <v>1</v>
      </c>
      <c r="L96" s="668">
        <v>3</v>
      </c>
      <c r="M96" s="669">
        <v>1233.8699999999999</v>
      </c>
    </row>
    <row r="97" spans="1:13" ht="14.4" customHeight="1" x14ac:dyDescent="0.3">
      <c r="A97" s="664" t="s">
        <v>548</v>
      </c>
      <c r="B97" s="665" t="s">
        <v>2210</v>
      </c>
      <c r="C97" s="665" t="s">
        <v>1450</v>
      </c>
      <c r="D97" s="665" t="s">
        <v>2211</v>
      </c>
      <c r="E97" s="665" t="s">
        <v>2212</v>
      </c>
      <c r="F97" s="668"/>
      <c r="G97" s="668"/>
      <c r="H97" s="681">
        <v>0</v>
      </c>
      <c r="I97" s="668">
        <v>20</v>
      </c>
      <c r="J97" s="668">
        <v>701.8</v>
      </c>
      <c r="K97" s="681">
        <v>1</v>
      </c>
      <c r="L97" s="668">
        <v>20</v>
      </c>
      <c r="M97" s="669">
        <v>701.8</v>
      </c>
    </row>
    <row r="98" spans="1:13" ht="14.4" customHeight="1" x14ac:dyDescent="0.3">
      <c r="A98" s="664" t="s">
        <v>548</v>
      </c>
      <c r="B98" s="665" t="s">
        <v>2213</v>
      </c>
      <c r="C98" s="665" t="s">
        <v>1143</v>
      </c>
      <c r="D98" s="665" t="s">
        <v>2214</v>
      </c>
      <c r="E98" s="665" t="s">
        <v>2215</v>
      </c>
      <c r="F98" s="668">
        <v>7.2999999999999989</v>
      </c>
      <c r="G98" s="668">
        <v>3359.5330000000004</v>
      </c>
      <c r="H98" s="681">
        <v>1</v>
      </c>
      <c r="I98" s="668"/>
      <c r="J98" s="668"/>
      <c r="K98" s="681">
        <v>0</v>
      </c>
      <c r="L98" s="668">
        <v>7.2999999999999989</v>
      </c>
      <c r="M98" s="669">
        <v>3359.5330000000004</v>
      </c>
    </row>
    <row r="99" spans="1:13" ht="14.4" customHeight="1" x14ac:dyDescent="0.3">
      <c r="A99" s="664" t="s">
        <v>548</v>
      </c>
      <c r="B99" s="665" t="s">
        <v>2213</v>
      </c>
      <c r="C99" s="665" t="s">
        <v>1439</v>
      </c>
      <c r="D99" s="665" t="s">
        <v>1440</v>
      </c>
      <c r="E99" s="665" t="s">
        <v>2216</v>
      </c>
      <c r="F99" s="668"/>
      <c r="G99" s="668"/>
      <c r="H99" s="681">
        <v>0</v>
      </c>
      <c r="I99" s="668">
        <v>107</v>
      </c>
      <c r="J99" s="668">
        <v>2165.66</v>
      </c>
      <c r="K99" s="681">
        <v>1</v>
      </c>
      <c r="L99" s="668">
        <v>107</v>
      </c>
      <c r="M99" s="669">
        <v>2165.66</v>
      </c>
    </row>
    <row r="100" spans="1:13" ht="14.4" customHeight="1" x14ac:dyDescent="0.3">
      <c r="A100" s="664" t="s">
        <v>548</v>
      </c>
      <c r="B100" s="665" t="s">
        <v>2217</v>
      </c>
      <c r="C100" s="665" t="s">
        <v>1446</v>
      </c>
      <c r="D100" s="665" t="s">
        <v>2219</v>
      </c>
      <c r="E100" s="665" t="s">
        <v>2220</v>
      </c>
      <c r="F100" s="668"/>
      <c r="G100" s="668"/>
      <c r="H100" s="681">
        <v>0</v>
      </c>
      <c r="I100" s="668">
        <v>20.2</v>
      </c>
      <c r="J100" s="668">
        <v>2625.0819999999999</v>
      </c>
      <c r="K100" s="681">
        <v>1</v>
      </c>
      <c r="L100" s="668">
        <v>20.2</v>
      </c>
      <c r="M100" s="669">
        <v>2625.0819999999999</v>
      </c>
    </row>
    <row r="101" spans="1:13" ht="14.4" customHeight="1" x14ac:dyDescent="0.3">
      <c r="A101" s="664" t="s">
        <v>548</v>
      </c>
      <c r="B101" s="665" t="s">
        <v>2265</v>
      </c>
      <c r="C101" s="665" t="s">
        <v>1480</v>
      </c>
      <c r="D101" s="665" t="s">
        <v>1481</v>
      </c>
      <c r="E101" s="665" t="s">
        <v>2266</v>
      </c>
      <c r="F101" s="668"/>
      <c r="G101" s="668"/>
      <c r="H101" s="681">
        <v>0</v>
      </c>
      <c r="I101" s="668">
        <v>5.2</v>
      </c>
      <c r="J101" s="668">
        <v>2402.4</v>
      </c>
      <c r="K101" s="681">
        <v>1</v>
      </c>
      <c r="L101" s="668">
        <v>5.2</v>
      </c>
      <c r="M101" s="669">
        <v>2402.4</v>
      </c>
    </row>
    <row r="102" spans="1:13" ht="14.4" customHeight="1" x14ac:dyDescent="0.3">
      <c r="A102" s="664" t="s">
        <v>548</v>
      </c>
      <c r="B102" s="665" t="s">
        <v>2221</v>
      </c>
      <c r="C102" s="665" t="s">
        <v>1483</v>
      </c>
      <c r="D102" s="665" t="s">
        <v>1484</v>
      </c>
      <c r="E102" s="665" t="s">
        <v>2222</v>
      </c>
      <c r="F102" s="668">
        <v>15.599999999999998</v>
      </c>
      <c r="G102" s="668">
        <v>2670.9539999999997</v>
      </c>
      <c r="H102" s="681">
        <v>1</v>
      </c>
      <c r="I102" s="668"/>
      <c r="J102" s="668"/>
      <c r="K102" s="681">
        <v>0</v>
      </c>
      <c r="L102" s="668">
        <v>15.599999999999998</v>
      </c>
      <c r="M102" s="669">
        <v>2670.9539999999997</v>
      </c>
    </row>
    <row r="103" spans="1:13" ht="14.4" customHeight="1" x14ac:dyDescent="0.3">
      <c r="A103" s="664" t="s">
        <v>548</v>
      </c>
      <c r="B103" s="665" t="s">
        <v>2221</v>
      </c>
      <c r="C103" s="665" t="s">
        <v>1502</v>
      </c>
      <c r="D103" s="665" t="s">
        <v>1503</v>
      </c>
      <c r="E103" s="665" t="s">
        <v>2223</v>
      </c>
      <c r="F103" s="668">
        <v>3</v>
      </c>
      <c r="G103" s="668">
        <v>792</v>
      </c>
      <c r="H103" s="681">
        <v>1</v>
      </c>
      <c r="I103" s="668"/>
      <c r="J103" s="668"/>
      <c r="K103" s="681">
        <v>0</v>
      </c>
      <c r="L103" s="668">
        <v>3</v>
      </c>
      <c r="M103" s="669">
        <v>792</v>
      </c>
    </row>
    <row r="104" spans="1:13" ht="14.4" customHeight="1" x14ac:dyDescent="0.3">
      <c r="A104" s="664" t="s">
        <v>548</v>
      </c>
      <c r="B104" s="665" t="s">
        <v>2226</v>
      </c>
      <c r="C104" s="665" t="s">
        <v>1519</v>
      </c>
      <c r="D104" s="665" t="s">
        <v>1520</v>
      </c>
      <c r="E104" s="665" t="s">
        <v>2227</v>
      </c>
      <c r="F104" s="668"/>
      <c r="G104" s="668"/>
      <c r="H104" s="681">
        <v>0</v>
      </c>
      <c r="I104" s="668">
        <v>2</v>
      </c>
      <c r="J104" s="668">
        <v>1876.6</v>
      </c>
      <c r="K104" s="681">
        <v>1</v>
      </c>
      <c r="L104" s="668">
        <v>2</v>
      </c>
      <c r="M104" s="669">
        <v>1876.6</v>
      </c>
    </row>
    <row r="105" spans="1:13" ht="14.4" customHeight="1" x14ac:dyDescent="0.3">
      <c r="A105" s="664" t="s">
        <v>548</v>
      </c>
      <c r="B105" s="665" t="s">
        <v>2267</v>
      </c>
      <c r="C105" s="665" t="s">
        <v>1961</v>
      </c>
      <c r="D105" s="665" t="s">
        <v>1962</v>
      </c>
      <c r="E105" s="665" t="s">
        <v>2268</v>
      </c>
      <c r="F105" s="668"/>
      <c r="G105" s="668"/>
      <c r="H105" s="681">
        <v>0</v>
      </c>
      <c r="I105" s="668">
        <v>6</v>
      </c>
      <c r="J105" s="668">
        <v>853.9799999999999</v>
      </c>
      <c r="K105" s="681">
        <v>1</v>
      </c>
      <c r="L105" s="668">
        <v>6</v>
      </c>
      <c r="M105" s="669">
        <v>853.9799999999999</v>
      </c>
    </row>
    <row r="106" spans="1:13" ht="14.4" customHeight="1" x14ac:dyDescent="0.3">
      <c r="A106" s="664" t="s">
        <v>548</v>
      </c>
      <c r="B106" s="665" t="s">
        <v>2269</v>
      </c>
      <c r="C106" s="665" t="s">
        <v>1968</v>
      </c>
      <c r="D106" s="665" t="s">
        <v>1969</v>
      </c>
      <c r="E106" s="665" t="s">
        <v>1970</v>
      </c>
      <c r="F106" s="668"/>
      <c r="G106" s="668"/>
      <c r="H106" s="681">
        <v>0</v>
      </c>
      <c r="I106" s="668">
        <v>2</v>
      </c>
      <c r="J106" s="668">
        <v>105.76000180946146</v>
      </c>
      <c r="K106" s="681">
        <v>1</v>
      </c>
      <c r="L106" s="668">
        <v>2</v>
      </c>
      <c r="M106" s="669">
        <v>105.76000180946146</v>
      </c>
    </row>
    <row r="107" spans="1:13" ht="14.4" customHeight="1" x14ac:dyDescent="0.3">
      <c r="A107" s="664" t="s">
        <v>548</v>
      </c>
      <c r="B107" s="665" t="s">
        <v>2228</v>
      </c>
      <c r="C107" s="665" t="s">
        <v>1496</v>
      </c>
      <c r="D107" s="665" t="s">
        <v>2229</v>
      </c>
      <c r="E107" s="665" t="s">
        <v>2230</v>
      </c>
      <c r="F107" s="668"/>
      <c r="G107" s="668"/>
      <c r="H107" s="681">
        <v>0</v>
      </c>
      <c r="I107" s="668">
        <v>1</v>
      </c>
      <c r="J107" s="668">
        <v>264</v>
      </c>
      <c r="K107" s="681">
        <v>1</v>
      </c>
      <c r="L107" s="668">
        <v>1</v>
      </c>
      <c r="M107" s="669">
        <v>264</v>
      </c>
    </row>
    <row r="108" spans="1:13" ht="14.4" customHeight="1" x14ac:dyDescent="0.3">
      <c r="A108" s="664" t="s">
        <v>548</v>
      </c>
      <c r="B108" s="665" t="s">
        <v>2231</v>
      </c>
      <c r="C108" s="665" t="s">
        <v>1952</v>
      </c>
      <c r="D108" s="665" t="s">
        <v>2270</v>
      </c>
      <c r="E108" s="665" t="s">
        <v>2271</v>
      </c>
      <c r="F108" s="668">
        <v>1.85</v>
      </c>
      <c r="G108" s="668">
        <v>1171.1794</v>
      </c>
      <c r="H108" s="681">
        <v>1</v>
      </c>
      <c r="I108" s="668"/>
      <c r="J108" s="668"/>
      <c r="K108" s="681">
        <v>0</v>
      </c>
      <c r="L108" s="668">
        <v>1.85</v>
      </c>
      <c r="M108" s="669">
        <v>1171.1794</v>
      </c>
    </row>
    <row r="109" spans="1:13" ht="14.4" customHeight="1" x14ac:dyDescent="0.3">
      <c r="A109" s="664" t="s">
        <v>548</v>
      </c>
      <c r="B109" s="665" t="s">
        <v>2231</v>
      </c>
      <c r="C109" s="665" t="s">
        <v>1431</v>
      </c>
      <c r="D109" s="665" t="s">
        <v>1432</v>
      </c>
      <c r="E109" s="665" t="s">
        <v>2233</v>
      </c>
      <c r="F109" s="668"/>
      <c r="G109" s="668"/>
      <c r="H109" s="681">
        <v>0</v>
      </c>
      <c r="I109" s="668">
        <v>2</v>
      </c>
      <c r="J109" s="668">
        <v>115.9806274315232</v>
      </c>
      <c r="K109" s="681">
        <v>1</v>
      </c>
      <c r="L109" s="668">
        <v>2</v>
      </c>
      <c r="M109" s="669">
        <v>115.9806274315232</v>
      </c>
    </row>
    <row r="110" spans="1:13" ht="14.4" customHeight="1" x14ac:dyDescent="0.3">
      <c r="A110" s="664" t="s">
        <v>548</v>
      </c>
      <c r="B110" s="665" t="s">
        <v>2236</v>
      </c>
      <c r="C110" s="665" t="s">
        <v>1425</v>
      </c>
      <c r="D110" s="665" t="s">
        <v>1426</v>
      </c>
      <c r="E110" s="665" t="s">
        <v>2237</v>
      </c>
      <c r="F110" s="668">
        <v>5.9999999999999991</v>
      </c>
      <c r="G110" s="668">
        <v>2478.1019999999999</v>
      </c>
      <c r="H110" s="681">
        <v>1</v>
      </c>
      <c r="I110" s="668"/>
      <c r="J110" s="668"/>
      <c r="K110" s="681">
        <v>0</v>
      </c>
      <c r="L110" s="668">
        <v>5.9999999999999991</v>
      </c>
      <c r="M110" s="669">
        <v>2478.1019999999999</v>
      </c>
    </row>
    <row r="111" spans="1:13" ht="14.4" customHeight="1" x14ac:dyDescent="0.3">
      <c r="A111" s="664" t="s">
        <v>548</v>
      </c>
      <c r="B111" s="665" t="s">
        <v>2272</v>
      </c>
      <c r="C111" s="665" t="s">
        <v>1975</v>
      </c>
      <c r="D111" s="665" t="s">
        <v>1976</v>
      </c>
      <c r="E111" s="665" t="s">
        <v>2273</v>
      </c>
      <c r="F111" s="668"/>
      <c r="G111" s="668"/>
      <c r="H111" s="681">
        <v>0</v>
      </c>
      <c r="I111" s="668">
        <v>62</v>
      </c>
      <c r="J111" s="668">
        <v>3422.7</v>
      </c>
      <c r="K111" s="681">
        <v>1</v>
      </c>
      <c r="L111" s="668">
        <v>62</v>
      </c>
      <c r="M111" s="669">
        <v>3422.7</v>
      </c>
    </row>
    <row r="112" spans="1:13" ht="14.4" customHeight="1" x14ac:dyDescent="0.3">
      <c r="A112" s="664" t="s">
        <v>548</v>
      </c>
      <c r="B112" s="665" t="s">
        <v>2274</v>
      </c>
      <c r="C112" s="665" t="s">
        <v>1944</v>
      </c>
      <c r="D112" s="665" t="s">
        <v>2275</v>
      </c>
      <c r="E112" s="665" t="s">
        <v>2276</v>
      </c>
      <c r="F112" s="668"/>
      <c r="G112" s="668"/>
      <c r="H112" s="681">
        <v>0</v>
      </c>
      <c r="I112" s="668">
        <v>3</v>
      </c>
      <c r="J112" s="668">
        <v>1796.52</v>
      </c>
      <c r="K112" s="681">
        <v>1</v>
      </c>
      <c r="L112" s="668">
        <v>3</v>
      </c>
      <c r="M112" s="669">
        <v>1796.52</v>
      </c>
    </row>
    <row r="113" spans="1:13" ht="14.4" customHeight="1" x14ac:dyDescent="0.3">
      <c r="A113" s="664" t="s">
        <v>548</v>
      </c>
      <c r="B113" s="665" t="s">
        <v>2277</v>
      </c>
      <c r="C113" s="665" t="s">
        <v>1958</v>
      </c>
      <c r="D113" s="665" t="s">
        <v>1959</v>
      </c>
      <c r="E113" s="665" t="s">
        <v>2278</v>
      </c>
      <c r="F113" s="668"/>
      <c r="G113" s="668"/>
      <c r="H113" s="681">
        <v>0</v>
      </c>
      <c r="I113" s="668">
        <v>2.4</v>
      </c>
      <c r="J113" s="668">
        <v>6072</v>
      </c>
      <c r="K113" s="681">
        <v>1</v>
      </c>
      <c r="L113" s="668">
        <v>2.4</v>
      </c>
      <c r="M113" s="669">
        <v>6072</v>
      </c>
    </row>
    <row r="114" spans="1:13" ht="14.4" customHeight="1" x14ac:dyDescent="0.3">
      <c r="A114" s="664" t="s">
        <v>548</v>
      </c>
      <c r="B114" s="665" t="s">
        <v>2279</v>
      </c>
      <c r="C114" s="665" t="s">
        <v>1982</v>
      </c>
      <c r="D114" s="665" t="s">
        <v>1983</v>
      </c>
      <c r="E114" s="665" t="s">
        <v>2237</v>
      </c>
      <c r="F114" s="668"/>
      <c r="G114" s="668"/>
      <c r="H114" s="681">
        <v>0</v>
      </c>
      <c r="I114" s="668">
        <v>7.1999999999999993</v>
      </c>
      <c r="J114" s="668">
        <v>1148.3999999999999</v>
      </c>
      <c r="K114" s="681">
        <v>1</v>
      </c>
      <c r="L114" s="668">
        <v>7.1999999999999993</v>
      </c>
      <c r="M114" s="669">
        <v>1148.3999999999999</v>
      </c>
    </row>
    <row r="115" spans="1:13" ht="14.4" customHeight="1" x14ac:dyDescent="0.3">
      <c r="A115" s="664" t="s">
        <v>548</v>
      </c>
      <c r="B115" s="665" t="s">
        <v>2280</v>
      </c>
      <c r="C115" s="665" t="s">
        <v>1897</v>
      </c>
      <c r="D115" s="665" t="s">
        <v>1898</v>
      </c>
      <c r="E115" s="665" t="s">
        <v>2281</v>
      </c>
      <c r="F115" s="668"/>
      <c r="G115" s="668"/>
      <c r="H115" s="681">
        <v>0</v>
      </c>
      <c r="I115" s="668">
        <v>5</v>
      </c>
      <c r="J115" s="668">
        <v>1494.6424398347533</v>
      </c>
      <c r="K115" s="681">
        <v>1</v>
      </c>
      <c r="L115" s="668">
        <v>5</v>
      </c>
      <c r="M115" s="669">
        <v>1494.6424398347533</v>
      </c>
    </row>
    <row r="116" spans="1:13" ht="14.4" customHeight="1" x14ac:dyDescent="0.3">
      <c r="A116" s="664" t="s">
        <v>548</v>
      </c>
      <c r="B116" s="665" t="s">
        <v>2282</v>
      </c>
      <c r="C116" s="665" t="s">
        <v>1893</v>
      </c>
      <c r="D116" s="665" t="s">
        <v>2283</v>
      </c>
      <c r="E116" s="665" t="s">
        <v>2284</v>
      </c>
      <c r="F116" s="668"/>
      <c r="G116" s="668"/>
      <c r="H116" s="681">
        <v>0</v>
      </c>
      <c r="I116" s="668">
        <v>12</v>
      </c>
      <c r="J116" s="668">
        <v>8297.4000000000015</v>
      </c>
      <c r="K116" s="681">
        <v>1</v>
      </c>
      <c r="L116" s="668">
        <v>12</v>
      </c>
      <c r="M116" s="669">
        <v>8297.4000000000015</v>
      </c>
    </row>
    <row r="117" spans="1:13" ht="14.4" customHeight="1" x14ac:dyDescent="0.3">
      <c r="A117" s="664" t="s">
        <v>548</v>
      </c>
      <c r="B117" s="665" t="s">
        <v>2282</v>
      </c>
      <c r="C117" s="665" t="s">
        <v>1889</v>
      </c>
      <c r="D117" s="665" t="s">
        <v>2285</v>
      </c>
      <c r="E117" s="665" t="s">
        <v>2286</v>
      </c>
      <c r="F117" s="668"/>
      <c r="G117" s="668"/>
      <c r="H117" s="681">
        <v>0</v>
      </c>
      <c r="I117" s="668">
        <v>76</v>
      </c>
      <c r="J117" s="668">
        <v>12827.867401999112</v>
      </c>
      <c r="K117" s="681">
        <v>1</v>
      </c>
      <c r="L117" s="668">
        <v>76</v>
      </c>
      <c r="M117" s="669">
        <v>12827.867401999112</v>
      </c>
    </row>
    <row r="118" spans="1:13" ht="14.4" customHeight="1" x14ac:dyDescent="0.3">
      <c r="A118" s="664" t="s">
        <v>548</v>
      </c>
      <c r="B118" s="665" t="s">
        <v>2244</v>
      </c>
      <c r="C118" s="665" t="s">
        <v>564</v>
      </c>
      <c r="D118" s="665" t="s">
        <v>2247</v>
      </c>
      <c r="E118" s="665" t="s">
        <v>2248</v>
      </c>
      <c r="F118" s="668">
        <v>15</v>
      </c>
      <c r="G118" s="668">
        <v>1646.4757697347275</v>
      </c>
      <c r="H118" s="681">
        <v>1</v>
      </c>
      <c r="I118" s="668"/>
      <c r="J118" s="668"/>
      <c r="K118" s="681">
        <v>0</v>
      </c>
      <c r="L118" s="668">
        <v>15</v>
      </c>
      <c r="M118" s="669">
        <v>1646.4757697347275</v>
      </c>
    </row>
    <row r="119" spans="1:13" ht="14.4" customHeight="1" x14ac:dyDescent="0.3">
      <c r="A119" s="664" t="s">
        <v>548</v>
      </c>
      <c r="B119" s="665" t="s">
        <v>2244</v>
      </c>
      <c r="C119" s="665" t="s">
        <v>1881</v>
      </c>
      <c r="D119" s="665" t="s">
        <v>1882</v>
      </c>
      <c r="E119" s="665" t="s">
        <v>2287</v>
      </c>
      <c r="F119" s="668"/>
      <c r="G119" s="668"/>
      <c r="H119" s="681">
        <v>0</v>
      </c>
      <c r="I119" s="668">
        <v>91</v>
      </c>
      <c r="J119" s="668">
        <v>9341.1649414536332</v>
      </c>
      <c r="K119" s="681">
        <v>1</v>
      </c>
      <c r="L119" s="668">
        <v>91</v>
      </c>
      <c r="M119" s="669">
        <v>9341.1649414536332</v>
      </c>
    </row>
    <row r="120" spans="1:13" ht="14.4" customHeight="1" x14ac:dyDescent="0.3">
      <c r="A120" s="664" t="s">
        <v>548</v>
      </c>
      <c r="B120" s="665" t="s">
        <v>2252</v>
      </c>
      <c r="C120" s="665" t="s">
        <v>1268</v>
      </c>
      <c r="D120" s="665" t="s">
        <v>1269</v>
      </c>
      <c r="E120" s="665" t="s">
        <v>1586</v>
      </c>
      <c r="F120" s="668"/>
      <c r="G120" s="668"/>
      <c r="H120" s="681">
        <v>0</v>
      </c>
      <c r="I120" s="668">
        <v>11</v>
      </c>
      <c r="J120" s="668">
        <v>870.42712053099308</v>
      </c>
      <c r="K120" s="681">
        <v>1</v>
      </c>
      <c r="L120" s="668">
        <v>11</v>
      </c>
      <c r="M120" s="669">
        <v>870.42712053099308</v>
      </c>
    </row>
    <row r="121" spans="1:13" ht="14.4" customHeight="1" x14ac:dyDescent="0.3">
      <c r="A121" s="664" t="s">
        <v>548</v>
      </c>
      <c r="B121" s="665" t="s">
        <v>2253</v>
      </c>
      <c r="C121" s="665" t="s">
        <v>1872</v>
      </c>
      <c r="D121" s="665" t="s">
        <v>1277</v>
      </c>
      <c r="E121" s="665" t="s">
        <v>2288</v>
      </c>
      <c r="F121" s="668"/>
      <c r="G121" s="668"/>
      <c r="H121" s="681">
        <v>0</v>
      </c>
      <c r="I121" s="668">
        <v>1</v>
      </c>
      <c r="J121" s="668">
        <v>75.92000000000003</v>
      </c>
      <c r="K121" s="681">
        <v>1</v>
      </c>
      <c r="L121" s="668">
        <v>1</v>
      </c>
      <c r="M121" s="669">
        <v>75.92000000000003</v>
      </c>
    </row>
    <row r="122" spans="1:13" ht="14.4" customHeight="1" x14ac:dyDescent="0.3">
      <c r="A122" s="664" t="s">
        <v>548</v>
      </c>
      <c r="B122" s="665" t="s">
        <v>2255</v>
      </c>
      <c r="C122" s="665" t="s">
        <v>1927</v>
      </c>
      <c r="D122" s="665" t="s">
        <v>2289</v>
      </c>
      <c r="E122" s="665" t="s">
        <v>1925</v>
      </c>
      <c r="F122" s="668"/>
      <c r="G122" s="668"/>
      <c r="H122" s="681">
        <v>0</v>
      </c>
      <c r="I122" s="668">
        <v>10</v>
      </c>
      <c r="J122" s="668">
        <v>1644.2843750000002</v>
      </c>
      <c r="K122" s="681">
        <v>1</v>
      </c>
      <c r="L122" s="668">
        <v>10</v>
      </c>
      <c r="M122" s="669">
        <v>1644.2843750000002</v>
      </c>
    </row>
    <row r="123" spans="1:13" ht="14.4" customHeight="1" x14ac:dyDescent="0.3">
      <c r="A123" s="664" t="s">
        <v>548</v>
      </c>
      <c r="B123" s="665" t="s">
        <v>2255</v>
      </c>
      <c r="C123" s="665" t="s">
        <v>1923</v>
      </c>
      <c r="D123" s="665" t="s">
        <v>1924</v>
      </c>
      <c r="E123" s="665" t="s">
        <v>1925</v>
      </c>
      <c r="F123" s="668"/>
      <c r="G123" s="668"/>
      <c r="H123" s="681">
        <v>0</v>
      </c>
      <c r="I123" s="668">
        <v>6</v>
      </c>
      <c r="J123" s="668">
        <v>2558.0436273227569</v>
      </c>
      <c r="K123" s="681">
        <v>1</v>
      </c>
      <c r="L123" s="668">
        <v>6</v>
      </c>
      <c r="M123" s="669">
        <v>2558.0436273227569</v>
      </c>
    </row>
    <row r="124" spans="1:13" ht="14.4" customHeight="1" x14ac:dyDescent="0.3">
      <c r="A124" s="664" t="s">
        <v>548</v>
      </c>
      <c r="B124" s="665" t="s">
        <v>2255</v>
      </c>
      <c r="C124" s="665" t="s">
        <v>1920</v>
      </c>
      <c r="D124" s="665" t="s">
        <v>1921</v>
      </c>
      <c r="E124" s="665" t="s">
        <v>1925</v>
      </c>
      <c r="F124" s="668"/>
      <c r="G124" s="668"/>
      <c r="H124" s="681">
        <v>0</v>
      </c>
      <c r="I124" s="668">
        <v>14</v>
      </c>
      <c r="J124" s="668">
        <v>2190.86</v>
      </c>
      <c r="K124" s="681">
        <v>1</v>
      </c>
      <c r="L124" s="668">
        <v>14</v>
      </c>
      <c r="M124" s="669">
        <v>2190.86</v>
      </c>
    </row>
    <row r="125" spans="1:13" ht="14.4" customHeight="1" x14ac:dyDescent="0.3">
      <c r="A125" s="664" t="s">
        <v>548</v>
      </c>
      <c r="B125" s="665" t="s">
        <v>2255</v>
      </c>
      <c r="C125" s="665" t="s">
        <v>1930</v>
      </c>
      <c r="D125" s="665" t="s">
        <v>1931</v>
      </c>
      <c r="E125" s="665" t="s">
        <v>1932</v>
      </c>
      <c r="F125" s="668"/>
      <c r="G125" s="668"/>
      <c r="H125" s="681">
        <v>0</v>
      </c>
      <c r="I125" s="668">
        <v>1</v>
      </c>
      <c r="J125" s="668">
        <v>111.94892475173687</v>
      </c>
      <c r="K125" s="681">
        <v>1</v>
      </c>
      <c r="L125" s="668">
        <v>1</v>
      </c>
      <c r="M125" s="669">
        <v>111.94892475173687</v>
      </c>
    </row>
    <row r="126" spans="1:13" ht="14.4" customHeight="1" x14ac:dyDescent="0.3">
      <c r="A126" s="664" t="s">
        <v>548</v>
      </c>
      <c r="B126" s="665" t="s">
        <v>2255</v>
      </c>
      <c r="C126" s="665" t="s">
        <v>1933</v>
      </c>
      <c r="D126" s="665" t="s">
        <v>1934</v>
      </c>
      <c r="E126" s="665" t="s">
        <v>1932</v>
      </c>
      <c r="F126" s="668"/>
      <c r="G126" s="668"/>
      <c r="H126" s="681">
        <v>0</v>
      </c>
      <c r="I126" s="668">
        <v>1</v>
      </c>
      <c r="J126" s="668">
        <v>111.94892475173687</v>
      </c>
      <c r="K126" s="681">
        <v>1</v>
      </c>
      <c r="L126" s="668">
        <v>1</v>
      </c>
      <c r="M126" s="669">
        <v>111.94892475173687</v>
      </c>
    </row>
    <row r="127" spans="1:13" ht="14.4" customHeight="1" x14ac:dyDescent="0.3">
      <c r="A127" s="664" t="s">
        <v>548</v>
      </c>
      <c r="B127" s="665" t="s">
        <v>2255</v>
      </c>
      <c r="C127" s="665" t="s">
        <v>1935</v>
      </c>
      <c r="D127" s="665" t="s">
        <v>1936</v>
      </c>
      <c r="E127" s="665" t="s">
        <v>1423</v>
      </c>
      <c r="F127" s="668"/>
      <c r="G127" s="668"/>
      <c r="H127" s="681">
        <v>0</v>
      </c>
      <c r="I127" s="668">
        <v>2</v>
      </c>
      <c r="J127" s="668">
        <v>259.94</v>
      </c>
      <c r="K127" s="681">
        <v>1</v>
      </c>
      <c r="L127" s="668">
        <v>2</v>
      </c>
      <c r="M127" s="669">
        <v>259.94</v>
      </c>
    </row>
    <row r="128" spans="1:13" ht="14.4" customHeight="1" x14ac:dyDescent="0.3">
      <c r="A128" s="664" t="s">
        <v>551</v>
      </c>
      <c r="B128" s="665" t="s">
        <v>2184</v>
      </c>
      <c r="C128" s="665" t="s">
        <v>1305</v>
      </c>
      <c r="D128" s="665" t="s">
        <v>1218</v>
      </c>
      <c r="E128" s="665" t="s">
        <v>2185</v>
      </c>
      <c r="F128" s="668"/>
      <c r="G128" s="668"/>
      <c r="H128" s="681">
        <v>0</v>
      </c>
      <c r="I128" s="668">
        <v>1</v>
      </c>
      <c r="J128" s="668">
        <v>129.32999999999996</v>
      </c>
      <c r="K128" s="681">
        <v>1</v>
      </c>
      <c r="L128" s="668">
        <v>1</v>
      </c>
      <c r="M128" s="669">
        <v>129.32999999999996</v>
      </c>
    </row>
    <row r="129" spans="1:13" ht="14.4" customHeight="1" x14ac:dyDescent="0.3">
      <c r="A129" s="664" t="s">
        <v>551</v>
      </c>
      <c r="B129" s="665" t="s">
        <v>2203</v>
      </c>
      <c r="C129" s="665" t="s">
        <v>2082</v>
      </c>
      <c r="D129" s="665" t="s">
        <v>2204</v>
      </c>
      <c r="E129" s="665" t="s">
        <v>2290</v>
      </c>
      <c r="F129" s="668"/>
      <c r="G129" s="668"/>
      <c r="H129" s="681">
        <v>0</v>
      </c>
      <c r="I129" s="668">
        <v>2</v>
      </c>
      <c r="J129" s="668">
        <v>343.33999999999992</v>
      </c>
      <c r="K129" s="681">
        <v>1</v>
      </c>
      <c r="L129" s="668">
        <v>2</v>
      </c>
      <c r="M129" s="669">
        <v>343.33999999999992</v>
      </c>
    </row>
    <row r="130" spans="1:13" ht="14.4" customHeight="1" x14ac:dyDescent="0.3">
      <c r="A130" s="664" t="s">
        <v>551</v>
      </c>
      <c r="B130" s="665" t="s">
        <v>2231</v>
      </c>
      <c r="C130" s="665" t="s">
        <v>2087</v>
      </c>
      <c r="D130" s="665" t="s">
        <v>2088</v>
      </c>
      <c r="E130" s="665" t="s">
        <v>2291</v>
      </c>
      <c r="F130" s="668"/>
      <c r="G130" s="668"/>
      <c r="H130" s="681">
        <v>0</v>
      </c>
      <c r="I130" s="668">
        <v>5</v>
      </c>
      <c r="J130" s="668">
        <v>9681.1</v>
      </c>
      <c r="K130" s="681">
        <v>1</v>
      </c>
      <c r="L130" s="668">
        <v>5</v>
      </c>
      <c r="M130" s="669">
        <v>9681.1</v>
      </c>
    </row>
    <row r="131" spans="1:13" ht="14.4" customHeight="1" x14ac:dyDescent="0.3">
      <c r="A131" s="664" t="s">
        <v>551</v>
      </c>
      <c r="B131" s="665" t="s">
        <v>2280</v>
      </c>
      <c r="C131" s="665" t="s">
        <v>1897</v>
      </c>
      <c r="D131" s="665" t="s">
        <v>1898</v>
      </c>
      <c r="E131" s="665" t="s">
        <v>2281</v>
      </c>
      <c r="F131" s="668"/>
      <c r="G131" s="668"/>
      <c r="H131" s="681">
        <v>0</v>
      </c>
      <c r="I131" s="668">
        <v>2</v>
      </c>
      <c r="J131" s="668">
        <v>597.85876110572758</v>
      </c>
      <c r="K131" s="681">
        <v>1</v>
      </c>
      <c r="L131" s="668">
        <v>2</v>
      </c>
      <c r="M131" s="669">
        <v>597.85876110572758</v>
      </c>
    </row>
    <row r="132" spans="1:13" ht="14.4" customHeight="1" x14ac:dyDescent="0.3">
      <c r="A132" s="664" t="s">
        <v>551</v>
      </c>
      <c r="B132" s="665" t="s">
        <v>2292</v>
      </c>
      <c r="C132" s="665" t="s">
        <v>2084</v>
      </c>
      <c r="D132" s="665" t="s">
        <v>2085</v>
      </c>
      <c r="E132" s="665" t="s">
        <v>2293</v>
      </c>
      <c r="F132" s="668"/>
      <c r="G132" s="668"/>
      <c r="H132" s="681">
        <v>0</v>
      </c>
      <c r="I132" s="668">
        <v>8</v>
      </c>
      <c r="J132" s="668">
        <v>19360</v>
      </c>
      <c r="K132" s="681">
        <v>1</v>
      </c>
      <c r="L132" s="668">
        <v>8</v>
      </c>
      <c r="M132" s="669">
        <v>19360</v>
      </c>
    </row>
    <row r="133" spans="1:13" ht="14.4" customHeight="1" x14ac:dyDescent="0.3">
      <c r="A133" s="664" t="s">
        <v>551</v>
      </c>
      <c r="B133" s="665" t="s">
        <v>2282</v>
      </c>
      <c r="C133" s="665" t="s">
        <v>1893</v>
      </c>
      <c r="D133" s="665" t="s">
        <v>2283</v>
      </c>
      <c r="E133" s="665" t="s">
        <v>2284</v>
      </c>
      <c r="F133" s="668"/>
      <c r="G133" s="668"/>
      <c r="H133" s="681">
        <v>0</v>
      </c>
      <c r="I133" s="668">
        <v>36</v>
      </c>
      <c r="J133" s="668">
        <v>24892.182314022342</v>
      </c>
      <c r="K133" s="681">
        <v>1</v>
      </c>
      <c r="L133" s="668">
        <v>36</v>
      </c>
      <c r="M133" s="669">
        <v>24892.182314022342</v>
      </c>
    </row>
    <row r="134" spans="1:13" ht="14.4" customHeight="1" x14ac:dyDescent="0.3">
      <c r="A134" s="664" t="s">
        <v>551</v>
      </c>
      <c r="B134" s="665" t="s">
        <v>2282</v>
      </c>
      <c r="C134" s="665" t="s">
        <v>1889</v>
      </c>
      <c r="D134" s="665" t="s">
        <v>2285</v>
      </c>
      <c r="E134" s="665" t="s">
        <v>2286</v>
      </c>
      <c r="F134" s="668"/>
      <c r="G134" s="668"/>
      <c r="H134" s="681">
        <v>0</v>
      </c>
      <c r="I134" s="668">
        <v>10</v>
      </c>
      <c r="J134" s="668">
        <v>1630.1000000000001</v>
      </c>
      <c r="K134" s="681">
        <v>1</v>
      </c>
      <c r="L134" s="668">
        <v>10</v>
      </c>
      <c r="M134" s="669">
        <v>1630.1000000000001</v>
      </c>
    </row>
    <row r="135" spans="1:13" ht="14.4" customHeight="1" x14ac:dyDescent="0.3">
      <c r="A135" s="664" t="s">
        <v>551</v>
      </c>
      <c r="B135" s="665" t="s">
        <v>2244</v>
      </c>
      <c r="C135" s="665" t="s">
        <v>564</v>
      </c>
      <c r="D135" s="665" t="s">
        <v>2247</v>
      </c>
      <c r="E135" s="665" t="s">
        <v>2248</v>
      </c>
      <c r="F135" s="668">
        <v>16</v>
      </c>
      <c r="G135" s="668">
        <v>1935.8668220131035</v>
      </c>
      <c r="H135" s="681">
        <v>1</v>
      </c>
      <c r="I135" s="668"/>
      <c r="J135" s="668"/>
      <c r="K135" s="681">
        <v>0</v>
      </c>
      <c r="L135" s="668">
        <v>16</v>
      </c>
      <c r="M135" s="669">
        <v>1935.8668220131035</v>
      </c>
    </row>
    <row r="136" spans="1:13" ht="14.4" customHeight="1" thickBot="1" x14ac:dyDescent="0.35">
      <c r="A136" s="670" t="s">
        <v>551</v>
      </c>
      <c r="B136" s="671" t="s">
        <v>2244</v>
      </c>
      <c r="C136" s="671" t="s">
        <v>1881</v>
      </c>
      <c r="D136" s="671" t="s">
        <v>1882</v>
      </c>
      <c r="E136" s="671" t="s">
        <v>2287</v>
      </c>
      <c r="F136" s="674"/>
      <c r="G136" s="674"/>
      <c r="H136" s="682">
        <v>0</v>
      </c>
      <c r="I136" s="674">
        <v>28</v>
      </c>
      <c r="J136" s="674">
        <v>2874.2016601615151</v>
      </c>
      <c r="K136" s="682">
        <v>1</v>
      </c>
      <c r="L136" s="674">
        <v>28</v>
      </c>
      <c r="M136" s="675">
        <v>2874.2016601615151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7" customWidth="1"/>
    <col min="2" max="2" width="5.44140625" style="336" bestFit="1" customWidth="1"/>
    <col min="3" max="3" width="6.109375" style="336" bestFit="1" customWidth="1"/>
    <col min="4" max="4" width="7.44140625" style="336" bestFit="1" customWidth="1"/>
    <col min="5" max="5" width="6.21875" style="336" bestFit="1" customWidth="1"/>
    <col min="6" max="6" width="6.33203125" style="339" bestFit="1" customWidth="1"/>
    <col min="7" max="7" width="6.109375" style="339" bestFit="1" customWidth="1"/>
    <col min="8" max="8" width="7.44140625" style="339" bestFit="1" customWidth="1"/>
    <col min="9" max="9" width="6.21875" style="339" bestFit="1" customWidth="1"/>
    <col min="10" max="10" width="5.44140625" style="336" bestFit="1" customWidth="1"/>
    <col min="11" max="11" width="6.109375" style="336" bestFit="1" customWidth="1"/>
    <col min="12" max="12" width="7.44140625" style="336" bestFit="1" customWidth="1"/>
    <col min="13" max="13" width="6.21875" style="336" bestFit="1" customWidth="1"/>
    <col min="14" max="14" width="5.33203125" style="339" bestFit="1" customWidth="1"/>
    <col min="15" max="15" width="6.109375" style="339" bestFit="1" customWidth="1"/>
    <col min="16" max="16" width="7.44140625" style="339" bestFit="1" customWidth="1"/>
    <col min="17" max="17" width="6.21875" style="339" bestFit="1" customWidth="1"/>
    <col min="18" max="16384" width="8.88671875" style="254"/>
  </cols>
  <sheetData>
    <row r="1" spans="1:17" ht="18.600000000000001" customHeight="1" thickBot="1" x14ac:dyDescent="0.4">
      <c r="A1" s="519" t="s">
        <v>261</v>
      </c>
      <c r="B1" s="519"/>
      <c r="C1" s="519"/>
      <c r="D1" s="519"/>
      <c r="E1" s="519"/>
      <c r="F1" s="482"/>
      <c r="G1" s="482"/>
      <c r="H1" s="482"/>
      <c r="I1" s="482"/>
      <c r="J1" s="512"/>
      <c r="K1" s="512"/>
      <c r="L1" s="512"/>
      <c r="M1" s="512"/>
      <c r="N1" s="512"/>
      <c r="O1" s="512"/>
      <c r="P1" s="512"/>
      <c r="Q1" s="512"/>
    </row>
    <row r="2" spans="1:17" ht="14.4" customHeight="1" thickBot="1" x14ac:dyDescent="0.35">
      <c r="A2" s="382" t="s">
        <v>312</v>
      </c>
      <c r="B2" s="343"/>
      <c r="C2" s="343"/>
      <c r="D2" s="343"/>
      <c r="E2" s="343"/>
    </row>
    <row r="3" spans="1:17" ht="14.4" customHeight="1" thickBot="1" x14ac:dyDescent="0.35">
      <c r="A3" s="456" t="s">
        <v>3</v>
      </c>
      <c r="B3" s="460">
        <f>SUM(B6:B1048576)</f>
        <v>1912</v>
      </c>
      <c r="C3" s="461">
        <f>SUM(C6:C1048576)</f>
        <v>405</v>
      </c>
      <c r="D3" s="461">
        <f>SUM(D6:D1048576)</f>
        <v>283</v>
      </c>
      <c r="E3" s="462">
        <f>SUM(E6:E1048576)</f>
        <v>0</v>
      </c>
      <c r="F3" s="459">
        <f>IF(SUM($B3:$E3)=0,"",B3/SUM($B3:$E3))</f>
        <v>0.73538461538461541</v>
      </c>
      <c r="G3" s="457">
        <f t="shared" ref="G3:I3" si="0">IF(SUM($B3:$E3)=0,"",C3/SUM($B3:$E3))</f>
        <v>0.15576923076923077</v>
      </c>
      <c r="H3" s="457">
        <f t="shared" si="0"/>
        <v>0.10884615384615384</v>
      </c>
      <c r="I3" s="458">
        <f t="shared" si="0"/>
        <v>0</v>
      </c>
      <c r="J3" s="461">
        <f>SUM(J6:J1048576)</f>
        <v>181</v>
      </c>
      <c r="K3" s="461">
        <f>SUM(K6:K1048576)</f>
        <v>189</v>
      </c>
      <c r="L3" s="461">
        <f>SUM(L6:L1048576)</f>
        <v>283</v>
      </c>
      <c r="M3" s="462">
        <f>SUM(M6:M1048576)</f>
        <v>0</v>
      </c>
      <c r="N3" s="459">
        <f>IF(SUM($J3:$M3)=0,"",J3/SUM($J3:$M3))</f>
        <v>0.27718223583460949</v>
      </c>
      <c r="O3" s="457">
        <f t="shared" ref="O3:Q3" si="1">IF(SUM($J3:$M3)=0,"",K3/SUM($J3:$M3))</f>
        <v>0.28943338437978561</v>
      </c>
      <c r="P3" s="457">
        <f t="shared" si="1"/>
        <v>0.4333843797856049</v>
      </c>
      <c r="Q3" s="458">
        <f t="shared" si="1"/>
        <v>0</v>
      </c>
    </row>
    <row r="4" spans="1:17" ht="14.4" customHeight="1" thickBot="1" x14ac:dyDescent="0.35">
      <c r="A4" s="455"/>
      <c r="B4" s="532" t="s">
        <v>263</v>
      </c>
      <c r="C4" s="533"/>
      <c r="D4" s="533"/>
      <c r="E4" s="534"/>
      <c r="F4" s="529" t="s">
        <v>268</v>
      </c>
      <c r="G4" s="530"/>
      <c r="H4" s="530"/>
      <c r="I4" s="531"/>
      <c r="J4" s="532" t="s">
        <v>269</v>
      </c>
      <c r="K4" s="533"/>
      <c r="L4" s="533"/>
      <c r="M4" s="534"/>
      <c r="N4" s="529" t="s">
        <v>270</v>
      </c>
      <c r="O4" s="530"/>
      <c r="P4" s="530"/>
      <c r="Q4" s="531"/>
    </row>
    <row r="5" spans="1:17" ht="14.4" customHeight="1" thickBot="1" x14ac:dyDescent="0.35">
      <c r="A5" s="697" t="s">
        <v>262</v>
      </c>
      <c r="B5" s="698" t="s">
        <v>264</v>
      </c>
      <c r="C5" s="698" t="s">
        <v>265</v>
      </c>
      <c r="D5" s="698" t="s">
        <v>266</v>
      </c>
      <c r="E5" s="699" t="s">
        <v>267</v>
      </c>
      <c r="F5" s="700" t="s">
        <v>264</v>
      </c>
      <c r="G5" s="701" t="s">
        <v>265</v>
      </c>
      <c r="H5" s="701" t="s">
        <v>266</v>
      </c>
      <c r="I5" s="702" t="s">
        <v>267</v>
      </c>
      <c r="J5" s="698" t="s">
        <v>264</v>
      </c>
      <c r="K5" s="698" t="s">
        <v>265</v>
      </c>
      <c r="L5" s="698" t="s">
        <v>266</v>
      </c>
      <c r="M5" s="699" t="s">
        <v>267</v>
      </c>
      <c r="N5" s="700" t="s">
        <v>264</v>
      </c>
      <c r="O5" s="701" t="s">
        <v>265</v>
      </c>
      <c r="P5" s="701" t="s">
        <v>266</v>
      </c>
      <c r="Q5" s="702" t="s">
        <v>267</v>
      </c>
    </row>
    <row r="6" spans="1:17" ht="14.4" customHeight="1" x14ac:dyDescent="0.3">
      <c r="A6" s="706" t="s">
        <v>2295</v>
      </c>
      <c r="B6" s="712"/>
      <c r="C6" s="662"/>
      <c r="D6" s="662"/>
      <c r="E6" s="663"/>
      <c r="F6" s="709"/>
      <c r="G6" s="680"/>
      <c r="H6" s="680"/>
      <c r="I6" s="715"/>
      <c r="J6" s="712"/>
      <c r="K6" s="662"/>
      <c r="L6" s="662"/>
      <c r="M6" s="663"/>
      <c r="N6" s="709"/>
      <c r="O6" s="680"/>
      <c r="P6" s="680"/>
      <c r="Q6" s="703"/>
    </row>
    <row r="7" spans="1:17" ht="14.4" customHeight="1" x14ac:dyDescent="0.3">
      <c r="A7" s="707" t="s">
        <v>2296</v>
      </c>
      <c r="B7" s="713">
        <v>507</v>
      </c>
      <c r="C7" s="668">
        <v>292</v>
      </c>
      <c r="D7" s="668">
        <v>157</v>
      </c>
      <c r="E7" s="669"/>
      <c r="F7" s="710">
        <v>0.53033472803347281</v>
      </c>
      <c r="G7" s="681">
        <v>0.30543933054393307</v>
      </c>
      <c r="H7" s="681">
        <v>0.16422594142259414</v>
      </c>
      <c r="I7" s="716">
        <v>0</v>
      </c>
      <c r="J7" s="713">
        <v>53</v>
      </c>
      <c r="K7" s="668">
        <v>125</v>
      </c>
      <c r="L7" s="668">
        <v>157</v>
      </c>
      <c r="M7" s="669"/>
      <c r="N7" s="710">
        <v>0.15820895522388059</v>
      </c>
      <c r="O7" s="681">
        <v>0.37313432835820898</v>
      </c>
      <c r="P7" s="681">
        <v>0.46865671641791046</v>
      </c>
      <c r="Q7" s="704">
        <v>0</v>
      </c>
    </row>
    <row r="8" spans="1:17" ht="14.4" customHeight="1" x14ac:dyDescent="0.3">
      <c r="A8" s="707" t="s">
        <v>2297</v>
      </c>
      <c r="B8" s="713">
        <v>8</v>
      </c>
      <c r="C8" s="668"/>
      <c r="D8" s="668"/>
      <c r="E8" s="669"/>
      <c r="F8" s="710">
        <v>1</v>
      </c>
      <c r="G8" s="681">
        <v>0</v>
      </c>
      <c r="H8" s="681">
        <v>0</v>
      </c>
      <c r="I8" s="716">
        <v>0</v>
      </c>
      <c r="J8" s="713">
        <v>2</v>
      </c>
      <c r="K8" s="668"/>
      <c r="L8" s="668"/>
      <c r="M8" s="669"/>
      <c r="N8" s="710">
        <v>1</v>
      </c>
      <c r="O8" s="681">
        <v>0</v>
      </c>
      <c r="P8" s="681">
        <v>0</v>
      </c>
      <c r="Q8" s="704">
        <v>0</v>
      </c>
    </row>
    <row r="9" spans="1:17" ht="14.4" customHeight="1" x14ac:dyDescent="0.3">
      <c r="A9" s="707" t="s">
        <v>2298</v>
      </c>
      <c r="B9" s="713">
        <v>927</v>
      </c>
      <c r="C9" s="668">
        <v>101</v>
      </c>
      <c r="D9" s="668">
        <v>126</v>
      </c>
      <c r="E9" s="669"/>
      <c r="F9" s="710">
        <v>0.80329289428076256</v>
      </c>
      <c r="G9" s="681">
        <v>8.7521663778162909E-2</v>
      </c>
      <c r="H9" s="681">
        <v>0.10918544194107452</v>
      </c>
      <c r="I9" s="716">
        <v>0</v>
      </c>
      <c r="J9" s="713">
        <v>59</v>
      </c>
      <c r="K9" s="668">
        <v>54</v>
      </c>
      <c r="L9" s="668">
        <v>126</v>
      </c>
      <c r="M9" s="669"/>
      <c r="N9" s="710">
        <v>0.24686192468619247</v>
      </c>
      <c r="O9" s="681">
        <v>0.22594142259414227</v>
      </c>
      <c r="P9" s="681">
        <v>0.52719665271966532</v>
      </c>
      <c r="Q9" s="704">
        <v>0</v>
      </c>
    </row>
    <row r="10" spans="1:17" ht="14.4" customHeight="1" thickBot="1" x14ac:dyDescent="0.35">
      <c r="A10" s="708" t="s">
        <v>2299</v>
      </c>
      <c r="B10" s="714">
        <v>470</v>
      </c>
      <c r="C10" s="674">
        <v>12</v>
      </c>
      <c r="D10" s="674"/>
      <c r="E10" s="675"/>
      <c r="F10" s="711">
        <v>0.975103734439834</v>
      </c>
      <c r="G10" s="682">
        <v>2.4896265560165973E-2</v>
      </c>
      <c r="H10" s="682">
        <v>0</v>
      </c>
      <c r="I10" s="717">
        <v>0</v>
      </c>
      <c r="J10" s="714">
        <v>67</v>
      </c>
      <c r="K10" s="674">
        <v>10</v>
      </c>
      <c r="L10" s="674"/>
      <c r="M10" s="675"/>
      <c r="N10" s="711">
        <v>0.87012987012987009</v>
      </c>
      <c r="O10" s="682">
        <v>0.12987012987012986</v>
      </c>
      <c r="P10" s="682">
        <v>0</v>
      </c>
      <c r="Q10" s="705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8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1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9" t="s">
        <v>177</v>
      </c>
      <c r="B1" s="519"/>
      <c r="C1" s="519"/>
      <c r="D1" s="519"/>
      <c r="E1" s="519"/>
      <c r="F1" s="519"/>
      <c r="G1" s="519"/>
      <c r="H1" s="519"/>
      <c r="I1" s="482"/>
      <c r="J1" s="482"/>
      <c r="K1" s="482"/>
      <c r="L1" s="482"/>
    </row>
    <row r="2" spans="1:14" ht="14.4" customHeight="1" thickBot="1" x14ac:dyDescent="0.35">
      <c r="A2" s="382" t="s">
        <v>312</v>
      </c>
      <c r="B2" s="335"/>
      <c r="C2" s="335"/>
      <c r="D2" s="335"/>
      <c r="E2" s="335"/>
      <c r="F2" s="335"/>
      <c r="G2" s="335"/>
      <c r="H2" s="335"/>
    </row>
    <row r="3" spans="1:14" ht="14.4" customHeight="1" thickBot="1" x14ac:dyDescent="0.35">
      <c r="A3" s="269"/>
      <c r="B3" s="269"/>
      <c r="C3" s="536" t="s">
        <v>15</v>
      </c>
      <c r="D3" s="535"/>
      <c r="E3" s="535" t="s">
        <v>16</v>
      </c>
      <c r="F3" s="535"/>
      <c r="G3" s="535"/>
      <c r="H3" s="535"/>
      <c r="I3" s="535" t="s">
        <v>190</v>
      </c>
      <c r="J3" s="535"/>
      <c r="K3" s="535"/>
      <c r="L3" s="537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8">
        <v>50</v>
      </c>
      <c r="B5" s="649" t="s">
        <v>536</v>
      </c>
      <c r="C5" s="652">
        <v>269833.90000000014</v>
      </c>
      <c r="D5" s="652">
        <v>707</v>
      </c>
      <c r="E5" s="652">
        <v>123317.02000000003</v>
      </c>
      <c r="F5" s="718">
        <v>0.45701085000809744</v>
      </c>
      <c r="G5" s="652">
        <v>311</v>
      </c>
      <c r="H5" s="718">
        <v>0.43988684582743987</v>
      </c>
      <c r="I5" s="652">
        <v>146516.88000000012</v>
      </c>
      <c r="J5" s="718">
        <v>0.54298914999190262</v>
      </c>
      <c r="K5" s="652">
        <v>396</v>
      </c>
      <c r="L5" s="718">
        <v>0.56011315417256013</v>
      </c>
      <c r="M5" s="652" t="s">
        <v>74</v>
      </c>
      <c r="N5" s="277"/>
    </row>
    <row r="6" spans="1:14" ht="14.4" customHeight="1" x14ac:dyDescent="0.3">
      <c r="A6" s="648">
        <v>50</v>
      </c>
      <c r="B6" s="649" t="s">
        <v>2300</v>
      </c>
      <c r="C6" s="652">
        <v>239895.46000000017</v>
      </c>
      <c r="D6" s="652">
        <v>558</v>
      </c>
      <c r="E6" s="652">
        <v>95332.100000000035</v>
      </c>
      <c r="F6" s="718">
        <v>0.39739017987251601</v>
      </c>
      <c r="G6" s="652">
        <v>170</v>
      </c>
      <c r="H6" s="718">
        <v>0.30465949820788529</v>
      </c>
      <c r="I6" s="652">
        <v>144563.36000000013</v>
      </c>
      <c r="J6" s="718">
        <v>0.60260982012748399</v>
      </c>
      <c r="K6" s="652">
        <v>388</v>
      </c>
      <c r="L6" s="718">
        <v>0.69534050179211471</v>
      </c>
      <c r="M6" s="652" t="s">
        <v>1</v>
      </c>
      <c r="N6" s="277"/>
    </row>
    <row r="7" spans="1:14" ht="14.4" customHeight="1" x14ac:dyDescent="0.3">
      <c r="A7" s="648">
        <v>50</v>
      </c>
      <c r="B7" s="649" t="s">
        <v>2301</v>
      </c>
      <c r="C7" s="652">
        <v>29938.440000000002</v>
      </c>
      <c r="D7" s="652">
        <v>149</v>
      </c>
      <c r="E7" s="652">
        <v>27984.920000000002</v>
      </c>
      <c r="F7" s="718">
        <v>0.93474877114505628</v>
      </c>
      <c r="G7" s="652">
        <v>141</v>
      </c>
      <c r="H7" s="718">
        <v>0.94630872483221473</v>
      </c>
      <c r="I7" s="652">
        <v>1953.52</v>
      </c>
      <c r="J7" s="718">
        <v>6.5251228854943666E-2</v>
      </c>
      <c r="K7" s="652">
        <v>8</v>
      </c>
      <c r="L7" s="718">
        <v>5.3691275167785234E-2</v>
      </c>
      <c r="M7" s="652" t="s">
        <v>1</v>
      </c>
      <c r="N7" s="277"/>
    </row>
    <row r="8" spans="1:14" ht="14.4" customHeight="1" x14ac:dyDescent="0.3">
      <c r="A8" s="648" t="s">
        <v>535</v>
      </c>
      <c r="B8" s="649" t="s">
        <v>3</v>
      </c>
      <c r="C8" s="652">
        <v>269833.90000000014</v>
      </c>
      <c r="D8" s="652">
        <v>707</v>
      </c>
      <c r="E8" s="652">
        <v>123317.02000000003</v>
      </c>
      <c r="F8" s="718">
        <v>0.45701085000809744</v>
      </c>
      <c r="G8" s="652">
        <v>311</v>
      </c>
      <c r="H8" s="718">
        <v>0.43988684582743987</v>
      </c>
      <c r="I8" s="652">
        <v>146516.88000000012</v>
      </c>
      <c r="J8" s="718">
        <v>0.54298914999190262</v>
      </c>
      <c r="K8" s="652">
        <v>396</v>
      </c>
      <c r="L8" s="718">
        <v>0.56011315417256013</v>
      </c>
      <c r="M8" s="652" t="s">
        <v>539</v>
      </c>
      <c r="N8" s="277"/>
    </row>
    <row r="10" spans="1:14" ht="14.4" customHeight="1" x14ac:dyDescent="0.3">
      <c r="A10" s="648">
        <v>50</v>
      </c>
      <c r="B10" s="649" t="s">
        <v>536</v>
      </c>
      <c r="C10" s="652" t="s">
        <v>537</v>
      </c>
      <c r="D10" s="652" t="s">
        <v>537</v>
      </c>
      <c r="E10" s="652" t="s">
        <v>537</v>
      </c>
      <c r="F10" s="718" t="s">
        <v>537</v>
      </c>
      <c r="G10" s="652" t="s">
        <v>537</v>
      </c>
      <c r="H10" s="718" t="s">
        <v>537</v>
      </c>
      <c r="I10" s="652" t="s">
        <v>537</v>
      </c>
      <c r="J10" s="718" t="s">
        <v>537</v>
      </c>
      <c r="K10" s="652" t="s">
        <v>537</v>
      </c>
      <c r="L10" s="718" t="s">
        <v>537</v>
      </c>
      <c r="M10" s="652" t="s">
        <v>74</v>
      </c>
      <c r="N10" s="277"/>
    </row>
    <row r="11" spans="1:14" ht="14.4" customHeight="1" x14ac:dyDescent="0.3">
      <c r="A11" s="648" t="s">
        <v>2302</v>
      </c>
      <c r="B11" s="649" t="s">
        <v>2300</v>
      </c>
      <c r="C11" s="652">
        <v>49187.46</v>
      </c>
      <c r="D11" s="652">
        <v>267</v>
      </c>
      <c r="E11" s="652">
        <v>11756.46</v>
      </c>
      <c r="F11" s="718">
        <v>0.23901335828278181</v>
      </c>
      <c r="G11" s="652">
        <v>49</v>
      </c>
      <c r="H11" s="718">
        <v>0.18352059925093633</v>
      </c>
      <c r="I11" s="652">
        <v>37431</v>
      </c>
      <c r="J11" s="718">
        <v>0.76098664171721819</v>
      </c>
      <c r="K11" s="652">
        <v>218</v>
      </c>
      <c r="L11" s="718">
        <v>0.81647940074906367</v>
      </c>
      <c r="M11" s="652" t="s">
        <v>1</v>
      </c>
      <c r="N11" s="277"/>
    </row>
    <row r="12" spans="1:14" ht="14.4" customHeight="1" x14ac:dyDescent="0.3">
      <c r="A12" s="648" t="s">
        <v>2302</v>
      </c>
      <c r="B12" s="649" t="s">
        <v>2303</v>
      </c>
      <c r="C12" s="652">
        <v>49187.46</v>
      </c>
      <c r="D12" s="652">
        <v>267</v>
      </c>
      <c r="E12" s="652">
        <v>11756.46</v>
      </c>
      <c r="F12" s="718">
        <v>0.23901335828278181</v>
      </c>
      <c r="G12" s="652">
        <v>49</v>
      </c>
      <c r="H12" s="718">
        <v>0.18352059925093633</v>
      </c>
      <c r="I12" s="652">
        <v>37431</v>
      </c>
      <c r="J12" s="718">
        <v>0.76098664171721819</v>
      </c>
      <c r="K12" s="652">
        <v>218</v>
      </c>
      <c r="L12" s="718">
        <v>0.81647940074906367</v>
      </c>
      <c r="M12" s="652" t="s">
        <v>543</v>
      </c>
      <c r="N12" s="277"/>
    </row>
    <row r="13" spans="1:14" ht="14.4" customHeight="1" x14ac:dyDescent="0.3">
      <c r="A13" s="648" t="s">
        <v>537</v>
      </c>
      <c r="B13" s="649" t="s">
        <v>537</v>
      </c>
      <c r="C13" s="652" t="s">
        <v>537</v>
      </c>
      <c r="D13" s="652" t="s">
        <v>537</v>
      </c>
      <c r="E13" s="652" t="s">
        <v>537</v>
      </c>
      <c r="F13" s="718" t="s">
        <v>537</v>
      </c>
      <c r="G13" s="652" t="s">
        <v>537</v>
      </c>
      <c r="H13" s="718" t="s">
        <v>537</v>
      </c>
      <c r="I13" s="652" t="s">
        <v>537</v>
      </c>
      <c r="J13" s="718" t="s">
        <v>537</v>
      </c>
      <c r="K13" s="652" t="s">
        <v>537</v>
      </c>
      <c r="L13" s="718" t="s">
        <v>537</v>
      </c>
      <c r="M13" s="652" t="s">
        <v>544</v>
      </c>
      <c r="N13" s="277"/>
    </row>
    <row r="14" spans="1:14" ht="14.4" customHeight="1" x14ac:dyDescent="0.3">
      <c r="A14" s="648" t="s">
        <v>2304</v>
      </c>
      <c r="B14" s="649" t="s">
        <v>2300</v>
      </c>
      <c r="C14" s="652">
        <v>190708.00000000012</v>
      </c>
      <c r="D14" s="652">
        <v>291</v>
      </c>
      <c r="E14" s="652">
        <v>83575.640000000043</v>
      </c>
      <c r="F14" s="718">
        <v>0.43823877341275663</v>
      </c>
      <c r="G14" s="652">
        <v>121</v>
      </c>
      <c r="H14" s="718">
        <v>0.41580756013745707</v>
      </c>
      <c r="I14" s="652">
        <v>107132.36000000007</v>
      </c>
      <c r="J14" s="718">
        <v>0.56176122658724337</v>
      </c>
      <c r="K14" s="652">
        <v>170</v>
      </c>
      <c r="L14" s="718">
        <v>0.58419243986254299</v>
      </c>
      <c r="M14" s="652" t="s">
        <v>1</v>
      </c>
      <c r="N14" s="277"/>
    </row>
    <row r="15" spans="1:14" ht="14.4" customHeight="1" x14ac:dyDescent="0.3">
      <c r="A15" s="648" t="s">
        <v>2304</v>
      </c>
      <c r="B15" s="649" t="s">
        <v>2301</v>
      </c>
      <c r="C15" s="652">
        <v>29938.440000000002</v>
      </c>
      <c r="D15" s="652">
        <v>149</v>
      </c>
      <c r="E15" s="652">
        <v>27984.920000000002</v>
      </c>
      <c r="F15" s="718">
        <v>0.93474877114505628</v>
      </c>
      <c r="G15" s="652">
        <v>141</v>
      </c>
      <c r="H15" s="718">
        <v>0.94630872483221473</v>
      </c>
      <c r="I15" s="652">
        <v>1953.52</v>
      </c>
      <c r="J15" s="718">
        <v>6.5251228854943666E-2</v>
      </c>
      <c r="K15" s="652">
        <v>8</v>
      </c>
      <c r="L15" s="718">
        <v>5.3691275167785234E-2</v>
      </c>
      <c r="M15" s="652" t="s">
        <v>1</v>
      </c>
      <c r="N15" s="277"/>
    </row>
    <row r="16" spans="1:14" ht="14.4" customHeight="1" x14ac:dyDescent="0.3">
      <c r="A16" s="648" t="s">
        <v>2304</v>
      </c>
      <c r="B16" s="649" t="s">
        <v>2305</v>
      </c>
      <c r="C16" s="652">
        <v>220646.44000000012</v>
      </c>
      <c r="D16" s="652">
        <v>440</v>
      </c>
      <c r="E16" s="652">
        <v>111560.56000000004</v>
      </c>
      <c r="F16" s="718">
        <v>0.5056077949864044</v>
      </c>
      <c r="G16" s="652">
        <v>262</v>
      </c>
      <c r="H16" s="718">
        <v>0.59545454545454546</v>
      </c>
      <c r="I16" s="652">
        <v>109085.88000000008</v>
      </c>
      <c r="J16" s="718">
        <v>0.4943922050135956</v>
      </c>
      <c r="K16" s="652">
        <v>178</v>
      </c>
      <c r="L16" s="718">
        <v>0.40454545454545454</v>
      </c>
      <c r="M16" s="652" t="s">
        <v>543</v>
      </c>
      <c r="N16" s="277"/>
    </row>
    <row r="17" spans="1:14" ht="14.4" customHeight="1" x14ac:dyDescent="0.3">
      <c r="A17" s="648" t="s">
        <v>537</v>
      </c>
      <c r="B17" s="649" t="s">
        <v>537</v>
      </c>
      <c r="C17" s="652" t="s">
        <v>537</v>
      </c>
      <c r="D17" s="652" t="s">
        <v>537</v>
      </c>
      <c r="E17" s="652" t="s">
        <v>537</v>
      </c>
      <c r="F17" s="718" t="s">
        <v>537</v>
      </c>
      <c r="G17" s="652" t="s">
        <v>537</v>
      </c>
      <c r="H17" s="718" t="s">
        <v>537</v>
      </c>
      <c r="I17" s="652" t="s">
        <v>537</v>
      </c>
      <c r="J17" s="718" t="s">
        <v>537</v>
      </c>
      <c r="K17" s="652" t="s">
        <v>537</v>
      </c>
      <c r="L17" s="718" t="s">
        <v>537</v>
      </c>
      <c r="M17" s="652" t="s">
        <v>544</v>
      </c>
      <c r="N17" s="277"/>
    </row>
    <row r="18" spans="1:14" ht="14.4" customHeight="1" x14ac:dyDescent="0.3">
      <c r="A18" s="648" t="s">
        <v>535</v>
      </c>
      <c r="B18" s="649" t="s">
        <v>538</v>
      </c>
      <c r="C18" s="652">
        <v>269833.90000000014</v>
      </c>
      <c r="D18" s="652">
        <v>707</v>
      </c>
      <c r="E18" s="652">
        <v>123317.02000000003</v>
      </c>
      <c r="F18" s="718">
        <v>0.45701085000809744</v>
      </c>
      <c r="G18" s="652">
        <v>311</v>
      </c>
      <c r="H18" s="718">
        <v>0.43988684582743987</v>
      </c>
      <c r="I18" s="652">
        <v>146516.88000000006</v>
      </c>
      <c r="J18" s="718">
        <v>0.5429891499919024</v>
      </c>
      <c r="K18" s="652">
        <v>396</v>
      </c>
      <c r="L18" s="718">
        <v>0.56011315417256013</v>
      </c>
      <c r="M18" s="652" t="s">
        <v>539</v>
      </c>
      <c r="N18" s="277"/>
    </row>
    <row r="19" spans="1:14" ht="14.4" customHeight="1" x14ac:dyDescent="0.3">
      <c r="A19" s="719" t="s">
        <v>2306</v>
      </c>
    </row>
    <row r="20" spans="1:14" ht="14.4" customHeight="1" x14ac:dyDescent="0.3">
      <c r="A20" s="720" t="s">
        <v>2307</v>
      </c>
    </row>
    <row r="21" spans="1:14" ht="14.4" customHeight="1" x14ac:dyDescent="0.3">
      <c r="A21" s="719" t="s">
        <v>2308</v>
      </c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57" priority="15" stopIfTrue="1" operator="lessThan">
      <formula>0.6</formula>
    </cfRule>
  </conditionalFormatting>
  <conditionalFormatting sqref="B5:B8">
    <cfRule type="expression" dxfId="56" priority="10">
      <formula>AND(LEFT(M5,6)&lt;&gt;"mezera",M5&lt;&gt;"")</formula>
    </cfRule>
  </conditionalFormatting>
  <conditionalFormatting sqref="A5:A8">
    <cfRule type="expression" dxfId="55" priority="8">
      <formula>AND(M5&lt;&gt;"",M5&lt;&gt;"mezeraKL")</formula>
    </cfRule>
  </conditionalFormatting>
  <conditionalFormatting sqref="F5:F8">
    <cfRule type="cellIs" dxfId="54" priority="7" operator="lessThan">
      <formula>0.6</formula>
    </cfRule>
  </conditionalFormatting>
  <conditionalFormatting sqref="B5:L8">
    <cfRule type="expression" dxfId="53" priority="9">
      <formula>OR($M5="KL",$M5="SumaKL")</formula>
    </cfRule>
    <cfRule type="expression" dxfId="52" priority="11">
      <formula>$M5="SumaNS"</formula>
    </cfRule>
  </conditionalFormatting>
  <conditionalFormatting sqref="A5:L8">
    <cfRule type="expression" dxfId="51" priority="12">
      <formula>$M5&lt;&gt;""</formula>
    </cfRule>
  </conditionalFormatting>
  <conditionalFormatting sqref="B10:B18">
    <cfRule type="expression" dxfId="50" priority="4">
      <formula>AND(LEFT(M10,6)&lt;&gt;"mezera",M10&lt;&gt;"")</formula>
    </cfRule>
  </conditionalFormatting>
  <conditionalFormatting sqref="A10:A18">
    <cfRule type="expression" dxfId="49" priority="2">
      <formula>AND(M10&lt;&gt;"",M10&lt;&gt;"mezeraKL")</formula>
    </cfRule>
  </conditionalFormatting>
  <conditionalFormatting sqref="F10:F18">
    <cfRule type="cellIs" dxfId="48" priority="1" operator="lessThan">
      <formula>0.6</formula>
    </cfRule>
  </conditionalFormatting>
  <conditionalFormatting sqref="B10:L18">
    <cfRule type="expression" dxfId="47" priority="3">
      <formula>OR($M10="KL",$M10="SumaKL")</formula>
    </cfRule>
    <cfRule type="expression" dxfId="46" priority="5">
      <formula>$M10="SumaNS"</formula>
    </cfRule>
  </conditionalFormatting>
  <conditionalFormatting sqref="A10:L18">
    <cfRule type="expression" dxfId="45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8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6" bestFit="1" customWidth="1"/>
    <col min="3" max="3" width="11.109375" style="254" hidden="1" customWidth="1"/>
    <col min="4" max="4" width="7.33203125" style="336" bestFit="1" customWidth="1"/>
    <col min="5" max="5" width="7.33203125" style="254" hidden="1" customWidth="1"/>
    <col min="6" max="6" width="11.109375" style="336" bestFit="1" customWidth="1"/>
    <col min="7" max="7" width="5.33203125" style="339" customWidth="1"/>
    <col min="8" max="8" width="7.33203125" style="336" bestFit="1" customWidth="1"/>
    <col min="9" max="9" width="5.33203125" style="339" customWidth="1"/>
    <col min="10" max="10" width="11.109375" style="336" customWidth="1"/>
    <col min="11" max="11" width="5.33203125" style="339" customWidth="1"/>
    <col min="12" max="12" width="7.33203125" style="336" customWidth="1"/>
    <col min="13" max="13" width="5.33203125" style="339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9" t="s">
        <v>191</v>
      </c>
      <c r="B1" s="519"/>
      <c r="C1" s="519"/>
      <c r="D1" s="519"/>
      <c r="E1" s="519"/>
      <c r="F1" s="519"/>
      <c r="G1" s="519"/>
      <c r="H1" s="519"/>
      <c r="I1" s="519"/>
      <c r="J1" s="482"/>
      <c r="K1" s="482"/>
      <c r="L1" s="482"/>
      <c r="M1" s="482"/>
    </row>
    <row r="2" spans="1:13" ht="14.4" customHeight="1" thickBot="1" x14ac:dyDescent="0.35">
      <c r="A2" s="382" t="s">
        <v>312</v>
      </c>
      <c r="B2" s="343"/>
      <c r="C2" s="335"/>
      <c r="D2" s="343"/>
      <c r="E2" s="335"/>
      <c r="F2" s="343"/>
      <c r="G2" s="344"/>
      <c r="H2" s="343"/>
      <c r="I2" s="344"/>
    </row>
    <row r="3" spans="1:13" ht="14.4" customHeight="1" thickBot="1" x14ac:dyDescent="0.35">
      <c r="A3" s="269"/>
      <c r="B3" s="536" t="s">
        <v>15</v>
      </c>
      <c r="C3" s="538"/>
      <c r="D3" s="535"/>
      <c r="E3" s="268"/>
      <c r="F3" s="535" t="s">
        <v>16</v>
      </c>
      <c r="G3" s="535"/>
      <c r="H3" s="535"/>
      <c r="I3" s="535"/>
      <c r="J3" s="535" t="s">
        <v>190</v>
      </c>
      <c r="K3" s="535"/>
      <c r="L3" s="535"/>
      <c r="M3" s="537"/>
    </row>
    <row r="4" spans="1:13" ht="14.4" customHeight="1" thickBot="1" x14ac:dyDescent="0.35">
      <c r="A4" s="697" t="s">
        <v>167</v>
      </c>
      <c r="B4" s="698" t="s">
        <v>19</v>
      </c>
      <c r="C4" s="724"/>
      <c r="D4" s="698" t="s">
        <v>20</v>
      </c>
      <c r="E4" s="724"/>
      <c r="F4" s="698" t="s">
        <v>19</v>
      </c>
      <c r="G4" s="701" t="s">
        <v>2</v>
      </c>
      <c r="H4" s="698" t="s">
        <v>20</v>
      </c>
      <c r="I4" s="701" t="s">
        <v>2</v>
      </c>
      <c r="J4" s="698" t="s">
        <v>19</v>
      </c>
      <c r="K4" s="701" t="s">
        <v>2</v>
      </c>
      <c r="L4" s="698" t="s">
        <v>20</v>
      </c>
      <c r="M4" s="702" t="s">
        <v>2</v>
      </c>
    </row>
    <row r="5" spans="1:13" ht="14.4" customHeight="1" x14ac:dyDescent="0.3">
      <c r="A5" s="721" t="s">
        <v>2309</v>
      </c>
      <c r="B5" s="712">
        <v>135.73000000000002</v>
      </c>
      <c r="C5" s="659">
        <v>1</v>
      </c>
      <c r="D5" s="725">
        <v>2</v>
      </c>
      <c r="E5" s="728" t="s">
        <v>2309</v>
      </c>
      <c r="F5" s="712">
        <v>100.62</v>
      </c>
      <c r="G5" s="680">
        <v>0.74132468872025337</v>
      </c>
      <c r="H5" s="662">
        <v>1</v>
      </c>
      <c r="I5" s="703">
        <v>0.5</v>
      </c>
      <c r="J5" s="731">
        <v>35.11</v>
      </c>
      <c r="K5" s="680">
        <v>0.25867531127974652</v>
      </c>
      <c r="L5" s="662">
        <v>1</v>
      </c>
      <c r="M5" s="703">
        <v>0.5</v>
      </c>
    </row>
    <row r="6" spans="1:13" ht="14.4" customHeight="1" x14ac:dyDescent="0.3">
      <c r="A6" s="722" t="s">
        <v>2310</v>
      </c>
      <c r="B6" s="713">
        <v>62670.93</v>
      </c>
      <c r="C6" s="665">
        <v>1</v>
      </c>
      <c r="D6" s="726">
        <v>103</v>
      </c>
      <c r="E6" s="729" t="s">
        <v>2310</v>
      </c>
      <c r="F6" s="713">
        <v>27399.170000000006</v>
      </c>
      <c r="G6" s="681">
        <v>0.43719105492769944</v>
      </c>
      <c r="H6" s="668">
        <v>46</v>
      </c>
      <c r="I6" s="704">
        <v>0.44660194174757284</v>
      </c>
      <c r="J6" s="732">
        <v>35271.759999999995</v>
      </c>
      <c r="K6" s="681">
        <v>0.56280894507230061</v>
      </c>
      <c r="L6" s="668">
        <v>57</v>
      </c>
      <c r="M6" s="704">
        <v>0.55339805825242716</v>
      </c>
    </row>
    <row r="7" spans="1:13" ht="14.4" customHeight="1" x14ac:dyDescent="0.3">
      <c r="A7" s="722" t="s">
        <v>2311</v>
      </c>
      <c r="B7" s="713">
        <v>1908.5799999999997</v>
      </c>
      <c r="C7" s="665">
        <v>1</v>
      </c>
      <c r="D7" s="726">
        <v>19</v>
      </c>
      <c r="E7" s="729" t="s">
        <v>2311</v>
      </c>
      <c r="F7" s="713">
        <v>689.57999999999993</v>
      </c>
      <c r="G7" s="681">
        <v>0.36130526359911558</v>
      </c>
      <c r="H7" s="668">
        <v>4</v>
      </c>
      <c r="I7" s="704">
        <v>0.21052631578947367</v>
      </c>
      <c r="J7" s="732">
        <v>1218.9999999999998</v>
      </c>
      <c r="K7" s="681">
        <v>0.63869473640088437</v>
      </c>
      <c r="L7" s="668">
        <v>15</v>
      </c>
      <c r="M7" s="704">
        <v>0.78947368421052633</v>
      </c>
    </row>
    <row r="8" spans="1:13" ht="14.4" customHeight="1" x14ac:dyDescent="0.3">
      <c r="A8" s="722" t="s">
        <v>2312</v>
      </c>
      <c r="B8" s="713">
        <v>10963.970000000001</v>
      </c>
      <c r="C8" s="665">
        <v>1</v>
      </c>
      <c r="D8" s="726">
        <v>75</v>
      </c>
      <c r="E8" s="729" t="s">
        <v>2312</v>
      </c>
      <c r="F8" s="713">
        <v>2640.2700000000004</v>
      </c>
      <c r="G8" s="681">
        <v>0.24081331853334151</v>
      </c>
      <c r="H8" s="668">
        <v>11</v>
      </c>
      <c r="I8" s="704">
        <v>0.14666666666666667</v>
      </c>
      <c r="J8" s="732">
        <v>8323.7000000000007</v>
      </c>
      <c r="K8" s="681">
        <v>0.75918668146665846</v>
      </c>
      <c r="L8" s="668">
        <v>64</v>
      </c>
      <c r="M8" s="704">
        <v>0.85333333333333339</v>
      </c>
    </row>
    <row r="9" spans="1:13" ht="14.4" customHeight="1" x14ac:dyDescent="0.3">
      <c r="A9" s="722" t="s">
        <v>2313</v>
      </c>
      <c r="B9" s="713">
        <v>10522.830000000002</v>
      </c>
      <c r="C9" s="665">
        <v>1</v>
      </c>
      <c r="D9" s="726">
        <v>76</v>
      </c>
      <c r="E9" s="729" t="s">
        <v>2313</v>
      </c>
      <c r="F9" s="713">
        <v>5676.8700000000008</v>
      </c>
      <c r="G9" s="681">
        <v>0.53948129923224075</v>
      </c>
      <c r="H9" s="668">
        <v>32</v>
      </c>
      <c r="I9" s="704">
        <v>0.42105263157894735</v>
      </c>
      <c r="J9" s="732">
        <v>4845.96</v>
      </c>
      <c r="K9" s="681">
        <v>0.46051870076775919</v>
      </c>
      <c r="L9" s="668">
        <v>44</v>
      </c>
      <c r="M9" s="704">
        <v>0.57894736842105265</v>
      </c>
    </row>
    <row r="10" spans="1:13" ht="14.4" customHeight="1" x14ac:dyDescent="0.3">
      <c r="A10" s="722" t="s">
        <v>2314</v>
      </c>
      <c r="B10" s="713">
        <v>140.43</v>
      </c>
      <c r="C10" s="665">
        <v>1</v>
      </c>
      <c r="D10" s="726">
        <v>6</v>
      </c>
      <c r="E10" s="729" t="s">
        <v>2314</v>
      </c>
      <c r="F10" s="713">
        <v>140.43</v>
      </c>
      <c r="G10" s="681">
        <v>1</v>
      </c>
      <c r="H10" s="668">
        <v>4</v>
      </c>
      <c r="I10" s="704">
        <v>0.66666666666666663</v>
      </c>
      <c r="J10" s="732">
        <v>0</v>
      </c>
      <c r="K10" s="681">
        <v>0</v>
      </c>
      <c r="L10" s="668">
        <v>2</v>
      </c>
      <c r="M10" s="704">
        <v>0.33333333333333331</v>
      </c>
    </row>
    <row r="11" spans="1:13" ht="14.4" customHeight="1" x14ac:dyDescent="0.3">
      <c r="A11" s="722" t="s">
        <v>2315</v>
      </c>
      <c r="B11" s="713">
        <v>127238.38999999998</v>
      </c>
      <c r="C11" s="665">
        <v>1</v>
      </c>
      <c r="D11" s="726">
        <v>232</v>
      </c>
      <c r="E11" s="729" t="s">
        <v>2315</v>
      </c>
      <c r="F11" s="713">
        <v>58923.389999999992</v>
      </c>
      <c r="G11" s="681">
        <v>0.46309443242719434</v>
      </c>
      <c r="H11" s="668">
        <v>104</v>
      </c>
      <c r="I11" s="704">
        <v>0.44827586206896552</v>
      </c>
      <c r="J11" s="732">
        <v>68314.999999999985</v>
      </c>
      <c r="K11" s="681">
        <v>0.53690556757280561</v>
      </c>
      <c r="L11" s="668">
        <v>128</v>
      </c>
      <c r="M11" s="704">
        <v>0.55172413793103448</v>
      </c>
    </row>
    <row r="12" spans="1:13" ht="14.4" customHeight="1" x14ac:dyDescent="0.3">
      <c r="A12" s="722" t="s">
        <v>2316</v>
      </c>
      <c r="B12" s="713">
        <v>4850.01</v>
      </c>
      <c r="C12" s="665">
        <v>1</v>
      </c>
      <c r="D12" s="726">
        <v>26</v>
      </c>
      <c r="E12" s="729" t="s">
        <v>2316</v>
      </c>
      <c r="F12" s="713">
        <v>3393.92</v>
      </c>
      <c r="G12" s="681">
        <v>0.69977587675076958</v>
      </c>
      <c r="H12" s="668">
        <v>21</v>
      </c>
      <c r="I12" s="704">
        <v>0.80769230769230771</v>
      </c>
      <c r="J12" s="732">
        <v>1456.09</v>
      </c>
      <c r="K12" s="681">
        <v>0.30022412324923037</v>
      </c>
      <c r="L12" s="668">
        <v>5</v>
      </c>
      <c r="M12" s="704">
        <v>0.19230769230769232</v>
      </c>
    </row>
    <row r="13" spans="1:13" ht="14.4" customHeight="1" x14ac:dyDescent="0.3">
      <c r="A13" s="722" t="s">
        <v>2317</v>
      </c>
      <c r="B13" s="713">
        <v>2479.12</v>
      </c>
      <c r="C13" s="665">
        <v>1</v>
      </c>
      <c r="D13" s="726">
        <v>17</v>
      </c>
      <c r="E13" s="729" t="s">
        <v>2317</v>
      </c>
      <c r="F13" s="713">
        <v>1033.2</v>
      </c>
      <c r="G13" s="681">
        <v>0.41676078608538519</v>
      </c>
      <c r="H13" s="668">
        <v>7</v>
      </c>
      <c r="I13" s="704">
        <v>0.41176470588235292</v>
      </c>
      <c r="J13" s="732">
        <v>1445.92</v>
      </c>
      <c r="K13" s="681">
        <v>0.58323921391461497</v>
      </c>
      <c r="L13" s="668">
        <v>10</v>
      </c>
      <c r="M13" s="704">
        <v>0.58823529411764708</v>
      </c>
    </row>
    <row r="14" spans="1:13" ht="14.4" customHeight="1" x14ac:dyDescent="0.3">
      <c r="A14" s="722" t="s">
        <v>2318</v>
      </c>
      <c r="B14" s="713">
        <v>371.09000000000003</v>
      </c>
      <c r="C14" s="665">
        <v>1</v>
      </c>
      <c r="D14" s="726">
        <v>4</v>
      </c>
      <c r="E14" s="729" t="s">
        <v>2318</v>
      </c>
      <c r="F14" s="713">
        <v>371.09000000000003</v>
      </c>
      <c r="G14" s="681">
        <v>1</v>
      </c>
      <c r="H14" s="668">
        <v>3</v>
      </c>
      <c r="I14" s="704">
        <v>0.75</v>
      </c>
      <c r="J14" s="732">
        <v>0</v>
      </c>
      <c r="K14" s="681">
        <v>0</v>
      </c>
      <c r="L14" s="668">
        <v>1</v>
      </c>
      <c r="M14" s="704">
        <v>0.25</v>
      </c>
    </row>
    <row r="15" spans="1:13" ht="14.4" customHeight="1" x14ac:dyDescent="0.3">
      <c r="A15" s="722" t="s">
        <v>2319</v>
      </c>
      <c r="B15" s="713">
        <v>1999.03</v>
      </c>
      <c r="C15" s="665">
        <v>1</v>
      </c>
      <c r="D15" s="726">
        <v>12</v>
      </c>
      <c r="E15" s="729" t="s">
        <v>2319</v>
      </c>
      <c r="F15" s="713">
        <v>109.59</v>
      </c>
      <c r="G15" s="681">
        <v>5.4821588470408147E-2</v>
      </c>
      <c r="H15" s="668">
        <v>2</v>
      </c>
      <c r="I15" s="704">
        <v>0.16666666666666666</v>
      </c>
      <c r="J15" s="732">
        <v>1889.44</v>
      </c>
      <c r="K15" s="681">
        <v>0.94517841152959192</v>
      </c>
      <c r="L15" s="668">
        <v>10</v>
      </c>
      <c r="M15" s="704">
        <v>0.83333333333333337</v>
      </c>
    </row>
    <row r="16" spans="1:13" ht="14.4" customHeight="1" x14ac:dyDescent="0.3">
      <c r="A16" s="722" t="s">
        <v>2320</v>
      </c>
      <c r="B16" s="713">
        <v>40264.31</v>
      </c>
      <c r="C16" s="665">
        <v>1</v>
      </c>
      <c r="D16" s="726">
        <v>107</v>
      </c>
      <c r="E16" s="729" t="s">
        <v>2320</v>
      </c>
      <c r="F16" s="713">
        <v>22423.360000000004</v>
      </c>
      <c r="G16" s="681">
        <v>0.55690411682206908</v>
      </c>
      <c r="H16" s="668">
        <v>71</v>
      </c>
      <c r="I16" s="704">
        <v>0.66355140186915884</v>
      </c>
      <c r="J16" s="732">
        <v>17840.949999999997</v>
      </c>
      <c r="K16" s="681">
        <v>0.44309588317793097</v>
      </c>
      <c r="L16" s="668">
        <v>36</v>
      </c>
      <c r="M16" s="704">
        <v>0.3364485981308411</v>
      </c>
    </row>
    <row r="17" spans="1:13" ht="14.4" customHeight="1" x14ac:dyDescent="0.3">
      <c r="A17" s="722" t="s">
        <v>2321</v>
      </c>
      <c r="B17" s="713">
        <v>105.32</v>
      </c>
      <c r="C17" s="665">
        <v>1</v>
      </c>
      <c r="D17" s="726">
        <v>2</v>
      </c>
      <c r="E17" s="729" t="s">
        <v>2321</v>
      </c>
      <c r="F17" s="713">
        <v>105.32</v>
      </c>
      <c r="G17" s="681">
        <v>1</v>
      </c>
      <c r="H17" s="668">
        <v>2</v>
      </c>
      <c r="I17" s="704">
        <v>1</v>
      </c>
      <c r="J17" s="732"/>
      <c r="K17" s="681">
        <v>0</v>
      </c>
      <c r="L17" s="668"/>
      <c r="M17" s="704">
        <v>0</v>
      </c>
    </row>
    <row r="18" spans="1:13" ht="14.4" customHeight="1" thickBot="1" x14ac:dyDescent="0.35">
      <c r="A18" s="723" t="s">
        <v>2322</v>
      </c>
      <c r="B18" s="714">
        <v>6184.16</v>
      </c>
      <c r="C18" s="671">
        <v>1</v>
      </c>
      <c r="D18" s="727">
        <v>26</v>
      </c>
      <c r="E18" s="730" t="s">
        <v>2322</v>
      </c>
      <c r="F18" s="714">
        <v>310.20999999999998</v>
      </c>
      <c r="G18" s="682">
        <v>5.0162026855708773E-2</v>
      </c>
      <c r="H18" s="674">
        <v>3</v>
      </c>
      <c r="I18" s="705">
        <v>0.11538461538461539</v>
      </c>
      <c r="J18" s="733">
        <v>5873.95</v>
      </c>
      <c r="K18" s="682">
        <v>0.94983797314429119</v>
      </c>
      <c r="L18" s="674">
        <v>23</v>
      </c>
      <c r="M18" s="705">
        <v>0.88461538461538458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4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633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7" customWidth="1"/>
    <col min="5" max="5" width="13.5546875" style="337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8" customWidth="1"/>
    <col min="13" max="13" width="11.109375" style="338" customWidth="1"/>
    <col min="14" max="14" width="7.77734375" style="254" customWidth="1"/>
    <col min="15" max="15" width="7.77734375" style="348" customWidth="1"/>
    <col min="16" max="16" width="11.109375" style="338" customWidth="1"/>
    <col min="17" max="17" width="5.44140625" style="339" bestFit="1" customWidth="1"/>
    <col min="18" max="18" width="7.77734375" style="254" customWidth="1"/>
    <col min="19" max="19" width="5.44140625" style="339" bestFit="1" customWidth="1"/>
    <col min="20" max="20" width="7.77734375" style="348" customWidth="1"/>
    <col min="21" max="21" width="5.44140625" style="339" bestFit="1" customWidth="1"/>
    <col min="22" max="16384" width="8.88671875" style="254"/>
  </cols>
  <sheetData>
    <row r="1" spans="1:21" ht="18.600000000000001" customHeight="1" thickBot="1" x14ac:dyDescent="0.4">
      <c r="A1" s="510" t="s">
        <v>3178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</row>
    <row r="2" spans="1:21" ht="14.4" customHeight="1" thickBot="1" x14ac:dyDescent="0.35">
      <c r="A2" s="382" t="s">
        <v>312</v>
      </c>
      <c r="B2" s="345"/>
      <c r="C2" s="335"/>
      <c r="D2" s="335"/>
      <c r="E2" s="346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1:21" ht="14.4" customHeight="1" thickBot="1" x14ac:dyDescent="0.35">
      <c r="A3" s="542"/>
      <c r="B3" s="543"/>
      <c r="C3" s="543"/>
      <c r="D3" s="543"/>
      <c r="E3" s="543"/>
      <c r="F3" s="543"/>
      <c r="G3" s="543"/>
      <c r="H3" s="543"/>
      <c r="I3" s="543"/>
      <c r="J3" s="543"/>
      <c r="K3" s="544" t="s">
        <v>159</v>
      </c>
      <c r="L3" s="545"/>
      <c r="M3" s="70">
        <f>SUBTOTAL(9,M7:M1048576)</f>
        <v>269833.89999999985</v>
      </c>
      <c r="N3" s="70">
        <f>SUBTOTAL(9,N7:N1048576)</f>
        <v>1688</v>
      </c>
      <c r="O3" s="70">
        <f>SUBTOTAL(9,O7:O1048576)</f>
        <v>707</v>
      </c>
      <c r="P3" s="70">
        <f>SUBTOTAL(9,P7:P1048576)</f>
        <v>123317.02000000005</v>
      </c>
      <c r="Q3" s="71">
        <f>IF(M3=0,0,P3/M3)</f>
        <v>0.45701085000809799</v>
      </c>
      <c r="R3" s="70">
        <f>SUBTOTAL(9,R7:R1048576)</f>
        <v>812</v>
      </c>
      <c r="S3" s="71">
        <f>IF(N3=0,0,R3/N3)</f>
        <v>0.48104265402843605</v>
      </c>
      <c r="T3" s="70">
        <f>SUBTOTAL(9,T7:T1048576)</f>
        <v>311</v>
      </c>
      <c r="U3" s="72">
        <f>IF(O3=0,0,T3/O3)</f>
        <v>0.43988684582743987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6" t="s">
        <v>15</v>
      </c>
      <c r="N4" s="547"/>
      <c r="O4" s="547"/>
      <c r="P4" s="548" t="s">
        <v>21</v>
      </c>
      <c r="Q4" s="547"/>
      <c r="R4" s="547"/>
      <c r="S4" s="547"/>
      <c r="T4" s="547"/>
      <c r="U4" s="549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9" t="s">
        <v>22</v>
      </c>
      <c r="Q5" s="540"/>
      <c r="R5" s="539" t="s">
        <v>13</v>
      </c>
      <c r="S5" s="540"/>
      <c r="T5" s="539" t="s">
        <v>20</v>
      </c>
      <c r="U5" s="541"/>
    </row>
    <row r="6" spans="1:21" s="337" customFormat="1" ht="14.4" customHeight="1" thickBot="1" x14ac:dyDescent="0.35">
      <c r="A6" s="734" t="s">
        <v>23</v>
      </c>
      <c r="B6" s="735" t="s">
        <v>5</v>
      </c>
      <c r="C6" s="734" t="s">
        <v>24</v>
      </c>
      <c r="D6" s="735" t="s">
        <v>6</v>
      </c>
      <c r="E6" s="735" t="s">
        <v>193</v>
      </c>
      <c r="F6" s="735" t="s">
        <v>25</v>
      </c>
      <c r="G6" s="735" t="s">
        <v>26</v>
      </c>
      <c r="H6" s="735" t="s">
        <v>8</v>
      </c>
      <c r="I6" s="735" t="s">
        <v>10</v>
      </c>
      <c r="J6" s="735" t="s">
        <v>11</v>
      </c>
      <c r="K6" s="735" t="s">
        <v>12</v>
      </c>
      <c r="L6" s="735" t="s">
        <v>27</v>
      </c>
      <c r="M6" s="736" t="s">
        <v>14</v>
      </c>
      <c r="N6" s="737" t="s">
        <v>28</v>
      </c>
      <c r="O6" s="737" t="s">
        <v>28</v>
      </c>
      <c r="P6" s="737" t="s">
        <v>14</v>
      </c>
      <c r="Q6" s="737" t="s">
        <v>2</v>
      </c>
      <c r="R6" s="737" t="s">
        <v>28</v>
      </c>
      <c r="S6" s="737" t="s">
        <v>2</v>
      </c>
      <c r="T6" s="737" t="s">
        <v>28</v>
      </c>
      <c r="U6" s="738" t="s">
        <v>2</v>
      </c>
    </row>
    <row r="7" spans="1:21" ht="14.4" customHeight="1" x14ac:dyDescent="0.3">
      <c r="A7" s="739">
        <v>50</v>
      </c>
      <c r="B7" s="740" t="s">
        <v>536</v>
      </c>
      <c r="C7" s="740" t="s">
        <v>2302</v>
      </c>
      <c r="D7" s="741" t="s">
        <v>3176</v>
      </c>
      <c r="E7" s="742" t="s">
        <v>2309</v>
      </c>
      <c r="F7" s="740" t="s">
        <v>2300</v>
      </c>
      <c r="G7" s="740" t="s">
        <v>2323</v>
      </c>
      <c r="H7" s="740" t="s">
        <v>1205</v>
      </c>
      <c r="I7" s="740" t="s">
        <v>1248</v>
      </c>
      <c r="J7" s="740" t="s">
        <v>1249</v>
      </c>
      <c r="K7" s="740" t="s">
        <v>558</v>
      </c>
      <c r="L7" s="743">
        <v>35.11</v>
      </c>
      <c r="M7" s="743">
        <v>35.11</v>
      </c>
      <c r="N7" s="740">
        <v>1</v>
      </c>
      <c r="O7" s="744">
        <v>0.5</v>
      </c>
      <c r="P7" s="743"/>
      <c r="Q7" s="745">
        <v>0</v>
      </c>
      <c r="R7" s="740"/>
      <c r="S7" s="745">
        <v>0</v>
      </c>
      <c r="T7" s="744"/>
      <c r="U7" s="235">
        <v>0</v>
      </c>
    </row>
    <row r="8" spans="1:21" ht="14.4" customHeight="1" x14ac:dyDescent="0.3">
      <c r="A8" s="664">
        <v>50</v>
      </c>
      <c r="B8" s="665" t="s">
        <v>536</v>
      </c>
      <c r="C8" s="665" t="s">
        <v>2302</v>
      </c>
      <c r="D8" s="746" t="s">
        <v>3176</v>
      </c>
      <c r="E8" s="747" t="s">
        <v>2309</v>
      </c>
      <c r="F8" s="665" t="s">
        <v>2300</v>
      </c>
      <c r="G8" s="665" t="s">
        <v>2324</v>
      </c>
      <c r="H8" s="665" t="s">
        <v>537</v>
      </c>
      <c r="I8" s="665" t="s">
        <v>2325</v>
      </c>
      <c r="J8" s="665" t="s">
        <v>2326</v>
      </c>
      <c r="K8" s="665" t="s">
        <v>2327</v>
      </c>
      <c r="L8" s="666">
        <v>0</v>
      </c>
      <c r="M8" s="666">
        <v>0</v>
      </c>
      <c r="N8" s="665">
        <v>1</v>
      </c>
      <c r="O8" s="748">
        <v>0.5</v>
      </c>
      <c r="P8" s="666"/>
      <c r="Q8" s="681"/>
      <c r="R8" s="665"/>
      <c r="S8" s="681">
        <v>0</v>
      </c>
      <c r="T8" s="748"/>
      <c r="U8" s="704">
        <v>0</v>
      </c>
    </row>
    <row r="9" spans="1:21" ht="14.4" customHeight="1" x14ac:dyDescent="0.3">
      <c r="A9" s="664">
        <v>50</v>
      </c>
      <c r="B9" s="665" t="s">
        <v>536</v>
      </c>
      <c r="C9" s="665" t="s">
        <v>2302</v>
      </c>
      <c r="D9" s="746" t="s">
        <v>3176</v>
      </c>
      <c r="E9" s="747" t="s">
        <v>2310</v>
      </c>
      <c r="F9" s="665" t="s">
        <v>2300</v>
      </c>
      <c r="G9" s="665" t="s">
        <v>2328</v>
      </c>
      <c r="H9" s="665" t="s">
        <v>1205</v>
      </c>
      <c r="I9" s="665" t="s">
        <v>1217</v>
      </c>
      <c r="J9" s="665" t="s">
        <v>1218</v>
      </c>
      <c r="K9" s="665" t="s">
        <v>2186</v>
      </c>
      <c r="L9" s="666">
        <v>72</v>
      </c>
      <c r="M9" s="666">
        <v>72</v>
      </c>
      <c r="N9" s="665">
        <v>1</v>
      </c>
      <c r="O9" s="748">
        <v>0.5</v>
      </c>
      <c r="P9" s="666"/>
      <c r="Q9" s="681">
        <v>0</v>
      </c>
      <c r="R9" s="665"/>
      <c r="S9" s="681">
        <v>0</v>
      </c>
      <c r="T9" s="748"/>
      <c r="U9" s="704">
        <v>0</v>
      </c>
    </row>
    <row r="10" spans="1:21" ht="14.4" customHeight="1" x14ac:dyDescent="0.3">
      <c r="A10" s="664">
        <v>50</v>
      </c>
      <c r="B10" s="665" t="s">
        <v>536</v>
      </c>
      <c r="C10" s="665" t="s">
        <v>2302</v>
      </c>
      <c r="D10" s="746" t="s">
        <v>3176</v>
      </c>
      <c r="E10" s="747" t="s">
        <v>2310</v>
      </c>
      <c r="F10" s="665" t="s">
        <v>2300</v>
      </c>
      <c r="G10" s="665" t="s">
        <v>2329</v>
      </c>
      <c r="H10" s="665" t="s">
        <v>537</v>
      </c>
      <c r="I10" s="665" t="s">
        <v>2330</v>
      </c>
      <c r="J10" s="665" t="s">
        <v>2331</v>
      </c>
      <c r="K10" s="665" t="s">
        <v>1234</v>
      </c>
      <c r="L10" s="666">
        <v>62.18</v>
      </c>
      <c r="M10" s="666">
        <v>62.18</v>
      </c>
      <c r="N10" s="665">
        <v>1</v>
      </c>
      <c r="O10" s="748">
        <v>0.5</v>
      </c>
      <c r="P10" s="666">
        <v>62.18</v>
      </c>
      <c r="Q10" s="681">
        <v>1</v>
      </c>
      <c r="R10" s="665">
        <v>1</v>
      </c>
      <c r="S10" s="681">
        <v>1</v>
      </c>
      <c r="T10" s="748">
        <v>0.5</v>
      </c>
      <c r="U10" s="704">
        <v>1</v>
      </c>
    </row>
    <row r="11" spans="1:21" ht="14.4" customHeight="1" x14ac:dyDescent="0.3">
      <c r="A11" s="664">
        <v>50</v>
      </c>
      <c r="B11" s="665" t="s">
        <v>536</v>
      </c>
      <c r="C11" s="665" t="s">
        <v>2302</v>
      </c>
      <c r="D11" s="746" t="s">
        <v>3176</v>
      </c>
      <c r="E11" s="747" t="s">
        <v>2310</v>
      </c>
      <c r="F11" s="665" t="s">
        <v>2300</v>
      </c>
      <c r="G11" s="665" t="s">
        <v>2332</v>
      </c>
      <c r="H11" s="665" t="s">
        <v>537</v>
      </c>
      <c r="I11" s="665" t="s">
        <v>2333</v>
      </c>
      <c r="J11" s="665" t="s">
        <v>2334</v>
      </c>
      <c r="K11" s="665" t="s">
        <v>2335</v>
      </c>
      <c r="L11" s="666">
        <v>154.36000000000001</v>
      </c>
      <c r="M11" s="666">
        <v>154.36000000000001</v>
      </c>
      <c r="N11" s="665">
        <v>1</v>
      </c>
      <c r="O11" s="748">
        <v>1</v>
      </c>
      <c r="P11" s="666"/>
      <c r="Q11" s="681">
        <v>0</v>
      </c>
      <c r="R11" s="665"/>
      <c r="S11" s="681">
        <v>0</v>
      </c>
      <c r="T11" s="748"/>
      <c r="U11" s="704">
        <v>0</v>
      </c>
    </row>
    <row r="12" spans="1:21" ht="14.4" customHeight="1" x14ac:dyDescent="0.3">
      <c r="A12" s="664">
        <v>50</v>
      </c>
      <c r="B12" s="665" t="s">
        <v>536</v>
      </c>
      <c r="C12" s="665" t="s">
        <v>2302</v>
      </c>
      <c r="D12" s="746" t="s">
        <v>3176</v>
      </c>
      <c r="E12" s="747" t="s">
        <v>2310</v>
      </c>
      <c r="F12" s="665" t="s">
        <v>2300</v>
      </c>
      <c r="G12" s="665" t="s">
        <v>2336</v>
      </c>
      <c r="H12" s="665" t="s">
        <v>1205</v>
      </c>
      <c r="I12" s="665" t="s">
        <v>1290</v>
      </c>
      <c r="J12" s="665" t="s">
        <v>1295</v>
      </c>
      <c r="K12" s="665" t="s">
        <v>2201</v>
      </c>
      <c r="L12" s="666">
        <v>117.73</v>
      </c>
      <c r="M12" s="666">
        <v>117.73</v>
      </c>
      <c r="N12" s="665">
        <v>1</v>
      </c>
      <c r="O12" s="748">
        <v>0.5</v>
      </c>
      <c r="P12" s="666"/>
      <c r="Q12" s="681">
        <v>0</v>
      </c>
      <c r="R12" s="665"/>
      <c r="S12" s="681">
        <v>0</v>
      </c>
      <c r="T12" s="748"/>
      <c r="U12" s="704">
        <v>0</v>
      </c>
    </row>
    <row r="13" spans="1:21" ht="14.4" customHeight="1" x14ac:dyDescent="0.3">
      <c r="A13" s="664">
        <v>50</v>
      </c>
      <c r="B13" s="665" t="s">
        <v>536</v>
      </c>
      <c r="C13" s="665" t="s">
        <v>2302</v>
      </c>
      <c r="D13" s="746" t="s">
        <v>3176</v>
      </c>
      <c r="E13" s="747" t="s">
        <v>2310</v>
      </c>
      <c r="F13" s="665" t="s">
        <v>2300</v>
      </c>
      <c r="G13" s="665" t="s">
        <v>2336</v>
      </c>
      <c r="H13" s="665" t="s">
        <v>1205</v>
      </c>
      <c r="I13" s="665" t="s">
        <v>1334</v>
      </c>
      <c r="J13" s="665" t="s">
        <v>1339</v>
      </c>
      <c r="K13" s="665" t="s">
        <v>2202</v>
      </c>
      <c r="L13" s="666">
        <v>181.13</v>
      </c>
      <c r="M13" s="666">
        <v>543.39</v>
      </c>
      <c r="N13" s="665">
        <v>3</v>
      </c>
      <c r="O13" s="748">
        <v>2</v>
      </c>
      <c r="P13" s="666"/>
      <c r="Q13" s="681">
        <v>0</v>
      </c>
      <c r="R13" s="665"/>
      <c r="S13" s="681">
        <v>0</v>
      </c>
      <c r="T13" s="748"/>
      <c r="U13" s="704">
        <v>0</v>
      </c>
    </row>
    <row r="14" spans="1:21" ht="14.4" customHeight="1" x14ac:dyDescent="0.3">
      <c r="A14" s="664">
        <v>50</v>
      </c>
      <c r="B14" s="665" t="s">
        <v>536</v>
      </c>
      <c r="C14" s="665" t="s">
        <v>2302</v>
      </c>
      <c r="D14" s="746" t="s">
        <v>3176</v>
      </c>
      <c r="E14" s="747" t="s">
        <v>2310</v>
      </c>
      <c r="F14" s="665" t="s">
        <v>2300</v>
      </c>
      <c r="G14" s="665" t="s">
        <v>2323</v>
      </c>
      <c r="H14" s="665" t="s">
        <v>1205</v>
      </c>
      <c r="I14" s="665" t="s">
        <v>1248</v>
      </c>
      <c r="J14" s="665" t="s">
        <v>1249</v>
      </c>
      <c r="K14" s="665" t="s">
        <v>558</v>
      </c>
      <c r="L14" s="666">
        <v>35.11</v>
      </c>
      <c r="M14" s="666">
        <v>175.55</v>
      </c>
      <c r="N14" s="665">
        <v>5</v>
      </c>
      <c r="O14" s="748">
        <v>3</v>
      </c>
      <c r="P14" s="666"/>
      <c r="Q14" s="681">
        <v>0</v>
      </c>
      <c r="R14" s="665"/>
      <c r="S14" s="681">
        <v>0</v>
      </c>
      <c r="T14" s="748"/>
      <c r="U14" s="704">
        <v>0</v>
      </c>
    </row>
    <row r="15" spans="1:21" ht="14.4" customHeight="1" x14ac:dyDescent="0.3">
      <c r="A15" s="664">
        <v>50</v>
      </c>
      <c r="B15" s="665" t="s">
        <v>536</v>
      </c>
      <c r="C15" s="665" t="s">
        <v>2302</v>
      </c>
      <c r="D15" s="746" t="s">
        <v>3176</v>
      </c>
      <c r="E15" s="747" t="s">
        <v>2310</v>
      </c>
      <c r="F15" s="665" t="s">
        <v>2300</v>
      </c>
      <c r="G15" s="665" t="s">
        <v>2323</v>
      </c>
      <c r="H15" s="665" t="s">
        <v>1205</v>
      </c>
      <c r="I15" s="665" t="s">
        <v>2337</v>
      </c>
      <c r="J15" s="665" t="s">
        <v>2338</v>
      </c>
      <c r="K15" s="665" t="s">
        <v>2250</v>
      </c>
      <c r="L15" s="666">
        <v>70.23</v>
      </c>
      <c r="M15" s="666">
        <v>70.23</v>
      </c>
      <c r="N15" s="665">
        <v>1</v>
      </c>
      <c r="O15" s="748">
        <v>0.5</v>
      </c>
      <c r="P15" s="666"/>
      <c r="Q15" s="681">
        <v>0</v>
      </c>
      <c r="R15" s="665"/>
      <c r="S15" s="681">
        <v>0</v>
      </c>
      <c r="T15" s="748"/>
      <c r="U15" s="704">
        <v>0</v>
      </c>
    </row>
    <row r="16" spans="1:21" ht="14.4" customHeight="1" x14ac:dyDescent="0.3">
      <c r="A16" s="664">
        <v>50</v>
      </c>
      <c r="B16" s="665" t="s">
        <v>536</v>
      </c>
      <c r="C16" s="665" t="s">
        <v>2302</v>
      </c>
      <c r="D16" s="746" t="s">
        <v>3176</v>
      </c>
      <c r="E16" s="747" t="s">
        <v>2310</v>
      </c>
      <c r="F16" s="665" t="s">
        <v>2300</v>
      </c>
      <c r="G16" s="665" t="s">
        <v>2339</v>
      </c>
      <c r="H16" s="665" t="s">
        <v>537</v>
      </c>
      <c r="I16" s="665" t="s">
        <v>824</v>
      </c>
      <c r="J16" s="665" t="s">
        <v>2340</v>
      </c>
      <c r="K16" s="665" t="s">
        <v>2341</v>
      </c>
      <c r="L16" s="666">
        <v>63.7</v>
      </c>
      <c r="M16" s="666">
        <v>191.10000000000002</v>
      </c>
      <c r="N16" s="665">
        <v>3</v>
      </c>
      <c r="O16" s="748">
        <v>2.5</v>
      </c>
      <c r="P16" s="666">
        <v>127.4</v>
      </c>
      <c r="Q16" s="681">
        <v>0.66666666666666663</v>
      </c>
      <c r="R16" s="665">
        <v>2</v>
      </c>
      <c r="S16" s="681">
        <v>0.66666666666666663</v>
      </c>
      <c r="T16" s="748">
        <v>1.5</v>
      </c>
      <c r="U16" s="704">
        <v>0.6</v>
      </c>
    </row>
    <row r="17" spans="1:21" ht="14.4" customHeight="1" x14ac:dyDescent="0.3">
      <c r="A17" s="664">
        <v>50</v>
      </c>
      <c r="B17" s="665" t="s">
        <v>536</v>
      </c>
      <c r="C17" s="665" t="s">
        <v>2302</v>
      </c>
      <c r="D17" s="746" t="s">
        <v>3176</v>
      </c>
      <c r="E17" s="747" t="s">
        <v>2310</v>
      </c>
      <c r="F17" s="665" t="s">
        <v>2300</v>
      </c>
      <c r="G17" s="665" t="s">
        <v>2342</v>
      </c>
      <c r="H17" s="665" t="s">
        <v>537</v>
      </c>
      <c r="I17" s="665" t="s">
        <v>2343</v>
      </c>
      <c r="J17" s="665" t="s">
        <v>2344</v>
      </c>
      <c r="K17" s="665" t="s">
        <v>2345</v>
      </c>
      <c r="L17" s="666">
        <v>45.86</v>
      </c>
      <c r="M17" s="666">
        <v>45.86</v>
      </c>
      <c r="N17" s="665">
        <v>1</v>
      </c>
      <c r="O17" s="748">
        <v>0.5</v>
      </c>
      <c r="P17" s="666"/>
      <c r="Q17" s="681">
        <v>0</v>
      </c>
      <c r="R17" s="665"/>
      <c r="S17" s="681">
        <v>0</v>
      </c>
      <c r="T17" s="748"/>
      <c r="U17" s="704">
        <v>0</v>
      </c>
    </row>
    <row r="18" spans="1:21" ht="14.4" customHeight="1" x14ac:dyDescent="0.3">
      <c r="A18" s="664">
        <v>50</v>
      </c>
      <c r="B18" s="665" t="s">
        <v>536</v>
      </c>
      <c r="C18" s="665" t="s">
        <v>2302</v>
      </c>
      <c r="D18" s="746" t="s">
        <v>3176</v>
      </c>
      <c r="E18" s="747" t="s">
        <v>2310</v>
      </c>
      <c r="F18" s="665" t="s">
        <v>2300</v>
      </c>
      <c r="G18" s="665" t="s">
        <v>2346</v>
      </c>
      <c r="H18" s="665" t="s">
        <v>1205</v>
      </c>
      <c r="I18" s="665" t="s">
        <v>1374</v>
      </c>
      <c r="J18" s="665" t="s">
        <v>1375</v>
      </c>
      <c r="K18" s="665" t="s">
        <v>1376</v>
      </c>
      <c r="L18" s="666">
        <v>93.43</v>
      </c>
      <c r="M18" s="666">
        <v>280.29000000000002</v>
      </c>
      <c r="N18" s="665">
        <v>3</v>
      </c>
      <c r="O18" s="748">
        <v>1.5</v>
      </c>
      <c r="P18" s="666"/>
      <c r="Q18" s="681">
        <v>0</v>
      </c>
      <c r="R18" s="665"/>
      <c r="S18" s="681">
        <v>0</v>
      </c>
      <c r="T18" s="748"/>
      <c r="U18" s="704">
        <v>0</v>
      </c>
    </row>
    <row r="19" spans="1:21" ht="14.4" customHeight="1" x14ac:dyDescent="0.3">
      <c r="A19" s="664">
        <v>50</v>
      </c>
      <c r="B19" s="665" t="s">
        <v>536</v>
      </c>
      <c r="C19" s="665" t="s">
        <v>2302</v>
      </c>
      <c r="D19" s="746" t="s">
        <v>3176</v>
      </c>
      <c r="E19" s="747" t="s">
        <v>2310</v>
      </c>
      <c r="F19" s="665" t="s">
        <v>2300</v>
      </c>
      <c r="G19" s="665" t="s">
        <v>2324</v>
      </c>
      <c r="H19" s="665" t="s">
        <v>537</v>
      </c>
      <c r="I19" s="665" t="s">
        <v>2325</v>
      </c>
      <c r="J19" s="665" t="s">
        <v>2326</v>
      </c>
      <c r="K19" s="665" t="s">
        <v>2327</v>
      </c>
      <c r="L19" s="666">
        <v>0</v>
      </c>
      <c r="M19" s="666">
        <v>0</v>
      </c>
      <c r="N19" s="665">
        <v>5</v>
      </c>
      <c r="O19" s="748">
        <v>2.5</v>
      </c>
      <c r="P19" s="666">
        <v>0</v>
      </c>
      <c r="Q19" s="681"/>
      <c r="R19" s="665">
        <v>1</v>
      </c>
      <c r="S19" s="681">
        <v>0.2</v>
      </c>
      <c r="T19" s="748">
        <v>0.5</v>
      </c>
      <c r="U19" s="704">
        <v>0.2</v>
      </c>
    </row>
    <row r="20" spans="1:21" ht="14.4" customHeight="1" x14ac:dyDescent="0.3">
      <c r="A20" s="664">
        <v>50</v>
      </c>
      <c r="B20" s="665" t="s">
        <v>536</v>
      </c>
      <c r="C20" s="665" t="s">
        <v>2302</v>
      </c>
      <c r="D20" s="746" t="s">
        <v>3176</v>
      </c>
      <c r="E20" s="747" t="s">
        <v>2310</v>
      </c>
      <c r="F20" s="665" t="s">
        <v>2300</v>
      </c>
      <c r="G20" s="665" t="s">
        <v>2324</v>
      </c>
      <c r="H20" s="665" t="s">
        <v>537</v>
      </c>
      <c r="I20" s="665" t="s">
        <v>2347</v>
      </c>
      <c r="J20" s="665" t="s">
        <v>2326</v>
      </c>
      <c r="K20" s="665" t="s">
        <v>2348</v>
      </c>
      <c r="L20" s="666">
        <v>0</v>
      </c>
      <c r="M20" s="666">
        <v>0</v>
      </c>
      <c r="N20" s="665">
        <v>1</v>
      </c>
      <c r="O20" s="748">
        <v>0.5</v>
      </c>
      <c r="P20" s="666"/>
      <c r="Q20" s="681"/>
      <c r="R20" s="665"/>
      <c r="S20" s="681">
        <v>0</v>
      </c>
      <c r="T20" s="748"/>
      <c r="U20" s="704">
        <v>0</v>
      </c>
    </row>
    <row r="21" spans="1:21" ht="14.4" customHeight="1" x14ac:dyDescent="0.3">
      <c r="A21" s="664">
        <v>50</v>
      </c>
      <c r="B21" s="665" t="s">
        <v>536</v>
      </c>
      <c r="C21" s="665" t="s">
        <v>2302</v>
      </c>
      <c r="D21" s="746" t="s">
        <v>3176</v>
      </c>
      <c r="E21" s="747" t="s">
        <v>2310</v>
      </c>
      <c r="F21" s="665" t="s">
        <v>2300</v>
      </c>
      <c r="G21" s="665" t="s">
        <v>2349</v>
      </c>
      <c r="H21" s="665" t="s">
        <v>537</v>
      </c>
      <c r="I21" s="665" t="s">
        <v>725</v>
      </c>
      <c r="J21" s="665" t="s">
        <v>726</v>
      </c>
      <c r="K21" s="665" t="s">
        <v>2350</v>
      </c>
      <c r="L21" s="666">
        <v>35.11</v>
      </c>
      <c r="M21" s="666">
        <v>35.11</v>
      </c>
      <c r="N21" s="665">
        <v>1</v>
      </c>
      <c r="O21" s="748">
        <v>1</v>
      </c>
      <c r="P21" s="666"/>
      <c r="Q21" s="681">
        <v>0</v>
      </c>
      <c r="R21" s="665"/>
      <c r="S21" s="681">
        <v>0</v>
      </c>
      <c r="T21" s="748"/>
      <c r="U21" s="704">
        <v>0</v>
      </c>
    </row>
    <row r="22" spans="1:21" ht="14.4" customHeight="1" x14ac:dyDescent="0.3">
      <c r="A22" s="664">
        <v>50</v>
      </c>
      <c r="B22" s="665" t="s">
        <v>536</v>
      </c>
      <c r="C22" s="665" t="s">
        <v>2302</v>
      </c>
      <c r="D22" s="746" t="s">
        <v>3176</v>
      </c>
      <c r="E22" s="747" t="s">
        <v>2310</v>
      </c>
      <c r="F22" s="665" t="s">
        <v>2300</v>
      </c>
      <c r="G22" s="665" t="s">
        <v>2351</v>
      </c>
      <c r="H22" s="665" t="s">
        <v>537</v>
      </c>
      <c r="I22" s="665" t="s">
        <v>2352</v>
      </c>
      <c r="J22" s="665" t="s">
        <v>2353</v>
      </c>
      <c r="K22" s="665" t="s">
        <v>2354</v>
      </c>
      <c r="L22" s="666">
        <v>0</v>
      </c>
      <c r="M22" s="666">
        <v>0</v>
      </c>
      <c r="N22" s="665">
        <v>1</v>
      </c>
      <c r="O22" s="748">
        <v>0.5</v>
      </c>
      <c r="P22" s="666">
        <v>0</v>
      </c>
      <c r="Q22" s="681"/>
      <c r="R22" s="665">
        <v>1</v>
      </c>
      <c r="S22" s="681">
        <v>1</v>
      </c>
      <c r="T22" s="748">
        <v>0.5</v>
      </c>
      <c r="U22" s="704">
        <v>1</v>
      </c>
    </row>
    <row r="23" spans="1:21" ht="14.4" customHeight="1" x14ac:dyDescent="0.3">
      <c r="A23" s="664">
        <v>50</v>
      </c>
      <c r="B23" s="665" t="s">
        <v>536</v>
      </c>
      <c r="C23" s="665" t="s">
        <v>2302</v>
      </c>
      <c r="D23" s="746" t="s">
        <v>3176</v>
      </c>
      <c r="E23" s="747" t="s">
        <v>2310</v>
      </c>
      <c r="F23" s="665" t="s">
        <v>2300</v>
      </c>
      <c r="G23" s="665" t="s">
        <v>2355</v>
      </c>
      <c r="H23" s="665" t="s">
        <v>1205</v>
      </c>
      <c r="I23" s="665" t="s">
        <v>1272</v>
      </c>
      <c r="J23" s="665" t="s">
        <v>1273</v>
      </c>
      <c r="K23" s="665" t="s">
        <v>2182</v>
      </c>
      <c r="L23" s="666">
        <v>1847.49</v>
      </c>
      <c r="M23" s="666">
        <v>3694.98</v>
      </c>
      <c r="N23" s="665">
        <v>2</v>
      </c>
      <c r="O23" s="748">
        <v>1.5</v>
      </c>
      <c r="P23" s="666">
        <v>3694.98</v>
      </c>
      <c r="Q23" s="681">
        <v>1</v>
      </c>
      <c r="R23" s="665">
        <v>2</v>
      </c>
      <c r="S23" s="681">
        <v>1</v>
      </c>
      <c r="T23" s="748">
        <v>1.5</v>
      </c>
      <c r="U23" s="704">
        <v>1</v>
      </c>
    </row>
    <row r="24" spans="1:21" ht="14.4" customHeight="1" x14ac:dyDescent="0.3">
      <c r="A24" s="664">
        <v>50</v>
      </c>
      <c r="B24" s="665" t="s">
        <v>536</v>
      </c>
      <c r="C24" s="665" t="s">
        <v>2302</v>
      </c>
      <c r="D24" s="746" t="s">
        <v>3176</v>
      </c>
      <c r="E24" s="747" t="s">
        <v>2310</v>
      </c>
      <c r="F24" s="665" t="s">
        <v>2300</v>
      </c>
      <c r="G24" s="665" t="s">
        <v>2356</v>
      </c>
      <c r="H24" s="665" t="s">
        <v>1205</v>
      </c>
      <c r="I24" s="665" t="s">
        <v>1342</v>
      </c>
      <c r="J24" s="665" t="s">
        <v>1343</v>
      </c>
      <c r="K24" s="665" t="s">
        <v>1344</v>
      </c>
      <c r="L24" s="666">
        <v>31.09</v>
      </c>
      <c r="M24" s="666">
        <v>62.18</v>
      </c>
      <c r="N24" s="665">
        <v>2</v>
      </c>
      <c r="O24" s="748">
        <v>1</v>
      </c>
      <c r="P24" s="666">
        <v>31.09</v>
      </c>
      <c r="Q24" s="681">
        <v>0.5</v>
      </c>
      <c r="R24" s="665">
        <v>1</v>
      </c>
      <c r="S24" s="681">
        <v>0.5</v>
      </c>
      <c r="T24" s="748">
        <v>0.5</v>
      </c>
      <c r="U24" s="704">
        <v>0.5</v>
      </c>
    </row>
    <row r="25" spans="1:21" ht="14.4" customHeight="1" x14ac:dyDescent="0.3">
      <c r="A25" s="664">
        <v>50</v>
      </c>
      <c r="B25" s="665" t="s">
        <v>536</v>
      </c>
      <c r="C25" s="665" t="s">
        <v>2302</v>
      </c>
      <c r="D25" s="746" t="s">
        <v>3176</v>
      </c>
      <c r="E25" s="747" t="s">
        <v>2310</v>
      </c>
      <c r="F25" s="665" t="s">
        <v>2300</v>
      </c>
      <c r="G25" s="665" t="s">
        <v>2356</v>
      </c>
      <c r="H25" s="665" t="s">
        <v>537</v>
      </c>
      <c r="I25" s="665" t="s">
        <v>2357</v>
      </c>
      <c r="J25" s="665" t="s">
        <v>1343</v>
      </c>
      <c r="K25" s="665" t="s">
        <v>2358</v>
      </c>
      <c r="L25" s="666">
        <v>0</v>
      </c>
      <c r="M25" s="666">
        <v>0</v>
      </c>
      <c r="N25" s="665">
        <v>1</v>
      </c>
      <c r="O25" s="748">
        <v>1</v>
      </c>
      <c r="P25" s="666"/>
      <c r="Q25" s="681"/>
      <c r="R25" s="665"/>
      <c r="S25" s="681">
        <v>0</v>
      </c>
      <c r="T25" s="748"/>
      <c r="U25" s="704">
        <v>0</v>
      </c>
    </row>
    <row r="26" spans="1:21" ht="14.4" customHeight="1" x14ac:dyDescent="0.3">
      <c r="A26" s="664">
        <v>50</v>
      </c>
      <c r="B26" s="665" t="s">
        <v>536</v>
      </c>
      <c r="C26" s="665" t="s">
        <v>2302</v>
      </c>
      <c r="D26" s="746" t="s">
        <v>3176</v>
      </c>
      <c r="E26" s="747" t="s">
        <v>2310</v>
      </c>
      <c r="F26" s="665" t="s">
        <v>2300</v>
      </c>
      <c r="G26" s="665" t="s">
        <v>2359</v>
      </c>
      <c r="H26" s="665" t="s">
        <v>537</v>
      </c>
      <c r="I26" s="665" t="s">
        <v>2360</v>
      </c>
      <c r="J26" s="665" t="s">
        <v>2361</v>
      </c>
      <c r="K26" s="665" t="s">
        <v>2362</v>
      </c>
      <c r="L26" s="666">
        <v>146.84</v>
      </c>
      <c r="M26" s="666">
        <v>146.84</v>
      </c>
      <c r="N26" s="665">
        <v>1</v>
      </c>
      <c r="O26" s="748">
        <v>0.5</v>
      </c>
      <c r="P26" s="666"/>
      <c r="Q26" s="681">
        <v>0</v>
      </c>
      <c r="R26" s="665"/>
      <c r="S26" s="681">
        <v>0</v>
      </c>
      <c r="T26" s="748"/>
      <c r="U26" s="704">
        <v>0</v>
      </c>
    </row>
    <row r="27" spans="1:21" ht="14.4" customHeight="1" x14ac:dyDescent="0.3">
      <c r="A27" s="664">
        <v>50</v>
      </c>
      <c r="B27" s="665" t="s">
        <v>536</v>
      </c>
      <c r="C27" s="665" t="s">
        <v>2302</v>
      </c>
      <c r="D27" s="746" t="s">
        <v>3176</v>
      </c>
      <c r="E27" s="747" t="s">
        <v>2310</v>
      </c>
      <c r="F27" s="665" t="s">
        <v>2300</v>
      </c>
      <c r="G27" s="665" t="s">
        <v>2363</v>
      </c>
      <c r="H27" s="665" t="s">
        <v>1205</v>
      </c>
      <c r="I27" s="665" t="s">
        <v>2364</v>
      </c>
      <c r="J27" s="665" t="s">
        <v>572</v>
      </c>
      <c r="K27" s="665" t="s">
        <v>1252</v>
      </c>
      <c r="L27" s="666">
        <v>0</v>
      </c>
      <c r="M27" s="666">
        <v>0</v>
      </c>
      <c r="N27" s="665">
        <v>2</v>
      </c>
      <c r="O27" s="748">
        <v>1</v>
      </c>
      <c r="P27" s="666">
        <v>0</v>
      </c>
      <c r="Q27" s="681"/>
      <c r="R27" s="665">
        <v>1</v>
      </c>
      <c r="S27" s="681">
        <v>0.5</v>
      </c>
      <c r="T27" s="748">
        <v>0.5</v>
      </c>
      <c r="U27" s="704">
        <v>0.5</v>
      </c>
    </row>
    <row r="28" spans="1:21" ht="14.4" customHeight="1" x14ac:dyDescent="0.3">
      <c r="A28" s="664">
        <v>50</v>
      </c>
      <c r="B28" s="665" t="s">
        <v>536</v>
      </c>
      <c r="C28" s="665" t="s">
        <v>2302</v>
      </c>
      <c r="D28" s="746" t="s">
        <v>3176</v>
      </c>
      <c r="E28" s="747" t="s">
        <v>2310</v>
      </c>
      <c r="F28" s="665" t="s">
        <v>2300</v>
      </c>
      <c r="G28" s="665" t="s">
        <v>2365</v>
      </c>
      <c r="H28" s="665" t="s">
        <v>1205</v>
      </c>
      <c r="I28" s="665" t="s">
        <v>2366</v>
      </c>
      <c r="J28" s="665" t="s">
        <v>2367</v>
      </c>
      <c r="K28" s="665" t="s">
        <v>993</v>
      </c>
      <c r="L28" s="666">
        <v>194.54</v>
      </c>
      <c r="M28" s="666">
        <v>194.54</v>
      </c>
      <c r="N28" s="665">
        <v>1</v>
      </c>
      <c r="O28" s="748">
        <v>0.5</v>
      </c>
      <c r="P28" s="666">
        <v>194.54</v>
      </c>
      <c r="Q28" s="681">
        <v>1</v>
      </c>
      <c r="R28" s="665">
        <v>1</v>
      </c>
      <c r="S28" s="681">
        <v>1</v>
      </c>
      <c r="T28" s="748">
        <v>0.5</v>
      </c>
      <c r="U28" s="704">
        <v>1</v>
      </c>
    </row>
    <row r="29" spans="1:21" ht="14.4" customHeight="1" x14ac:dyDescent="0.3">
      <c r="A29" s="664">
        <v>50</v>
      </c>
      <c r="B29" s="665" t="s">
        <v>536</v>
      </c>
      <c r="C29" s="665" t="s">
        <v>2302</v>
      </c>
      <c r="D29" s="746" t="s">
        <v>3176</v>
      </c>
      <c r="E29" s="747" t="s">
        <v>2310</v>
      </c>
      <c r="F29" s="665" t="s">
        <v>2300</v>
      </c>
      <c r="G29" s="665" t="s">
        <v>2368</v>
      </c>
      <c r="H29" s="665" t="s">
        <v>537</v>
      </c>
      <c r="I29" s="665" t="s">
        <v>1008</v>
      </c>
      <c r="J29" s="665" t="s">
        <v>2369</v>
      </c>
      <c r="K29" s="665" t="s">
        <v>2358</v>
      </c>
      <c r="L29" s="666">
        <v>99.11</v>
      </c>
      <c r="M29" s="666">
        <v>198.22</v>
      </c>
      <c r="N29" s="665">
        <v>2</v>
      </c>
      <c r="O29" s="748">
        <v>0.5</v>
      </c>
      <c r="P29" s="666"/>
      <c r="Q29" s="681">
        <v>0</v>
      </c>
      <c r="R29" s="665"/>
      <c r="S29" s="681">
        <v>0</v>
      </c>
      <c r="T29" s="748"/>
      <c r="U29" s="704">
        <v>0</v>
      </c>
    </row>
    <row r="30" spans="1:21" ht="14.4" customHeight="1" x14ac:dyDescent="0.3">
      <c r="A30" s="664">
        <v>50</v>
      </c>
      <c r="B30" s="665" t="s">
        <v>536</v>
      </c>
      <c r="C30" s="665" t="s">
        <v>2302</v>
      </c>
      <c r="D30" s="746" t="s">
        <v>3176</v>
      </c>
      <c r="E30" s="747" t="s">
        <v>2310</v>
      </c>
      <c r="F30" s="665" t="s">
        <v>2300</v>
      </c>
      <c r="G30" s="665" t="s">
        <v>2370</v>
      </c>
      <c r="H30" s="665" t="s">
        <v>1205</v>
      </c>
      <c r="I30" s="665" t="s">
        <v>1232</v>
      </c>
      <c r="J30" s="665" t="s">
        <v>2194</v>
      </c>
      <c r="K30" s="665" t="s">
        <v>1234</v>
      </c>
      <c r="L30" s="666">
        <v>96.53</v>
      </c>
      <c r="M30" s="666">
        <v>193.06</v>
      </c>
      <c r="N30" s="665">
        <v>2</v>
      </c>
      <c r="O30" s="748">
        <v>1</v>
      </c>
      <c r="P30" s="666">
        <v>96.53</v>
      </c>
      <c r="Q30" s="681">
        <v>0.5</v>
      </c>
      <c r="R30" s="665">
        <v>1</v>
      </c>
      <c r="S30" s="681">
        <v>0.5</v>
      </c>
      <c r="T30" s="748">
        <v>0.5</v>
      </c>
      <c r="U30" s="704">
        <v>0.5</v>
      </c>
    </row>
    <row r="31" spans="1:21" ht="14.4" customHeight="1" x14ac:dyDescent="0.3">
      <c r="A31" s="664">
        <v>50</v>
      </c>
      <c r="B31" s="665" t="s">
        <v>536</v>
      </c>
      <c r="C31" s="665" t="s">
        <v>2302</v>
      </c>
      <c r="D31" s="746" t="s">
        <v>3176</v>
      </c>
      <c r="E31" s="747" t="s">
        <v>2310</v>
      </c>
      <c r="F31" s="665" t="s">
        <v>2300</v>
      </c>
      <c r="G31" s="665" t="s">
        <v>2370</v>
      </c>
      <c r="H31" s="665" t="s">
        <v>1205</v>
      </c>
      <c r="I31" s="665" t="s">
        <v>2371</v>
      </c>
      <c r="J31" s="665" t="s">
        <v>1210</v>
      </c>
      <c r="K31" s="665" t="s">
        <v>2345</v>
      </c>
      <c r="L31" s="666">
        <v>0</v>
      </c>
      <c r="M31" s="666">
        <v>0</v>
      </c>
      <c r="N31" s="665">
        <v>3</v>
      </c>
      <c r="O31" s="748">
        <v>2</v>
      </c>
      <c r="P31" s="666"/>
      <c r="Q31" s="681"/>
      <c r="R31" s="665"/>
      <c r="S31" s="681">
        <v>0</v>
      </c>
      <c r="T31" s="748"/>
      <c r="U31" s="704">
        <v>0</v>
      </c>
    </row>
    <row r="32" spans="1:21" ht="14.4" customHeight="1" x14ac:dyDescent="0.3">
      <c r="A32" s="664">
        <v>50</v>
      </c>
      <c r="B32" s="665" t="s">
        <v>536</v>
      </c>
      <c r="C32" s="665" t="s">
        <v>2302</v>
      </c>
      <c r="D32" s="746" t="s">
        <v>3176</v>
      </c>
      <c r="E32" s="747" t="s">
        <v>2310</v>
      </c>
      <c r="F32" s="665" t="s">
        <v>2300</v>
      </c>
      <c r="G32" s="665" t="s">
        <v>2372</v>
      </c>
      <c r="H32" s="665" t="s">
        <v>537</v>
      </c>
      <c r="I32" s="665" t="s">
        <v>2373</v>
      </c>
      <c r="J32" s="665" t="s">
        <v>817</v>
      </c>
      <c r="K32" s="665" t="s">
        <v>2374</v>
      </c>
      <c r="L32" s="666">
        <v>128.69999999999999</v>
      </c>
      <c r="M32" s="666">
        <v>128.69999999999999</v>
      </c>
      <c r="N32" s="665">
        <v>1</v>
      </c>
      <c r="O32" s="748">
        <v>0.5</v>
      </c>
      <c r="P32" s="666">
        <v>128.69999999999999</v>
      </c>
      <c r="Q32" s="681">
        <v>1</v>
      </c>
      <c r="R32" s="665">
        <v>1</v>
      </c>
      <c r="S32" s="681">
        <v>1</v>
      </c>
      <c r="T32" s="748">
        <v>0.5</v>
      </c>
      <c r="U32" s="704">
        <v>1</v>
      </c>
    </row>
    <row r="33" spans="1:21" ht="14.4" customHeight="1" x14ac:dyDescent="0.3">
      <c r="A33" s="664">
        <v>50</v>
      </c>
      <c r="B33" s="665" t="s">
        <v>536</v>
      </c>
      <c r="C33" s="665" t="s">
        <v>2302</v>
      </c>
      <c r="D33" s="746" t="s">
        <v>3176</v>
      </c>
      <c r="E33" s="747" t="s">
        <v>2310</v>
      </c>
      <c r="F33" s="665" t="s">
        <v>2300</v>
      </c>
      <c r="G33" s="665" t="s">
        <v>2375</v>
      </c>
      <c r="H33" s="665" t="s">
        <v>537</v>
      </c>
      <c r="I33" s="665" t="s">
        <v>710</v>
      </c>
      <c r="J33" s="665" t="s">
        <v>661</v>
      </c>
      <c r="K33" s="665" t="s">
        <v>2376</v>
      </c>
      <c r="L33" s="666">
        <v>210.38</v>
      </c>
      <c r="M33" s="666">
        <v>210.38</v>
      </c>
      <c r="N33" s="665">
        <v>1</v>
      </c>
      <c r="O33" s="748">
        <v>0.5</v>
      </c>
      <c r="P33" s="666"/>
      <c r="Q33" s="681">
        <v>0</v>
      </c>
      <c r="R33" s="665"/>
      <c r="S33" s="681">
        <v>0</v>
      </c>
      <c r="T33" s="748"/>
      <c r="U33" s="704">
        <v>0</v>
      </c>
    </row>
    <row r="34" spans="1:21" ht="14.4" customHeight="1" x14ac:dyDescent="0.3">
      <c r="A34" s="664">
        <v>50</v>
      </c>
      <c r="B34" s="665" t="s">
        <v>536</v>
      </c>
      <c r="C34" s="665" t="s">
        <v>2302</v>
      </c>
      <c r="D34" s="746" t="s">
        <v>3176</v>
      </c>
      <c r="E34" s="747" t="s">
        <v>2310</v>
      </c>
      <c r="F34" s="665" t="s">
        <v>2300</v>
      </c>
      <c r="G34" s="665" t="s">
        <v>2375</v>
      </c>
      <c r="H34" s="665" t="s">
        <v>537</v>
      </c>
      <c r="I34" s="665" t="s">
        <v>660</v>
      </c>
      <c r="J34" s="665" t="s">
        <v>661</v>
      </c>
      <c r="K34" s="665" t="s">
        <v>2377</v>
      </c>
      <c r="L34" s="666">
        <v>42.08</v>
      </c>
      <c r="M34" s="666">
        <v>42.08</v>
      </c>
      <c r="N34" s="665">
        <v>1</v>
      </c>
      <c r="O34" s="748">
        <v>0.5</v>
      </c>
      <c r="P34" s="666"/>
      <c r="Q34" s="681">
        <v>0</v>
      </c>
      <c r="R34" s="665"/>
      <c r="S34" s="681">
        <v>0</v>
      </c>
      <c r="T34" s="748"/>
      <c r="U34" s="704">
        <v>0</v>
      </c>
    </row>
    <row r="35" spans="1:21" ht="14.4" customHeight="1" x14ac:dyDescent="0.3">
      <c r="A35" s="664">
        <v>50</v>
      </c>
      <c r="B35" s="665" t="s">
        <v>536</v>
      </c>
      <c r="C35" s="665" t="s">
        <v>2302</v>
      </c>
      <c r="D35" s="746" t="s">
        <v>3176</v>
      </c>
      <c r="E35" s="747" t="s">
        <v>2310</v>
      </c>
      <c r="F35" s="665" t="s">
        <v>2300</v>
      </c>
      <c r="G35" s="665" t="s">
        <v>2378</v>
      </c>
      <c r="H35" s="665" t="s">
        <v>537</v>
      </c>
      <c r="I35" s="665" t="s">
        <v>1435</v>
      </c>
      <c r="J35" s="665" t="s">
        <v>1436</v>
      </c>
      <c r="K35" s="665" t="s">
        <v>2379</v>
      </c>
      <c r="L35" s="666">
        <v>22.44</v>
      </c>
      <c r="M35" s="666">
        <v>22.44</v>
      </c>
      <c r="N35" s="665">
        <v>1</v>
      </c>
      <c r="O35" s="748">
        <v>0.5</v>
      </c>
      <c r="P35" s="666"/>
      <c r="Q35" s="681">
        <v>0</v>
      </c>
      <c r="R35" s="665"/>
      <c r="S35" s="681">
        <v>0</v>
      </c>
      <c r="T35" s="748"/>
      <c r="U35" s="704">
        <v>0</v>
      </c>
    </row>
    <row r="36" spans="1:21" ht="14.4" customHeight="1" x14ac:dyDescent="0.3">
      <c r="A36" s="664">
        <v>50</v>
      </c>
      <c r="B36" s="665" t="s">
        <v>536</v>
      </c>
      <c r="C36" s="665" t="s">
        <v>2302</v>
      </c>
      <c r="D36" s="746" t="s">
        <v>3176</v>
      </c>
      <c r="E36" s="747" t="s">
        <v>2310</v>
      </c>
      <c r="F36" s="665" t="s">
        <v>2300</v>
      </c>
      <c r="G36" s="665" t="s">
        <v>2380</v>
      </c>
      <c r="H36" s="665" t="s">
        <v>537</v>
      </c>
      <c r="I36" s="665" t="s">
        <v>2381</v>
      </c>
      <c r="J36" s="665" t="s">
        <v>2382</v>
      </c>
      <c r="K36" s="665" t="s">
        <v>2383</v>
      </c>
      <c r="L36" s="666">
        <v>131.54</v>
      </c>
      <c r="M36" s="666">
        <v>131.54</v>
      </c>
      <c r="N36" s="665">
        <v>1</v>
      </c>
      <c r="O36" s="748">
        <v>0.5</v>
      </c>
      <c r="P36" s="666"/>
      <c r="Q36" s="681">
        <v>0</v>
      </c>
      <c r="R36" s="665"/>
      <c r="S36" s="681">
        <v>0</v>
      </c>
      <c r="T36" s="748"/>
      <c r="U36" s="704">
        <v>0</v>
      </c>
    </row>
    <row r="37" spans="1:21" ht="14.4" customHeight="1" x14ac:dyDescent="0.3">
      <c r="A37" s="664">
        <v>50</v>
      </c>
      <c r="B37" s="665" t="s">
        <v>536</v>
      </c>
      <c r="C37" s="665" t="s">
        <v>2302</v>
      </c>
      <c r="D37" s="746" t="s">
        <v>3176</v>
      </c>
      <c r="E37" s="747" t="s">
        <v>2310</v>
      </c>
      <c r="F37" s="665" t="s">
        <v>2300</v>
      </c>
      <c r="G37" s="665" t="s">
        <v>2384</v>
      </c>
      <c r="H37" s="665" t="s">
        <v>537</v>
      </c>
      <c r="I37" s="665" t="s">
        <v>2385</v>
      </c>
      <c r="J37" s="665" t="s">
        <v>2386</v>
      </c>
      <c r="K37" s="665" t="s">
        <v>2387</v>
      </c>
      <c r="L37" s="666">
        <v>150.19</v>
      </c>
      <c r="M37" s="666">
        <v>150.19</v>
      </c>
      <c r="N37" s="665">
        <v>1</v>
      </c>
      <c r="O37" s="748">
        <v>0.5</v>
      </c>
      <c r="P37" s="666">
        <v>150.19</v>
      </c>
      <c r="Q37" s="681">
        <v>1</v>
      </c>
      <c r="R37" s="665">
        <v>1</v>
      </c>
      <c r="S37" s="681">
        <v>1</v>
      </c>
      <c r="T37" s="748">
        <v>0.5</v>
      </c>
      <c r="U37" s="704">
        <v>1</v>
      </c>
    </row>
    <row r="38" spans="1:21" ht="14.4" customHeight="1" x14ac:dyDescent="0.3">
      <c r="A38" s="664">
        <v>50</v>
      </c>
      <c r="B38" s="665" t="s">
        <v>536</v>
      </c>
      <c r="C38" s="665" t="s">
        <v>2302</v>
      </c>
      <c r="D38" s="746" t="s">
        <v>3176</v>
      </c>
      <c r="E38" s="747" t="s">
        <v>2310</v>
      </c>
      <c r="F38" s="665" t="s">
        <v>2300</v>
      </c>
      <c r="G38" s="665" t="s">
        <v>2388</v>
      </c>
      <c r="H38" s="665" t="s">
        <v>537</v>
      </c>
      <c r="I38" s="665" t="s">
        <v>2389</v>
      </c>
      <c r="J38" s="665" t="s">
        <v>779</v>
      </c>
      <c r="K38" s="665" t="s">
        <v>780</v>
      </c>
      <c r="L38" s="666">
        <v>87.89</v>
      </c>
      <c r="M38" s="666">
        <v>87.89</v>
      </c>
      <c r="N38" s="665">
        <v>1</v>
      </c>
      <c r="O38" s="748">
        <v>0.5</v>
      </c>
      <c r="P38" s="666"/>
      <c r="Q38" s="681">
        <v>0</v>
      </c>
      <c r="R38" s="665"/>
      <c r="S38" s="681">
        <v>0</v>
      </c>
      <c r="T38" s="748"/>
      <c r="U38" s="704">
        <v>0</v>
      </c>
    </row>
    <row r="39" spans="1:21" ht="14.4" customHeight="1" x14ac:dyDescent="0.3">
      <c r="A39" s="664">
        <v>50</v>
      </c>
      <c r="B39" s="665" t="s">
        <v>536</v>
      </c>
      <c r="C39" s="665" t="s">
        <v>2302</v>
      </c>
      <c r="D39" s="746" t="s">
        <v>3176</v>
      </c>
      <c r="E39" s="747" t="s">
        <v>2310</v>
      </c>
      <c r="F39" s="665" t="s">
        <v>2300</v>
      </c>
      <c r="G39" s="665" t="s">
        <v>2390</v>
      </c>
      <c r="H39" s="665" t="s">
        <v>1205</v>
      </c>
      <c r="I39" s="665" t="s">
        <v>2391</v>
      </c>
      <c r="J39" s="665" t="s">
        <v>2392</v>
      </c>
      <c r="K39" s="665" t="s">
        <v>2393</v>
      </c>
      <c r="L39" s="666">
        <v>2376.9299999999998</v>
      </c>
      <c r="M39" s="666">
        <v>4753.8599999999997</v>
      </c>
      <c r="N39" s="665">
        <v>2</v>
      </c>
      <c r="O39" s="748">
        <v>1</v>
      </c>
      <c r="P39" s="666"/>
      <c r="Q39" s="681">
        <v>0</v>
      </c>
      <c r="R39" s="665"/>
      <c r="S39" s="681">
        <v>0</v>
      </c>
      <c r="T39" s="748"/>
      <c r="U39" s="704">
        <v>0</v>
      </c>
    </row>
    <row r="40" spans="1:21" ht="14.4" customHeight="1" x14ac:dyDescent="0.3">
      <c r="A40" s="664">
        <v>50</v>
      </c>
      <c r="B40" s="665" t="s">
        <v>536</v>
      </c>
      <c r="C40" s="665" t="s">
        <v>2302</v>
      </c>
      <c r="D40" s="746" t="s">
        <v>3176</v>
      </c>
      <c r="E40" s="747" t="s">
        <v>2310</v>
      </c>
      <c r="F40" s="665" t="s">
        <v>2300</v>
      </c>
      <c r="G40" s="665" t="s">
        <v>2394</v>
      </c>
      <c r="H40" s="665" t="s">
        <v>537</v>
      </c>
      <c r="I40" s="665" t="s">
        <v>1133</v>
      </c>
      <c r="J40" s="665" t="s">
        <v>1134</v>
      </c>
      <c r="K40" s="665" t="s">
        <v>2395</v>
      </c>
      <c r="L40" s="666">
        <v>280.77</v>
      </c>
      <c r="M40" s="666">
        <v>280.77</v>
      </c>
      <c r="N40" s="665">
        <v>1</v>
      </c>
      <c r="O40" s="748">
        <v>0.5</v>
      </c>
      <c r="P40" s="666">
        <v>280.77</v>
      </c>
      <c r="Q40" s="681">
        <v>1</v>
      </c>
      <c r="R40" s="665">
        <v>1</v>
      </c>
      <c r="S40" s="681">
        <v>1</v>
      </c>
      <c r="T40" s="748">
        <v>0.5</v>
      </c>
      <c r="U40" s="704">
        <v>1</v>
      </c>
    </row>
    <row r="41" spans="1:21" ht="14.4" customHeight="1" x14ac:dyDescent="0.3">
      <c r="A41" s="664">
        <v>50</v>
      </c>
      <c r="B41" s="665" t="s">
        <v>536</v>
      </c>
      <c r="C41" s="665" t="s">
        <v>2302</v>
      </c>
      <c r="D41" s="746" t="s">
        <v>3176</v>
      </c>
      <c r="E41" s="747" t="s">
        <v>2311</v>
      </c>
      <c r="F41" s="665" t="s">
        <v>2300</v>
      </c>
      <c r="G41" s="665" t="s">
        <v>2328</v>
      </c>
      <c r="H41" s="665" t="s">
        <v>1205</v>
      </c>
      <c r="I41" s="665" t="s">
        <v>1217</v>
      </c>
      <c r="J41" s="665" t="s">
        <v>1218</v>
      </c>
      <c r="K41" s="665" t="s">
        <v>2186</v>
      </c>
      <c r="L41" s="666">
        <v>72</v>
      </c>
      <c r="M41" s="666">
        <v>288</v>
      </c>
      <c r="N41" s="665">
        <v>4</v>
      </c>
      <c r="O41" s="748">
        <v>2.5</v>
      </c>
      <c r="P41" s="666"/>
      <c r="Q41" s="681">
        <v>0</v>
      </c>
      <c r="R41" s="665"/>
      <c r="S41" s="681">
        <v>0</v>
      </c>
      <c r="T41" s="748"/>
      <c r="U41" s="704">
        <v>0</v>
      </c>
    </row>
    <row r="42" spans="1:21" ht="14.4" customHeight="1" x14ac:dyDescent="0.3">
      <c r="A42" s="664">
        <v>50</v>
      </c>
      <c r="B42" s="665" t="s">
        <v>536</v>
      </c>
      <c r="C42" s="665" t="s">
        <v>2302</v>
      </c>
      <c r="D42" s="746" t="s">
        <v>3176</v>
      </c>
      <c r="E42" s="747" t="s">
        <v>2311</v>
      </c>
      <c r="F42" s="665" t="s">
        <v>2300</v>
      </c>
      <c r="G42" s="665" t="s">
        <v>2332</v>
      </c>
      <c r="H42" s="665" t="s">
        <v>537</v>
      </c>
      <c r="I42" s="665" t="s">
        <v>2333</v>
      </c>
      <c r="J42" s="665" t="s">
        <v>2334</v>
      </c>
      <c r="K42" s="665" t="s">
        <v>2335</v>
      </c>
      <c r="L42" s="666">
        <v>154.36000000000001</v>
      </c>
      <c r="M42" s="666">
        <v>154.36000000000001</v>
      </c>
      <c r="N42" s="665">
        <v>1</v>
      </c>
      <c r="O42" s="748">
        <v>0.5</v>
      </c>
      <c r="P42" s="666"/>
      <c r="Q42" s="681">
        <v>0</v>
      </c>
      <c r="R42" s="665"/>
      <c r="S42" s="681">
        <v>0</v>
      </c>
      <c r="T42" s="748"/>
      <c r="U42" s="704">
        <v>0</v>
      </c>
    </row>
    <row r="43" spans="1:21" ht="14.4" customHeight="1" x14ac:dyDescent="0.3">
      <c r="A43" s="664">
        <v>50</v>
      </c>
      <c r="B43" s="665" t="s">
        <v>536</v>
      </c>
      <c r="C43" s="665" t="s">
        <v>2302</v>
      </c>
      <c r="D43" s="746" t="s">
        <v>3176</v>
      </c>
      <c r="E43" s="747" t="s">
        <v>2311</v>
      </c>
      <c r="F43" s="665" t="s">
        <v>2300</v>
      </c>
      <c r="G43" s="665" t="s">
        <v>2323</v>
      </c>
      <c r="H43" s="665" t="s">
        <v>1205</v>
      </c>
      <c r="I43" s="665" t="s">
        <v>2396</v>
      </c>
      <c r="J43" s="665" t="s">
        <v>2338</v>
      </c>
      <c r="K43" s="665" t="s">
        <v>1351</v>
      </c>
      <c r="L43" s="666">
        <v>210.66</v>
      </c>
      <c r="M43" s="666">
        <v>210.66</v>
      </c>
      <c r="N43" s="665">
        <v>1</v>
      </c>
      <c r="O43" s="748">
        <v>0.5</v>
      </c>
      <c r="P43" s="666"/>
      <c r="Q43" s="681">
        <v>0</v>
      </c>
      <c r="R43" s="665"/>
      <c r="S43" s="681">
        <v>0</v>
      </c>
      <c r="T43" s="748"/>
      <c r="U43" s="704">
        <v>0</v>
      </c>
    </row>
    <row r="44" spans="1:21" ht="14.4" customHeight="1" x14ac:dyDescent="0.3">
      <c r="A44" s="664">
        <v>50</v>
      </c>
      <c r="B44" s="665" t="s">
        <v>536</v>
      </c>
      <c r="C44" s="665" t="s">
        <v>2302</v>
      </c>
      <c r="D44" s="746" t="s">
        <v>3176</v>
      </c>
      <c r="E44" s="747" t="s">
        <v>2311</v>
      </c>
      <c r="F44" s="665" t="s">
        <v>2300</v>
      </c>
      <c r="G44" s="665" t="s">
        <v>2323</v>
      </c>
      <c r="H44" s="665" t="s">
        <v>1205</v>
      </c>
      <c r="I44" s="665" t="s">
        <v>1248</v>
      </c>
      <c r="J44" s="665" t="s">
        <v>1249</v>
      </c>
      <c r="K44" s="665" t="s">
        <v>558</v>
      </c>
      <c r="L44" s="666">
        <v>35.11</v>
      </c>
      <c r="M44" s="666">
        <v>140.44</v>
      </c>
      <c r="N44" s="665">
        <v>4</v>
      </c>
      <c r="O44" s="748">
        <v>2</v>
      </c>
      <c r="P44" s="666"/>
      <c r="Q44" s="681">
        <v>0</v>
      </c>
      <c r="R44" s="665"/>
      <c r="S44" s="681">
        <v>0</v>
      </c>
      <c r="T44" s="748"/>
      <c r="U44" s="704">
        <v>0</v>
      </c>
    </row>
    <row r="45" spans="1:21" ht="14.4" customHeight="1" x14ac:dyDescent="0.3">
      <c r="A45" s="664">
        <v>50</v>
      </c>
      <c r="B45" s="665" t="s">
        <v>536</v>
      </c>
      <c r="C45" s="665" t="s">
        <v>2302</v>
      </c>
      <c r="D45" s="746" t="s">
        <v>3176</v>
      </c>
      <c r="E45" s="747" t="s">
        <v>2311</v>
      </c>
      <c r="F45" s="665" t="s">
        <v>2300</v>
      </c>
      <c r="G45" s="665" t="s">
        <v>2339</v>
      </c>
      <c r="H45" s="665" t="s">
        <v>537</v>
      </c>
      <c r="I45" s="665" t="s">
        <v>2397</v>
      </c>
      <c r="J45" s="665" t="s">
        <v>2340</v>
      </c>
      <c r="K45" s="665" t="s">
        <v>2398</v>
      </c>
      <c r="L45" s="666">
        <v>0</v>
      </c>
      <c r="M45" s="666">
        <v>0</v>
      </c>
      <c r="N45" s="665">
        <v>2</v>
      </c>
      <c r="O45" s="748">
        <v>1.5</v>
      </c>
      <c r="P45" s="666"/>
      <c r="Q45" s="681"/>
      <c r="R45" s="665"/>
      <c r="S45" s="681">
        <v>0</v>
      </c>
      <c r="T45" s="748"/>
      <c r="U45" s="704">
        <v>0</v>
      </c>
    </row>
    <row r="46" spans="1:21" ht="14.4" customHeight="1" x14ac:dyDescent="0.3">
      <c r="A46" s="664">
        <v>50</v>
      </c>
      <c r="B46" s="665" t="s">
        <v>536</v>
      </c>
      <c r="C46" s="665" t="s">
        <v>2302</v>
      </c>
      <c r="D46" s="746" t="s">
        <v>3176</v>
      </c>
      <c r="E46" s="747" t="s">
        <v>2311</v>
      </c>
      <c r="F46" s="665" t="s">
        <v>2300</v>
      </c>
      <c r="G46" s="665" t="s">
        <v>2399</v>
      </c>
      <c r="H46" s="665" t="s">
        <v>537</v>
      </c>
      <c r="I46" s="665" t="s">
        <v>868</v>
      </c>
      <c r="J46" s="665" t="s">
        <v>869</v>
      </c>
      <c r="K46" s="665" t="s">
        <v>870</v>
      </c>
      <c r="L46" s="666">
        <v>33</v>
      </c>
      <c r="M46" s="666">
        <v>33</v>
      </c>
      <c r="N46" s="665">
        <v>1</v>
      </c>
      <c r="O46" s="748">
        <v>0.5</v>
      </c>
      <c r="P46" s="666"/>
      <c r="Q46" s="681">
        <v>0</v>
      </c>
      <c r="R46" s="665"/>
      <c r="S46" s="681">
        <v>0</v>
      </c>
      <c r="T46" s="748"/>
      <c r="U46" s="704">
        <v>0</v>
      </c>
    </row>
    <row r="47" spans="1:21" ht="14.4" customHeight="1" x14ac:dyDescent="0.3">
      <c r="A47" s="664">
        <v>50</v>
      </c>
      <c r="B47" s="665" t="s">
        <v>536</v>
      </c>
      <c r="C47" s="665" t="s">
        <v>2302</v>
      </c>
      <c r="D47" s="746" t="s">
        <v>3176</v>
      </c>
      <c r="E47" s="747" t="s">
        <v>2311</v>
      </c>
      <c r="F47" s="665" t="s">
        <v>2300</v>
      </c>
      <c r="G47" s="665" t="s">
        <v>2356</v>
      </c>
      <c r="H47" s="665" t="s">
        <v>1205</v>
      </c>
      <c r="I47" s="665" t="s">
        <v>1342</v>
      </c>
      <c r="J47" s="665" t="s">
        <v>1343</v>
      </c>
      <c r="K47" s="665" t="s">
        <v>1344</v>
      </c>
      <c r="L47" s="666">
        <v>31.09</v>
      </c>
      <c r="M47" s="666">
        <v>62.18</v>
      </c>
      <c r="N47" s="665">
        <v>2</v>
      </c>
      <c r="O47" s="748">
        <v>1.5</v>
      </c>
      <c r="P47" s="666"/>
      <c r="Q47" s="681">
        <v>0</v>
      </c>
      <c r="R47" s="665"/>
      <c r="S47" s="681">
        <v>0</v>
      </c>
      <c r="T47" s="748"/>
      <c r="U47" s="704">
        <v>0</v>
      </c>
    </row>
    <row r="48" spans="1:21" ht="14.4" customHeight="1" x14ac:dyDescent="0.3">
      <c r="A48" s="664">
        <v>50</v>
      </c>
      <c r="B48" s="665" t="s">
        <v>536</v>
      </c>
      <c r="C48" s="665" t="s">
        <v>2302</v>
      </c>
      <c r="D48" s="746" t="s">
        <v>3176</v>
      </c>
      <c r="E48" s="747" t="s">
        <v>2311</v>
      </c>
      <c r="F48" s="665" t="s">
        <v>2300</v>
      </c>
      <c r="G48" s="665" t="s">
        <v>2370</v>
      </c>
      <c r="H48" s="665" t="s">
        <v>1205</v>
      </c>
      <c r="I48" s="665" t="s">
        <v>1261</v>
      </c>
      <c r="J48" s="665" t="s">
        <v>2195</v>
      </c>
      <c r="K48" s="665" t="s">
        <v>888</v>
      </c>
      <c r="L48" s="666">
        <v>48.27</v>
      </c>
      <c r="M48" s="666">
        <v>96.54</v>
      </c>
      <c r="N48" s="665">
        <v>2</v>
      </c>
      <c r="O48" s="748">
        <v>1</v>
      </c>
      <c r="P48" s="666"/>
      <c r="Q48" s="681">
        <v>0</v>
      </c>
      <c r="R48" s="665"/>
      <c r="S48" s="681">
        <v>0</v>
      </c>
      <c r="T48" s="748"/>
      <c r="U48" s="704">
        <v>0</v>
      </c>
    </row>
    <row r="49" spans="1:21" ht="14.4" customHeight="1" x14ac:dyDescent="0.3">
      <c r="A49" s="664">
        <v>50</v>
      </c>
      <c r="B49" s="665" t="s">
        <v>536</v>
      </c>
      <c r="C49" s="665" t="s">
        <v>2302</v>
      </c>
      <c r="D49" s="746" t="s">
        <v>3176</v>
      </c>
      <c r="E49" s="747" t="s">
        <v>2311</v>
      </c>
      <c r="F49" s="665" t="s">
        <v>2300</v>
      </c>
      <c r="G49" s="665" t="s">
        <v>2400</v>
      </c>
      <c r="H49" s="665" t="s">
        <v>537</v>
      </c>
      <c r="I49" s="665" t="s">
        <v>751</v>
      </c>
      <c r="J49" s="665" t="s">
        <v>2401</v>
      </c>
      <c r="K49" s="665" t="s">
        <v>2402</v>
      </c>
      <c r="L49" s="666">
        <v>0</v>
      </c>
      <c r="M49" s="666">
        <v>0</v>
      </c>
      <c r="N49" s="665">
        <v>1</v>
      </c>
      <c r="O49" s="748">
        <v>1</v>
      </c>
      <c r="P49" s="666"/>
      <c r="Q49" s="681"/>
      <c r="R49" s="665"/>
      <c r="S49" s="681">
        <v>0</v>
      </c>
      <c r="T49" s="748"/>
      <c r="U49" s="704">
        <v>0</v>
      </c>
    </row>
    <row r="50" spans="1:21" ht="14.4" customHeight="1" x14ac:dyDescent="0.3">
      <c r="A50" s="664">
        <v>50</v>
      </c>
      <c r="B50" s="665" t="s">
        <v>536</v>
      </c>
      <c r="C50" s="665" t="s">
        <v>2302</v>
      </c>
      <c r="D50" s="746" t="s">
        <v>3176</v>
      </c>
      <c r="E50" s="747" t="s">
        <v>2311</v>
      </c>
      <c r="F50" s="665" t="s">
        <v>2300</v>
      </c>
      <c r="G50" s="665" t="s">
        <v>2378</v>
      </c>
      <c r="H50" s="665" t="s">
        <v>537</v>
      </c>
      <c r="I50" s="665" t="s">
        <v>2403</v>
      </c>
      <c r="J50" s="665" t="s">
        <v>1169</v>
      </c>
      <c r="K50" s="665" t="s">
        <v>2379</v>
      </c>
      <c r="L50" s="666">
        <v>22.44</v>
      </c>
      <c r="M50" s="666">
        <v>22.44</v>
      </c>
      <c r="N50" s="665">
        <v>1</v>
      </c>
      <c r="O50" s="748">
        <v>1</v>
      </c>
      <c r="P50" s="666"/>
      <c r="Q50" s="681">
        <v>0</v>
      </c>
      <c r="R50" s="665"/>
      <c r="S50" s="681">
        <v>0</v>
      </c>
      <c r="T50" s="748"/>
      <c r="U50" s="704">
        <v>0</v>
      </c>
    </row>
    <row r="51" spans="1:21" ht="14.4" customHeight="1" x14ac:dyDescent="0.3">
      <c r="A51" s="664">
        <v>50</v>
      </c>
      <c r="B51" s="665" t="s">
        <v>536</v>
      </c>
      <c r="C51" s="665" t="s">
        <v>2302</v>
      </c>
      <c r="D51" s="746" t="s">
        <v>3176</v>
      </c>
      <c r="E51" s="747" t="s">
        <v>2311</v>
      </c>
      <c r="F51" s="665" t="s">
        <v>2300</v>
      </c>
      <c r="G51" s="665" t="s">
        <v>2404</v>
      </c>
      <c r="H51" s="665" t="s">
        <v>537</v>
      </c>
      <c r="I51" s="665" t="s">
        <v>2405</v>
      </c>
      <c r="J51" s="665" t="s">
        <v>2406</v>
      </c>
      <c r="K51" s="665" t="s">
        <v>2407</v>
      </c>
      <c r="L51" s="666">
        <v>0</v>
      </c>
      <c r="M51" s="666">
        <v>0</v>
      </c>
      <c r="N51" s="665">
        <v>1</v>
      </c>
      <c r="O51" s="748">
        <v>0.5</v>
      </c>
      <c r="P51" s="666"/>
      <c r="Q51" s="681"/>
      <c r="R51" s="665"/>
      <c r="S51" s="681">
        <v>0</v>
      </c>
      <c r="T51" s="748"/>
      <c r="U51" s="704">
        <v>0</v>
      </c>
    </row>
    <row r="52" spans="1:21" ht="14.4" customHeight="1" x14ac:dyDescent="0.3">
      <c r="A52" s="664">
        <v>50</v>
      </c>
      <c r="B52" s="665" t="s">
        <v>536</v>
      </c>
      <c r="C52" s="665" t="s">
        <v>2302</v>
      </c>
      <c r="D52" s="746" t="s">
        <v>3176</v>
      </c>
      <c r="E52" s="747" t="s">
        <v>2311</v>
      </c>
      <c r="F52" s="665" t="s">
        <v>2300</v>
      </c>
      <c r="G52" s="665" t="s">
        <v>2408</v>
      </c>
      <c r="H52" s="665" t="s">
        <v>1205</v>
      </c>
      <c r="I52" s="665" t="s">
        <v>1878</v>
      </c>
      <c r="J52" s="665" t="s">
        <v>2409</v>
      </c>
      <c r="K52" s="665" t="s">
        <v>2410</v>
      </c>
      <c r="L52" s="666">
        <v>120.61</v>
      </c>
      <c r="M52" s="666">
        <v>120.61</v>
      </c>
      <c r="N52" s="665">
        <v>1</v>
      </c>
      <c r="O52" s="748">
        <v>0.5</v>
      </c>
      <c r="P52" s="666"/>
      <c r="Q52" s="681">
        <v>0</v>
      </c>
      <c r="R52" s="665"/>
      <c r="S52" s="681">
        <v>0</v>
      </c>
      <c r="T52" s="748"/>
      <c r="U52" s="704">
        <v>0</v>
      </c>
    </row>
    <row r="53" spans="1:21" ht="14.4" customHeight="1" x14ac:dyDescent="0.3">
      <c r="A53" s="664">
        <v>50</v>
      </c>
      <c r="B53" s="665" t="s">
        <v>536</v>
      </c>
      <c r="C53" s="665" t="s">
        <v>2302</v>
      </c>
      <c r="D53" s="746" t="s">
        <v>3176</v>
      </c>
      <c r="E53" s="747" t="s">
        <v>2312</v>
      </c>
      <c r="F53" s="665" t="s">
        <v>2300</v>
      </c>
      <c r="G53" s="665" t="s">
        <v>2411</v>
      </c>
      <c r="H53" s="665" t="s">
        <v>537</v>
      </c>
      <c r="I53" s="665" t="s">
        <v>2412</v>
      </c>
      <c r="J53" s="665" t="s">
        <v>2413</v>
      </c>
      <c r="K53" s="665" t="s">
        <v>2414</v>
      </c>
      <c r="L53" s="666">
        <v>65.28</v>
      </c>
      <c r="M53" s="666">
        <v>65.28</v>
      </c>
      <c r="N53" s="665">
        <v>1</v>
      </c>
      <c r="O53" s="748">
        <v>0.5</v>
      </c>
      <c r="P53" s="666"/>
      <c r="Q53" s="681">
        <v>0</v>
      </c>
      <c r="R53" s="665"/>
      <c r="S53" s="681">
        <v>0</v>
      </c>
      <c r="T53" s="748"/>
      <c r="U53" s="704">
        <v>0</v>
      </c>
    </row>
    <row r="54" spans="1:21" ht="14.4" customHeight="1" x14ac:dyDescent="0.3">
      <c r="A54" s="664">
        <v>50</v>
      </c>
      <c r="B54" s="665" t="s">
        <v>536</v>
      </c>
      <c r="C54" s="665" t="s">
        <v>2302</v>
      </c>
      <c r="D54" s="746" t="s">
        <v>3176</v>
      </c>
      <c r="E54" s="747" t="s">
        <v>2312</v>
      </c>
      <c r="F54" s="665" t="s">
        <v>2300</v>
      </c>
      <c r="G54" s="665" t="s">
        <v>2411</v>
      </c>
      <c r="H54" s="665" t="s">
        <v>537</v>
      </c>
      <c r="I54" s="665" t="s">
        <v>2415</v>
      </c>
      <c r="J54" s="665" t="s">
        <v>2416</v>
      </c>
      <c r="K54" s="665" t="s">
        <v>2417</v>
      </c>
      <c r="L54" s="666">
        <v>36.270000000000003</v>
      </c>
      <c r="M54" s="666">
        <v>36.270000000000003</v>
      </c>
      <c r="N54" s="665">
        <v>1</v>
      </c>
      <c r="O54" s="748">
        <v>0.5</v>
      </c>
      <c r="P54" s="666"/>
      <c r="Q54" s="681">
        <v>0</v>
      </c>
      <c r="R54" s="665"/>
      <c r="S54" s="681">
        <v>0</v>
      </c>
      <c r="T54" s="748"/>
      <c r="U54" s="704">
        <v>0</v>
      </c>
    </row>
    <row r="55" spans="1:21" ht="14.4" customHeight="1" x14ac:dyDescent="0.3">
      <c r="A55" s="664">
        <v>50</v>
      </c>
      <c r="B55" s="665" t="s">
        <v>536</v>
      </c>
      <c r="C55" s="665" t="s">
        <v>2302</v>
      </c>
      <c r="D55" s="746" t="s">
        <v>3176</v>
      </c>
      <c r="E55" s="747" t="s">
        <v>2312</v>
      </c>
      <c r="F55" s="665" t="s">
        <v>2300</v>
      </c>
      <c r="G55" s="665" t="s">
        <v>2328</v>
      </c>
      <c r="H55" s="665" t="s">
        <v>1205</v>
      </c>
      <c r="I55" s="665" t="s">
        <v>1217</v>
      </c>
      <c r="J55" s="665" t="s">
        <v>1218</v>
      </c>
      <c r="K55" s="665" t="s">
        <v>2186</v>
      </c>
      <c r="L55" s="666">
        <v>72</v>
      </c>
      <c r="M55" s="666">
        <v>360</v>
      </c>
      <c r="N55" s="665">
        <v>5</v>
      </c>
      <c r="O55" s="748">
        <v>2.5</v>
      </c>
      <c r="P55" s="666">
        <v>72</v>
      </c>
      <c r="Q55" s="681">
        <v>0.2</v>
      </c>
      <c r="R55" s="665">
        <v>1</v>
      </c>
      <c r="S55" s="681">
        <v>0.2</v>
      </c>
      <c r="T55" s="748">
        <v>0.5</v>
      </c>
      <c r="U55" s="704">
        <v>0.2</v>
      </c>
    </row>
    <row r="56" spans="1:21" ht="14.4" customHeight="1" x14ac:dyDescent="0.3">
      <c r="A56" s="664">
        <v>50</v>
      </c>
      <c r="B56" s="665" t="s">
        <v>536</v>
      </c>
      <c r="C56" s="665" t="s">
        <v>2302</v>
      </c>
      <c r="D56" s="746" t="s">
        <v>3176</v>
      </c>
      <c r="E56" s="747" t="s">
        <v>2312</v>
      </c>
      <c r="F56" s="665" t="s">
        <v>2300</v>
      </c>
      <c r="G56" s="665" t="s">
        <v>2328</v>
      </c>
      <c r="H56" s="665" t="s">
        <v>1205</v>
      </c>
      <c r="I56" s="665" t="s">
        <v>1221</v>
      </c>
      <c r="J56" s="665" t="s">
        <v>1218</v>
      </c>
      <c r="K56" s="665" t="s">
        <v>2187</v>
      </c>
      <c r="L56" s="666">
        <v>144.01</v>
      </c>
      <c r="M56" s="666">
        <v>144.01</v>
      </c>
      <c r="N56" s="665">
        <v>1</v>
      </c>
      <c r="O56" s="748">
        <v>0.5</v>
      </c>
      <c r="P56" s="666"/>
      <c r="Q56" s="681">
        <v>0</v>
      </c>
      <c r="R56" s="665"/>
      <c r="S56" s="681">
        <v>0</v>
      </c>
      <c r="T56" s="748"/>
      <c r="U56" s="704">
        <v>0</v>
      </c>
    </row>
    <row r="57" spans="1:21" ht="14.4" customHeight="1" x14ac:dyDescent="0.3">
      <c r="A57" s="664">
        <v>50</v>
      </c>
      <c r="B57" s="665" t="s">
        <v>536</v>
      </c>
      <c r="C57" s="665" t="s">
        <v>2302</v>
      </c>
      <c r="D57" s="746" t="s">
        <v>3176</v>
      </c>
      <c r="E57" s="747" t="s">
        <v>2312</v>
      </c>
      <c r="F57" s="665" t="s">
        <v>2300</v>
      </c>
      <c r="G57" s="665" t="s">
        <v>2328</v>
      </c>
      <c r="H57" s="665" t="s">
        <v>537</v>
      </c>
      <c r="I57" s="665" t="s">
        <v>2418</v>
      </c>
      <c r="J57" s="665" t="s">
        <v>2419</v>
      </c>
      <c r="K57" s="665" t="s">
        <v>2186</v>
      </c>
      <c r="L57" s="666">
        <v>72</v>
      </c>
      <c r="M57" s="666">
        <v>72</v>
      </c>
      <c r="N57" s="665">
        <v>1</v>
      </c>
      <c r="O57" s="748">
        <v>0.5</v>
      </c>
      <c r="P57" s="666"/>
      <c r="Q57" s="681">
        <v>0</v>
      </c>
      <c r="R57" s="665"/>
      <c r="S57" s="681">
        <v>0</v>
      </c>
      <c r="T57" s="748"/>
      <c r="U57" s="704">
        <v>0</v>
      </c>
    </row>
    <row r="58" spans="1:21" ht="14.4" customHeight="1" x14ac:dyDescent="0.3">
      <c r="A58" s="664">
        <v>50</v>
      </c>
      <c r="B58" s="665" t="s">
        <v>536</v>
      </c>
      <c r="C58" s="665" t="s">
        <v>2302</v>
      </c>
      <c r="D58" s="746" t="s">
        <v>3176</v>
      </c>
      <c r="E58" s="747" t="s">
        <v>2312</v>
      </c>
      <c r="F58" s="665" t="s">
        <v>2300</v>
      </c>
      <c r="G58" s="665" t="s">
        <v>2329</v>
      </c>
      <c r="H58" s="665" t="s">
        <v>537</v>
      </c>
      <c r="I58" s="665" t="s">
        <v>2420</v>
      </c>
      <c r="J58" s="665" t="s">
        <v>2421</v>
      </c>
      <c r="K58" s="665" t="s">
        <v>888</v>
      </c>
      <c r="L58" s="666">
        <v>31.09</v>
      </c>
      <c r="M58" s="666">
        <v>31.09</v>
      </c>
      <c r="N58" s="665">
        <v>1</v>
      </c>
      <c r="O58" s="748">
        <v>0.5</v>
      </c>
      <c r="P58" s="666"/>
      <c r="Q58" s="681">
        <v>0</v>
      </c>
      <c r="R58" s="665"/>
      <c r="S58" s="681">
        <v>0</v>
      </c>
      <c r="T58" s="748"/>
      <c r="U58" s="704">
        <v>0</v>
      </c>
    </row>
    <row r="59" spans="1:21" ht="14.4" customHeight="1" x14ac:dyDescent="0.3">
      <c r="A59" s="664">
        <v>50</v>
      </c>
      <c r="B59" s="665" t="s">
        <v>536</v>
      </c>
      <c r="C59" s="665" t="s">
        <v>2302</v>
      </c>
      <c r="D59" s="746" t="s">
        <v>3176</v>
      </c>
      <c r="E59" s="747" t="s">
        <v>2312</v>
      </c>
      <c r="F59" s="665" t="s">
        <v>2300</v>
      </c>
      <c r="G59" s="665" t="s">
        <v>2332</v>
      </c>
      <c r="H59" s="665" t="s">
        <v>537</v>
      </c>
      <c r="I59" s="665" t="s">
        <v>2422</v>
      </c>
      <c r="J59" s="665" t="s">
        <v>1386</v>
      </c>
      <c r="K59" s="665" t="s">
        <v>2423</v>
      </c>
      <c r="L59" s="666">
        <v>0</v>
      </c>
      <c r="M59" s="666">
        <v>0</v>
      </c>
      <c r="N59" s="665">
        <v>1</v>
      </c>
      <c r="O59" s="748">
        <v>1</v>
      </c>
      <c r="P59" s="666"/>
      <c r="Q59" s="681"/>
      <c r="R59" s="665"/>
      <c r="S59" s="681">
        <v>0</v>
      </c>
      <c r="T59" s="748"/>
      <c r="U59" s="704">
        <v>0</v>
      </c>
    </row>
    <row r="60" spans="1:21" ht="14.4" customHeight="1" x14ac:dyDescent="0.3">
      <c r="A60" s="664">
        <v>50</v>
      </c>
      <c r="B60" s="665" t="s">
        <v>536</v>
      </c>
      <c r="C60" s="665" t="s">
        <v>2302</v>
      </c>
      <c r="D60" s="746" t="s">
        <v>3176</v>
      </c>
      <c r="E60" s="747" t="s">
        <v>2312</v>
      </c>
      <c r="F60" s="665" t="s">
        <v>2300</v>
      </c>
      <c r="G60" s="665" t="s">
        <v>2336</v>
      </c>
      <c r="H60" s="665" t="s">
        <v>1205</v>
      </c>
      <c r="I60" s="665" t="s">
        <v>2424</v>
      </c>
      <c r="J60" s="665" t="s">
        <v>2425</v>
      </c>
      <c r="K60" s="665" t="s">
        <v>2202</v>
      </c>
      <c r="L60" s="666">
        <v>181.13</v>
      </c>
      <c r="M60" s="666">
        <v>181.13</v>
      </c>
      <c r="N60" s="665">
        <v>1</v>
      </c>
      <c r="O60" s="748">
        <v>0.5</v>
      </c>
      <c r="P60" s="666"/>
      <c r="Q60" s="681">
        <v>0</v>
      </c>
      <c r="R60" s="665"/>
      <c r="S60" s="681">
        <v>0</v>
      </c>
      <c r="T60" s="748"/>
      <c r="U60" s="704">
        <v>0</v>
      </c>
    </row>
    <row r="61" spans="1:21" ht="14.4" customHeight="1" x14ac:dyDescent="0.3">
      <c r="A61" s="664">
        <v>50</v>
      </c>
      <c r="B61" s="665" t="s">
        <v>536</v>
      </c>
      <c r="C61" s="665" t="s">
        <v>2302</v>
      </c>
      <c r="D61" s="746" t="s">
        <v>3176</v>
      </c>
      <c r="E61" s="747" t="s">
        <v>2312</v>
      </c>
      <c r="F61" s="665" t="s">
        <v>2300</v>
      </c>
      <c r="G61" s="665" t="s">
        <v>2336</v>
      </c>
      <c r="H61" s="665" t="s">
        <v>1205</v>
      </c>
      <c r="I61" s="665" t="s">
        <v>1334</v>
      </c>
      <c r="J61" s="665" t="s">
        <v>1339</v>
      </c>
      <c r="K61" s="665" t="s">
        <v>2202</v>
      </c>
      <c r="L61" s="666">
        <v>181.13</v>
      </c>
      <c r="M61" s="666">
        <v>1086.78</v>
      </c>
      <c r="N61" s="665">
        <v>6</v>
      </c>
      <c r="O61" s="748">
        <v>4</v>
      </c>
      <c r="P61" s="666">
        <v>181.13</v>
      </c>
      <c r="Q61" s="681">
        <v>0.16666666666666666</v>
      </c>
      <c r="R61" s="665">
        <v>1</v>
      </c>
      <c r="S61" s="681">
        <v>0.16666666666666666</v>
      </c>
      <c r="T61" s="748">
        <v>0.5</v>
      </c>
      <c r="U61" s="704">
        <v>0.125</v>
      </c>
    </row>
    <row r="62" spans="1:21" ht="14.4" customHeight="1" x14ac:dyDescent="0.3">
      <c r="A62" s="664">
        <v>50</v>
      </c>
      <c r="B62" s="665" t="s">
        <v>536</v>
      </c>
      <c r="C62" s="665" t="s">
        <v>2302</v>
      </c>
      <c r="D62" s="746" t="s">
        <v>3176</v>
      </c>
      <c r="E62" s="747" t="s">
        <v>2312</v>
      </c>
      <c r="F62" s="665" t="s">
        <v>2300</v>
      </c>
      <c r="G62" s="665" t="s">
        <v>2336</v>
      </c>
      <c r="H62" s="665" t="s">
        <v>537</v>
      </c>
      <c r="I62" s="665" t="s">
        <v>2426</v>
      </c>
      <c r="J62" s="665" t="s">
        <v>2427</v>
      </c>
      <c r="K62" s="665" t="s">
        <v>2428</v>
      </c>
      <c r="L62" s="666">
        <v>0</v>
      </c>
      <c r="M62" s="666">
        <v>0</v>
      </c>
      <c r="N62" s="665">
        <v>1</v>
      </c>
      <c r="O62" s="748">
        <v>0.5</v>
      </c>
      <c r="P62" s="666"/>
      <c r="Q62" s="681"/>
      <c r="R62" s="665"/>
      <c r="S62" s="681">
        <v>0</v>
      </c>
      <c r="T62" s="748"/>
      <c r="U62" s="704">
        <v>0</v>
      </c>
    </row>
    <row r="63" spans="1:21" ht="14.4" customHeight="1" x14ac:dyDescent="0.3">
      <c r="A63" s="664">
        <v>50</v>
      </c>
      <c r="B63" s="665" t="s">
        <v>536</v>
      </c>
      <c r="C63" s="665" t="s">
        <v>2302</v>
      </c>
      <c r="D63" s="746" t="s">
        <v>3176</v>
      </c>
      <c r="E63" s="747" t="s">
        <v>2312</v>
      </c>
      <c r="F63" s="665" t="s">
        <v>2300</v>
      </c>
      <c r="G63" s="665" t="s">
        <v>2336</v>
      </c>
      <c r="H63" s="665" t="s">
        <v>537</v>
      </c>
      <c r="I63" s="665" t="s">
        <v>2429</v>
      </c>
      <c r="J63" s="665" t="s">
        <v>2430</v>
      </c>
      <c r="K63" s="665" t="s">
        <v>2431</v>
      </c>
      <c r="L63" s="666">
        <v>0</v>
      </c>
      <c r="M63" s="666">
        <v>0</v>
      </c>
      <c r="N63" s="665">
        <v>1</v>
      </c>
      <c r="O63" s="748">
        <v>0.5</v>
      </c>
      <c r="P63" s="666"/>
      <c r="Q63" s="681"/>
      <c r="R63" s="665"/>
      <c r="S63" s="681">
        <v>0</v>
      </c>
      <c r="T63" s="748"/>
      <c r="U63" s="704">
        <v>0</v>
      </c>
    </row>
    <row r="64" spans="1:21" ht="14.4" customHeight="1" x14ac:dyDescent="0.3">
      <c r="A64" s="664">
        <v>50</v>
      </c>
      <c r="B64" s="665" t="s">
        <v>536</v>
      </c>
      <c r="C64" s="665" t="s">
        <v>2302</v>
      </c>
      <c r="D64" s="746" t="s">
        <v>3176</v>
      </c>
      <c r="E64" s="747" t="s">
        <v>2312</v>
      </c>
      <c r="F64" s="665" t="s">
        <v>2300</v>
      </c>
      <c r="G64" s="665" t="s">
        <v>2432</v>
      </c>
      <c r="H64" s="665" t="s">
        <v>1205</v>
      </c>
      <c r="I64" s="665" t="s">
        <v>1254</v>
      </c>
      <c r="J64" s="665" t="s">
        <v>1255</v>
      </c>
      <c r="K64" s="665" t="s">
        <v>1108</v>
      </c>
      <c r="L64" s="666">
        <v>65.540000000000006</v>
      </c>
      <c r="M64" s="666">
        <v>65.540000000000006</v>
      </c>
      <c r="N64" s="665">
        <v>1</v>
      </c>
      <c r="O64" s="748">
        <v>0.5</v>
      </c>
      <c r="P64" s="666"/>
      <c r="Q64" s="681">
        <v>0</v>
      </c>
      <c r="R64" s="665"/>
      <c r="S64" s="681">
        <v>0</v>
      </c>
      <c r="T64" s="748"/>
      <c r="U64" s="704">
        <v>0</v>
      </c>
    </row>
    <row r="65" spans="1:21" ht="14.4" customHeight="1" x14ac:dyDescent="0.3">
      <c r="A65" s="664">
        <v>50</v>
      </c>
      <c r="B65" s="665" t="s">
        <v>536</v>
      </c>
      <c r="C65" s="665" t="s">
        <v>2302</v>
      </c>
      <c r="D65" s="746" t="s">
        <v>3176</v>
      </c>
      <c r="E65" s="747" t="s">
        <v>2312</v>
      </c>
      <c r="F65" s="665" t="s">
        <v>2300</v>
      </c>
      <c r="G65" s="665" t="s">
        <v>2433</v>
      </c>
      <c r="H65" s="665" t="s">
        <v>537</v>
      </c>
      <c r="I65" s="665" t="s">
        <v>2434</v>
      </c>
      <c r="J65" s="665" t="s">
        <v>2435</v>
      </c>
      <c r="K65" s="665" t="s">
        <v>2436</v>
      </c>
      <c r="L65" s="666">
        <v>0</v>
      </c>
      <c r="M65" s="666">
        <v>0</v>
      </c>
      <c r="N65" s="665">
        <v>1</v>
      </c>
      <c r="O65" s="748">
        <v>0.5</v>
      </c>
      <c r="P65" s="666"/>
      <c r="Q65" s="681"/>
      <c r="R65" s="665"/>
      <c r="S65" s="681">
        <v>0</v>
      </c>
      <c r="T65" s="748"/>
      <c r="U65" s="704">
        <v>0</v>
      </c>
    </row>
    <row r="66" spans="1:21" ht="14.4" customHeight="1" x14ac:dyDescent="0.3">
      <c r="A66" s="664">
        <v>50</v>
      </c>
      <c r="B66" s="665" t="s">
        <v>536</v>
      </c>
      <c r="C66" s="665" t="s">
        <v>2302</v>
      </c>
      <c r="D66" s="746" t="s">
        <v>3176</v>
      </c>
      <c r="E66" s="747" t="s">
        <v>2312</v>
      </c>
      <c r="F66" s="665" t="s">
        <v>2300</v>
      </c>
      <c r="G66" s="665" t="s">
        <v>2323</v>
      </c>
      <c r="H66" s="665" t="s">
        <v>537</v>
      </c>
      <c r="I66" s="665" t="s">
        <v>2437</v>
      </c>
      <c r="J66" s="665" t="s">
        <v>2438</v>
      </c>
      <c r="K66" s="665" t="s">
        <v>558</v>
      </c>
      <c r="L66" s="666">
        <v>35.11</v>
      </c>
      <c r="M66" s="666">
        <v>35.11</v>
      </c>
      <c r="N66" s="665">
        <v>1</v>
      </c>
      <c r="O66" s="748">
        <v>0.5</v>
      </c>
      <c r="P66" s="666"/>
      <c r="Q66" s="681">
        <v>0</v>
      </c>
      <c r="R66" s="665"/>
      <c r="S66" s="681">
        <v>0</v>
      </c>
      <c r="T66" s="748"/>
      <c r="U66" s="704">
        <v>0</v>
      </c>
    </row>
    <row r="67" spans="1:21" ht="14.4" customHeight="1" x14ac:dyDescent="0.3">
      <c r="A67" s="664">
        <v>50</v>
      </c>
      <c r="B67" s="665" t="s">
        <v>536</v>
      </c>
      <c r="C67" s="665" t="s">
        <v>2302</v>
      </c>
      <c r="D67" s="746" t="s">
        <v>3176</v>
      </c>
      <c r="E67" s="747" t="s">
        <v>2312</v>
      </c>
      <c r="F67" s="665" t="s">
        <v>2300</v>
      </c>
      <c r="G67" s="665" t="s">
        <v>2323</v>
      </c>
      <c r="H67" s="665" t="s">
        <v>1205</v>
      </c>
      <c r="I67" s="665" t="s">
        <v>1248</v>
      </c>
      <c r="J67" s="665" t="s">
        <v>1249</v>
      </c>
      <c r="K67" s="665" t="s">
        <v>558</v>
      </c>
      <c r="L67" s="666">
        <v>35.11</v>
      </c>
      <c r="M67" s="666">
        <v>35.11</v>
      </c>
      <c r="N67" s="665">
        <v>1</v>
      </c>
      <c r="O67" s="748">
        <v>0.5</v>
      </c>
      <c r="P67" s="666"/>
      <c r="Q67" s="681">
        <v>0</v>
      </c>
      <c r="R67" s="665"/>
      <c r="S67" s="681">
        <v>0</v>
      </c>
      <c r="T67" s="748"/>
      <c r="U67" s="704">
        <v>0</v>
      </c>
    </row>
    <row r="68" spans="1:21" ht="14.4" customHeight="1" x14ac:dyDescent="0.3">
      <c r="A68" s="664">
        <v>50</v>
      </c>
      <c r="B68" s="665" t="s">
        <v>536</v>
      </c>
      <c r="C68" s="665" t="s">
        <v>2302</v>
      </c>
      <c r="D68" s="746" t="s">
        <v>3176</v>
      </c>
      <c r="E68" s="747" t="s">
        <v>2312</v>
      </c>
      <c r="F68" s="665" t="s">
        <v>2300</v>
      </c>
      <c r="G68" s="665" t="s">
        <v>2323</v>
      </c>
      <c r="H68" s="665" t="s">
        <v>1205</v>
      </c>
      <c r="I68" s="665" t="s">
        <v>2337</v>
      </c>
      <c r="J68" s="665" t="s">
        <v>2338</v>
      </c>
      <c r="K68" s="665" t="s">
        <v>2250</v>
      </c>
      <c r="L68" s="666">
        <v>70.23</v>
      </c>
      <c r="M68" s="666">
        <v>70.23</v>
      </c>
      <c r="N68" s="665">
        <v>1</v>
      </c>
      <c r="O68" s="748">
        <v>0.5</v>
      </c>
      <c r="P68" s="666"/>
      <c r="Q68" s="681">
        <v>0</v>
      </c>
      <c r="R68" s="665"/>
      <c r="S68" s="681">
        <v>0</v>
      </c>
      <c r="T68" s="748"/>
      <c r="U68" s="704">
        <v>0</v>
      </c>
    </row>
    <row r="69" spans="1:21" ht="14.4" customHeight="1" x14ac:dyDescent="0.3">
      <c r="A69" s="664">
        <v>50</v>
      </c>
      <c r="B69" s="665" t="s">
        <v>536</v>
      </c>
      <c r="C69" s="665" t="s">
        <v>2302</v>
      </c>
      <c r="D69" s="746" t="s">
        <v>3176</v>
      </c>
      <c r="E69" s="747" t="s">
        <v>2312</v>
      </c>
      <c r="F69" s="665" t="s">
        <v>2300</v>
      </c>
      <c r="G69" s="665" t="s">
        <v>2439</v>
      </c>
      <c r="H69" s="665" t="s">
        <v>537</v>
      </c>
      <c r="I69" s="665" t="s">
        <v>794</v>
      </c>
      <c r="J69" s="665" t="s">
        <v>2440</v>
      </c>
      <c r="K69" s="665" t="s">
        <v>2441</v>
      </c>
      <c r="L69" s="666">
        <v>0</v>
      </c>
      <c r="M69" s="666">
        <v>0</v>
      </c>
      <c r="N69" s="665">
        <v>1</v>
      </c>
      <c r="O69" s="748">
        <v>0.5</v>
      </c>
      <c r="P69" s="666"/>
      <c r="Q69" s="681"/>
      <c r="R69" s="665"/>
      <c r="S69" s="681">
        <v>0</v>
      </c>
      <c r="T69" s="748"/>
      <c r="U69" s="704">
        <v>0</v>
      </c>
    </row>
    <row r="70" spans="1:21" ht="14.4" customHeight="1" x14ac:dyDescent="0.3">
      <c r="A70" s="664">
        <v>50</v>
      </c>
      <c r="B70" s="665" t="s">
        <v>536</v>
      </c>
      <c r="C70" s="665" t="s">
        <v>2302</v>
      </c>
      <c r="D70" s="746" t="s">
        <v>3176</v>
      </c>
      <c r="E70" s="747" t="s">
        <v>2312</v>
      </c>
      <c r="F70" s="665" t="s">
        <v>2300</v>
      </c>
      <c r="G70" s="665" t="s">
        <v>2442</v>
      </c>
      <c r="H70" s="665" t="s">
        <v>537</v>
      </c>
      <c r="I70" s="665" t="s">
        <v>2443</v>
      </c>
      <c r="J70" s="665" t="s">
        <v>2444</v>
      </c>
      <c r="K70" s="665" t="s">
        <v>2250</v>
      </c>
      <c r="L70" s="666">
        <v>0</v>
      </c>
      <c r="M70" s="666">
        <v>0</v>
      </c>
      <c r="N70" s="665">
        <v>1</v>
      </c>
      <c r="O70" s="748">
        <v>0.5</v>
      </c>
      <c r="P70" s="666">
        <v>0</v>
      </c>
      <c r="Q70" s="681"/>
      <c r="R70" s="665">
        <v>1</v>
      </c>
      <c r="S70" s="681">
        <v>1</v>
      </c>
      <c r="T70" s="748">
        <v>0.5</v>
      </c>
      <c r="U70" s="704">
        <v>1</v>
      </c>
    </row>
    <row r="71" spans="1:21" ht="14.4" customHeight="1" x14ac:dyDescent="0.3">
      <c r="A71" s="664">
        <v>50</v>
      </c>
      <c r="B71" s="665" t="s">
        <v>536</v>
      </c>
      <c r="C71" s="665" t="s">
        <v>2302</v>
      </c>
      <c r="D71" s="746" t="s">
        <v>3176</v>
      </c>
      <c r="E71" s="747" t="s">
        <v>2312</v>
      </c>
      <c r="F71" s="665" t="s">
        <v>2300</v>
      </c>
      <c r="G71" s="665" t="s">
        <v>2445</v>
      </c>
      <c r="H71" s="665" t="s">
        <v>537</v>
      </c>
      <c r="I71" s="665" t="s">
        <v>1509</v>
      </c>
      <c r="J71" s="665" t="s">
        <v>1510</v>
      </c>
      <c r="K71" s="665" t="s">
        <v>2446</v>
      </c>
      <c r="L71" s="666">
        <v>78.33</v>
      </c>
      <c r="M71" s="666">
        <v>78.33</v>
      </c>
      <c r="N71" s="665">
        <v>1</v>
      </c>
      <c r="O71" s="748">
        <v>1</v>
      </c>
      <c r="P71" s="666"/>
      <c r="Q71" s="681">
        <v>0</v>
      </c>
      <c r="R71" s="665"/>
      <c r="S71" s="681">
        <v>0</v>
      </c>
      <c r="T71" s="748"/>
      <c r="U71" s="704">
        <v>0</v>
      </c>
    </row>
    <row r="72" spans="1:21" ht="14.4" customHeight="1" x14ac:dyDescent="0.3">
      <c r="A72" s="664">
        <v>50</v>
      </c>
      <c r="B72" s="665" t="s">
        <v>536</v>
      </c>
      <c r="C72" s="665" t="s">
        <v>2302</v>
      </c>
      <c r="D72" s="746" t="s">
        <v>3176</v>
      </c>
      <c r="E72" s="747" t="s">
        <v>2312</v>
      </c>
      <c r="F72" s="665" t="s">
        <v>2300</v>
      </c>
      <c r="G72" s="665" t="s">
        <v>2447</v>
      </c>
      <c r="H72" s="665" t="s">
        <v>1205</v>
      </c>
      <c r="I72" s="665" t="s">
        <v>1356</v>
      </c>
      <c r="J72" s="665" t="s">
        <v>1357</v>
      </c>
      <c r="K72" s="665" t="s">
        <v>2201</v>
      </c>
      <c r="L72" s="666">
        <v>132</v>
      </c>
      <c r="M72" s="666">
        <v>132</v>
      </c>
      <c r="N72" s="665">
        <v>1</v>
      </c>
      <c r="O72" s="748">
        <v>1</v>
      </c>
      <c r="P72" s="666"/>
      <c r="Q72" s="681">
        <v>0</v>
      </c>
      <c r="R72" s="665"/>
      <c r="S72" s="681">
        <v>0</v>
      </c>
      <c r="T72" s="748"/>
      <c r="U72" s="704">
        <v>0</v>
      </c>
    </row>
    <row r="73" spans="1:21" ht="14.4" customHeight="1" x14ac:dyDescent="0.3">
      <c r="A73" s="664">
        <v>50</v>
      </c>
      <c r="B73" s="665" t="s">
        <v>536</v>
      </c>
      <c r="C73" s="665" t="s">
        <v>2302</v>
      </c>
      <c r="D73" s="746" t="s">
        <v>3176</v>
      </c>
      <c r="E73" s="747" t="s">
        <v>2312</v>
      </c>
      <c r="F73" s="665" t="s">
        <v>2300</v>
      </c>
      <c r="G73" s="665" t="s">
        <v>2448</v>
      </c>
      <c r="H73" s="665" t="s">
        <v>537</v>
      </c>
      <c r="I73" s="665" t="s">
        <v>1055</v>
      </c>
      <c r="J73" s="665" t="s">
        <v>1056</v>
      </c>
      <c r="K73" s="665" t="s">
        <v>1057</v>
      </c>
      <c r="L73" s="666">
        <v>48.72</v>
      </c>
      <c r="M73" s="666">
        <v>48.72</v>
      </c>
      <c r="N73" s="665">
        <v>1</v>
      </c>
      <c r="O73" s="748">
        <v>0.5</v>
      </c>
      <c r="P73" s="666">
        <v>48.72</v>
      </c>
      <c r="Q73" s="681">
        <v>1</v>
      </c>
      <c r="R73" s="665">
        <v>1</v>
      </c>
      <c r="S73" s="681">
        <v>1</v>
      </c>
      <c r="T73" s="748">
        <v>0.5</v>
      </c>
      <c r="U73" s="704">
        <v>1</v>
      </c>
    </row>
    <row r="74" spans="1:21" ht="14.4" customHeight="1" x14ac:dyDescent="0.3">
      <c r="A74" s="664">
        <v>50</v>
      </c>
      <c r="B74" s="665" t="s">
        <v>536</v>
      </c>
      <c r="C74" s="665" t="s">
        <v>2302</v>
      </c>
      <c r="D74" s="746" t="s">
        <v>3176</v>
      </c>
      <c r="E74" s="747" t="s">
        <v>2312</v>
      </c>
      <c r="F74" s="665" t="s">
        <v>2300</v>
      </c>
      <c r="G74" s="665" t="s">
        <v>2449</v>
      </c>
      <c r="H74" s="665" t="s">
        <v>1205</v>
      </c>
      <c r="I74" s="665" t="s">
        <v>2450</v>
      </c>
      <c r="J74" s="665" t="s">
        <v>2451</v>
      </c>
      <c r="K74" s="665" t="s">
        <v>2250</v>
      </c>
      <c r="L74" s="666">
        <v>132</v>
      </c>
      <c r="M74" s="666">
        <v>132</v>
      </c>
      <c r="N74" s="665">
        <v>1</v>
      </c>
      <c r="O74" s="748">
        <v>0.5</v>
      </c>
      <c r="P74" s="666"/>
      <c r="Q74" s="681">
        <v>0</v>
      </c>
      <c r="R74" s="665"/>
      <c r="S74" s="681">
        <v>0</v>
      </c>
      <c r="T74" s="748"/>
      <c r="U74" s="704">
        <v>0</v>
      </c>
    </row>
    <row r="75" spans="1:21" ht="14.4" customHeight="1" x14ac:dyDescent="0.3">
      <c r="A75" s="664">
        <v>50</v>
      </c>
      <c r="B75" s="665" t="s">
        <v>536</v>
      </c>
      <c r="C75" s="665" t="s">
        <v>2302</v>
      </c>
      <c r="D75" s="746" t="s">
        <v>3176</v>
      </c>
      <c r="E75" s="747" t="s">
        <v>2312</v>
      </c>
      <c r="F75" s="665" t="s">
        <v>2300</v>
      </c>
      <c r="G75" s="665" t="s">
        <v>2452</v>
      </c>
      <c r="H75" s="665" t="s">
        <v>1205</v>
      </c>
      <c r="I75" s="665" t="s">
        <v>2453</v>
      </c>
      <c r="J75" s="665" t="s">
        <v>2454</v>
      </c>
      <c r="K75" s="665" t="s">
        <v>2455</v>
      </c>
      <c r="L75" s="666">
        <v>185.34</v>
      </c>
      <c r="M75" s="666">
        <v>185.34</v>
      </c>
      <c r="N75" s="665">
        <v>1</v>
      </c>
      <c r="O75" s="748">
        <v>0.5</v>
      </c>
      <c r="P75" s="666"/>
      <c r="Q75" s="681">
        <v>0</v>
      </c>
      <c r="R75" s="665"/>
      <c r="S75" s="681">
        <v>0</v>
      </c>
      <c r="T75" s="748"/>
      <c r="U75" s="704">
        <v>0</v>
      </c>
    </row>
    <row r="76" spans="1:21" ht="14.4" customHeight="1" x14ac:dyDescent="0.3">
      <c r="A76" s="664">
        <v>50</v>
      </c>
      <c r="B76" s="665" t="s">
        <v>536</v>
      </c>
      <c r="C76" s="665" t="s">
        <v>2302</v>
      </c>
      <c r="D76" s="746" t="s">
        <v>3176</v>
      </c>
      <c r="E76" s="747" t="s">
        <v>2312</v>
      </c>
      <c r="F76" s="665" t="s">
        <v>2300</v>
      </c>
      <c r="G76" s="665" t="s">
        <v>2456</v>
      </c>
      <c r="H76" s="665" t="s">
        <v>537</v>
      </c>
      <c r="I76" s="665" t="s">
        <v>2457</v>
      </c>
      <c r="J76" s="665" t="s">
        <v>696</v>
      </c>
      <c r="K76" s="665" t="s">
        <v>2458</v>
      </c>
      <c r="L76" s="666">
        <v>0</v>
      </c>
      <c r="M76" s="666">
        <v>0</v>
      </c>
      <c r="N76" s="665">
        <v>1</v>
      </c>
      <c r="O76" s="748">
        <v>0.5</v>
      </c>
      <c r="P76" s="666"/>
      <c r="Q76" s="681"/>
      <c r="R76" s="665"/>
      <c r="S76" s="681">
        <v>0</v>
      </c>
      <c r="T76" s="748"/>
      <c r="U76" s="704">
        <v>0</v>
      </c>
    </row>
    <row r="77" spans="1:21" ht="14.4" customHeight="1" x14ac:dyDescent="0.3">
      <c r="A77" s="664">
        <v>50</v>
      </c>
      <c r="B77" s="665" t="s">
        <v>536</v>
      </c>
      <c r="C77" s="665" t="s">
        <v>2302</v>
      </c>
      <c r="D77" s="746" t="s">
        <v>3176</v>
      </c>
      <c r="E77" s="747" t="s">
        <v>2312</v>
      </c>
      <c r="F77" s="665" t="s">
        <v>2300</v>
      </c>
      <c r="G77" s="665" t="s">
        <v>2339</v>
      </c>
      <c r="H77" s="665" t="s">
        <v>537</v>
      </c>
      <c r="I77" s="665" t="s">
        <v>2397</v>
      </c>
      <c r="J77" s="665" t="s">
        <v>2340</v>
      </c>
      <c r="K77" s="665" t="s">
        <v>2398</v>
      </c>
      <c r="L77" s="666">
        <v>0</v>
      </c>
      <c r="M77" s="666">
        <v>0</v>
      </c>
      <c r="N77" s="665">
        <v>5</v>
      </c>
      <c r="O77" s="748">
        <v>3</v>
      </c>
      <c r="P77" s="666">
        <v>0</v>
      </c>
      <c r="Q77" s="681"/>
      <c r="R77" s="665">
        <v>1</v>
      </c>
      <c r="S77" s="681">
        <v>0.2</v>
      </c>
      <c r="T77" s="748">
        <v>0.5</v>
      </c>
      <c r="U77" s="704">
        <v>0.16666666666666666</v>
      </c>
    </row>
    <row r="78" spans="1:21" ht="14.4" customHeight="1" x14ac:dyDescent="0.3">
      <c r="A78" s="664">
        <v>50</v>
      </c>
      <c r="B78" s="665" t="s">
        <v>536</v>
      </c>
      <c r="C78" s="665" t="s">
        <v>2302</v>
      </c>
      <c r="D78" s="746" t="s">
        <v>3176</v>
      </c>
      <c r="E78" s="747" t="s">
        <v>2312</v>
      </c>
      <c r="F78" s="665" t="s">
        <v>2300</v>
      </c>
      <c r="G78" s="665" t="s">
        <v>2339</v>
      </c>
      <c r="H78" s="665" t="s">
        <v>537</v>
      </c>
      <c r="I78" s="665" t="s">
        <v>824</v>
      </c>
      <c r="J78" s="665" t="s">
        <v>2340</v>
      </c>
      <c r="K78" s="665" t="s">
        <v>2341</v>
      </c>
      <c r="L78" s="666">
        <v>63.7</v>
      </c>
      <c r="M78" s="666">
        <v>127.4</v>
      </c>
      <c r="N78" s="665">
        <v>2</v>
      </c>
      <c r="O78" s="748">
        <v>1</v>
      </c>
      <c r="P78" s="666"/>
      <c r="Q78" s="681">
        <v>0</v>
      </c>
      <c r="R78" s="665"/>
      <c r="S78" s="681">
        <v>0</v>
      </c>
      <c r="T78" s="748"/>
      <c r="U78" s="704">
        <v>0</v>
      </c>
    </row>
    <row r="79" spans="1:21" ht="14.4" customHeight="1" x14ac:dyDescent="0.3">
      <c r="A79" s="664">
        <v>50</v>
      </c>
      <c r="B79" s="665" t="s">
        <v>536</v>
      </c>
      <c r="C79" s="665" t="s">
        <v>2302</v>
      </c>
      <c r="D79" s="746" t="s">
        <v>3176</v>
      </c>
      <c r="E79" s="747" t="s">
        <v>2312</v>
      </c>
      <c r="F79" s="665" t="s">
        <v>2300</v>
      </c>
      <c r="G79" s="665" t="s">
        <v>2459</v>
      </c>
      <c r="H79" s="665" t="s">
        <v>1205</v>
      </c>
      <c r="I79" s="665" t="s">
        <v>2460</v>
      </c>
      <c r="J79" s="665" t="s">
        <v>2461</v>
      </c>
      <c r="K79" s="665" t="s">
        <v>2441</v>
      </c>
      <c r="L79" s="666">
        <v>46.25</v>
      </c>
      <c r="M79" s="666">
        <v>92.5</v>
      </c>
      <c r="N79" s="665">
        <v>2</v>
      </c>
      <c r="O79" s="748">
        <v>1</v>
      </c>
      <c r="P79" s="666"/>
      <c r="Q79" s="681">
        <v>0</v>
      </c>
      <c r="R79" s="665"/>
      <c r="S79" s="681">
        <v>0</v>
      </c>
      <c r="T79" s="748"/>
      <c r="U79" s="704">
        <v>0</v>
      </c>
    </row>
    <row r="80" spans="1:21" ht="14.4" customHeight="1" x14ac:dyDescent="0.3">
      <c r="A80" s="664">
        <v>50</v>
      </c>
      <c r="B80" s="665" t="s">
        <v>536</v>
      </c>
      <c r="C80" s="665" t="s">
        <v>2302</v>
      </c>
      <c r="D80" s="746" t="s">
        <v>3176</v>
      </c>
      <c r="E80" s="747" t="s">
        <v>2312</v>
      </c>
      <c r="F80" s="665" t="s">
        <v>2300</v>
      </c>
      <c r="G80" s="665" t="s">
        <v>2399</v>
      </c>
      <c r="H80" s="665" t="s">
        <v>537</v>
      </c>
      <c r="I80" s="665" t="s">
        <v>868</v>
      </c>
      <c r="J80" s="665" t="s">
        <v>869</v>
      </c>
      <c r="K80" s="665" t="s">
        <v>870</v>
      </c>
      <c r="L80" s="666">
        <v>33</v>
      </c>
      <c r="M80" s="666">
        <v>33</v>
      </c>
      <c r="N80" s="665">
        <v>1</v>
      </c>
      <c r="O80" s="748">
        <v>0.5</v>
      </c>
      <c r="P80" s="666">
        <v>33</v>
      </c>
      <c r="Q80" s="681">
        <v>1</v>
      </c>
      <c r="R80" s="665">
        <v>1</v>
      </c>
      <c r="S80" s="681">
        <v>1</v>
      </c>
      <c r="T80" s="748">
        <v>0.5</v>
      </c>
      <c r="U80" s="704">
        <v>1</v>
      </c>
    </row>
    <row r="81" spans="1:21" ht="14.4" customHeight="1" x14ac:dyDescent="0.3">
      <c r="A81" s="664">
        <v>50</v>
      </c>
      <c r="B81" s="665" t="s">
        <v>536</v>
      </c>
      <c r="C81" s="665" t="s">
        <v>2302</v>
      </c>
      <c r="D81" s="746" t="s">
        <v>3176</v>
      </c>
      <c r="E81" s="747" t="s">
        <v>2312</v>
      </c>
      <c r="F81" s="665" t="s">
        <v>2300</v>
      </c>
      <c r="G81" s="665" t="s">
        <v>2462</v>
      </c>
      <c r="H81" s="665" t="s">
        <v>537</v>
      </c>
      <c r="I81" s="665" t="s">
        <v>898</v>
      </c>
      <c r="J81" s="665" t="s">
        <v>899</v>
      </c>
      <c r="K81" s="665" t="s">
        <v>900</v>
      </c>
      <c r="L81" s="666">
        <v>166.1</v>
      </c>
      <c r="M81" s="666">
        <v>166.1</v>
      </c>
      <c r="N81" s="665">
        <v>1</v>
      </c>
      <c r="O81" s="748">
        <v>0.5</v>
      </c>
      <c r="P81" s="666"/>
      <c r="Q81" s="681">
        <v>0</v>
      </c>
      <c r="R81" s="665"/>
      <c r="S81" s="681">
        <v>0</v>
      </c>
      <c r="T81" s="748"/>
      <c r="U81" s="704">
        <v>0</v>
      </c>
    </row>
    <row r="82" spans="1:21" ht="14.4" customHeight="1" x14ac:dyDescent="0.3">
      <c r="A82" s="664">
        <v>50</v>
      </c>
      <c r="B82" s="665" t="s">
        <v>536</v>
      </c>
      <c r="C82" s="665" t="s">
        <v>2302</v>
      </c>
      <c r="D82" s="746" t="s">
        <v>3176</v>
      </c>
      <c r="E82" s="747" t="s">
        <v>2312</v>
      </c>
      <c r="F82" s="665" t="s">
        <v>2300</v>
      </c>
      <c r="G82" s="665" t="s">
        <v>2463</v>
      </c>
      <c r="H82" s="665" t="s">
        <v>537</v>
      </c>
      <c r="I82" s="665" t="s">
        <v>2464</v>
      </c>
      <c r="J82" s="665" t="s">
        <v>2465</v>
      </c>
      <c r="K82" s="665" t="s">
        <v>2466</v>
      </c>
      <c r="L82" s="666">
        <v>0</v>
      </c>
      <c r="M82" s="666">
        <v>0</v>
      </c>
      <c r="N82" s="665">
        <v>1</v>
      </c>
      <c r="O82" s="748">
        <v>0.5</v>
      </c>
      <c r="P82" s="666"/>
      <c r="Q82" s="681"/>
      <c r="R82" s="665"/>
      <c r="S82" s="681">
        <v>0</v>
      </c>
      <c r="T82" s="748"/>
      <c r="U82" s="704">
        <v>0</v>
      </c>
    </row>
    <row r="83" spans="1:21" ht="14.4" customHeight="1" x14ac:dyDescent="0.3">
      <c r="A83" s="664">
        <v>50</v>
      </c>
      <c r="B83" s="665" t="s">
        <v>536</v>
      </c>
      <c r="C83" s="665" t="s">
        <v>2302</v>
      </c>
      <c r="D83" s="746" t="s">
        <v>3176</v>
      </c>
      <c r="E83" s="747" t="s">
        <v>2312</v>
      </c>
      <c r="F83" s="665" t="s">
        <v>2300</v>
      </c>
      <c r="G83" s="665" t="s">
        <v>2346</v>
      </c>
      <c r="H83" s="665" t="s">
        <v>1205</v>
      </c>
      <c r="I83" s="665" t="s">
        <v>1374</v>
      </c>
      <c r="J83" s="665" t="s">
        <v>1375</v>
      </c>
      <c r="K83" s="665" t="s">
        <v>1376</v>
      </c>
      <c r="L83" s="666">
        <v>93.43</v>
      </c>
      <c r="M83" s="666">
        <v>373.72</v>
      </c>
      <c r="N83" s="665">
        <v>4</v>
      </c>
      <c r="O83" s="748">
        <v>2</v>
      </c>
      <c r="P83" s="666"/>
      <c r="Q83" s="681">
        <v>0</v>
      </c>
      <c r="R83" s="665"/>
      <c r="S83" s="681">
        <v>0</v>
      </c>
      <c r="T83" s="748"/>
      <c r="U83" s="704">
        <v>0</v>
      </c>
    </row>
    <row r="84" spans="1:21" ht="14.4" customHeight="1" x14ac:dyDescent="0.3">
      <c r="A84" s="664">
        <v>50</v>
      </c>
      <c r="B84" s="665" t="s">
        <v>536</v>
      </c>
      <c r="C84" s="665" t="s">
        <v>2302</v>
      </c>
      <c r="D84" s="746" t="s">
        <v>3176</v>
      </c>
      <c r="E84" s="747" t="s">
        <v>2312</v>
      </c>
      <c r="F84" s="665" t="s">
        <v>2300</v>
      </c>
      <c r="G84" s="665" t="s">
        <v>2346</v>
      </c>
      <c r="H84" s="665" t="s">
        <v>1205</v>
      </c>
      <c r="I84" s="665" t="s">
        <v>1906</v>
      </c>
      <c r="J84" s="665" t="s">
        <v>1375</v>
      </c>
      <c r="K84" s="665" t="s">
        <v>1907</v>
      </c>
      <c r="L84" s="666">
        <v>186.87</v>
      </c>
      <c r="M84" s="666">
        <v>373.74</v>
      </c>
      <c r="N84" s="665">
        <v>2</v>
      </c>
      <c r="O84" s="748">
        <v>1.5</v>
      </c>
      <c r="P84" s="666"/>
      <c r="Q84" s="681">
        <v>0</v>
      </c>
      <c r="R84" s="665"/>
      <c r="S84" s="681">
        <v>0</v>
      </c>
      <c r="T84" s="748"/>
      <c r="U84" s="704">
        <v>0</v>
      </c>
    </row>
    <row r="85" spans="1:21" ht="14.4" customHeight="1" x14ac:dyDescent="0.3">
      <c r="A85" s="664">
        <v>50</v>
      </c>
      <c r="B85" s="665" t="s">
        <v>536</v>
      </c>
      <c r="C85" s="665" t="s">
        <v>2302</v>
      </c>
      <c r="D85" s="746" t="s">
        <v>3176</v>
      </c>
      <c r="E85" s="747" t="s">
        <v>2312</v>
      </c>
      <c r="F85" s="665" t="s">
        <v>2300</v>
      </c>
      <c r="G85" s="665" t="s">
        <v>2324</v>
      </c>
      <c r="H85" s="665" t="s">
        <v>537</v>
      </c>
      <c r="I85" s="665" t="s">
        <v>2325</v>
      </c>
      <c r="J85" s="665" t="s">
        <v>2326</v>
      </c>
      <c r="K85" s="665" t="s">
        <v>2327</v>
      </c>
      <c r="L85" s="666">
        <v>0</v>
      </c>
      <c r="M85" s="666">
        <v>0</v>
      </c>
      <c r="N85" s="665">
        <v>5</v>
      </c>
      <c r="O85" s="748">
        <v>3</v>
      </c>
      <c r="P85" s="666"/>
      <c r="Q85" s="681"/>
      <c r="R85" s="665"/>
      <c r="S85" s="681">
        <v>0</v>
      </c>
      <c r="T85" s="748"/>
      <c r="U85" s="704">
        <v>0</v>
      </c>
    </row>
    <row r="86" spans="1:21" ht="14.4" customHeight="1" x14ac:dyDescent="0.3">
      <c r="A86" s="664">
        <v>50</v>
      </c>
      <c r="B86" s="665" t="s">
        <v>536</v>
      </c>
      <c r="C86" s="665" t="s">
        <v>2302</v>
      </c>
      <c r="D86" s="746" t="s">
        <v>3176</v>
      </c>
      <c r="E86" s="747" t="s">
        <v>2312</v>
      </c>
      <c r="F86" s="665" t="s">
        <v>2300</v>
      </c>
      <c r="G86" s="665" t="s">
        <v>2324</v>
      </c>
      <c r="H86" s="665" t="s">
        <v>537</v>
      </c>
      <c r="I86" s="665" t="s">
        <v>882</v>
      </c>
      <c r="J86" s="665" t="s">
        <v>883</v>
      </c>
      <c r="K86" s="665" t="s">
        <v>884</v>
      </c>
      <c r="L86" s="666">
        <v>26.37</v>
      </c>
      <c r="M86" s="666">
        <v>105.48</v>
      </c>
      <c r="N86" s="665">
        <v>4</v>
      </c>
      <c r="O86" s="748">
        <v>2</v>
      </c>
      <c r="P86" s="666"/>
      <c r="Q86" s="681">
        <v>0</v>
      </c>
      <c r="R86" s="665"/>
      <c r="S86" s="681">
        <v>0</v>
      </c>
      <c r="T86" s="748"/>
      <c r="U86" s="704">
        <v>0</v>
      </c>
    </row>
    <row r="87" spans="1:21" ht="14.4" customHeight="1" x14ac:dyDescent="0.3">
      <c r="A87" s="664">
        <v>50</v>
      </c>
      <c r="B87" s="665" t="s">
        <v>536</v>
      </c>
      <c r="C87" s="665" t="s">
        <v>2302</v>
      </c>
      <c r="D87" s="746" t="s">
        <v>3176</v>
      </c>
      <c r="E87" s="747" t="s">
        <v>2312</v>
      </c>
      <c r="F87" s="665" t="s">
        <v>2300</v>
      </c>
      <c r="G87" s="665" t="s">
        <v>2324</v>
      </c>
      <c r="H87" s="665" t="s">
        <v>537</v>
      </c>
      <c r="I87" s="665" t="s">
        <v>2467</v>
      </c>
      <c r="J87" s="665" t="s">
        <v>883</v>
      </c>
      <c r="K87" s="665" t="s">
        <v>2468</v>
      </c>
      <c r="L87" s="666">
        <v>10.55</v>
      </c>
      <c r="M87" s="666">
        <v>10.55</v>
      </c>
      <c r="N87" s="665">
        <v>1</v>
      </c>
      <c r="O87" s="748">
        <v>0.5</v>
      </c>
      <c r="P87" s="666"/>
      <c r="Q87" s="681">
        <v>0</v>
      </c>
      <c r="R87" s="665"/>
      <c r="S87" s="681">
        <v>0</v>
      </c>
      <c r="T87" s="748"/>
      <c r="U87" s="704">
        <v>0</v>
      </c>
    </row>
    <row r="88" spans="1:21" ht="14.4" customHeight="1" x14ac:dyDescent="0.3">
      <c r="A88" s="664">
        <v>50</v>
      </c>
      <c r="B88" s="665" t="s">
        <v>536</v>
      </c>
      <c r="C88" s="665" t="s">
        <v>2302</v>
      </c>
      <c r="D88" s="746" t="s">
        <v>3176</v>
      </c>
      <c r="E88" s="747" t="s">
        <v>2312</v>
      </c>
      <c r="F88" s="665" t="s">
        <v>2300</v>
      </c>
      <c r="G88" s="665" t="s">
        <v>2469</v>
      </c>
      <c r="H88" s="665" t="s">
        <v>1205</v>
      </c>
      <c r="I88" s="665" t="s">
        <v>2470</v>
      </c>
      <c r="J88" s="665" t="s">
        <v>2162</v>
      </c>
      <c r="K88" s="665" t="s">
        <v>2471</v>
      </c>
      <c r="L88" s="666">
        <v>57.64</v>
      </c>
      <c r="M88" s="666">
        <v>57.64</v>
      </c>
      <c r="N88" s="665">
        <v>1</v>
      </c>
      <c r="O88" s="748">
        <v>0.5</v>
      </c>
      <c r="P88" s="666"/>
      <c r="Q88" s="681">
        <v>0</v>
      </c>
      <c r="R88" s="665"/>
      <c r="S88" s="681">
        <v>0</v>
      </c>
      <c r="T88" s="748"/>
      <c r="U88" s="704">
        <v>0</v>
      </c>
    </row>
    <row r="89" spans="1:21" ht="14.4" customHeight="1" x14ac:dyDescent="0.3">
      <c r="A89" s="664">
        <v>50</v>
      </c>
      <c r="B89" s="665" t="s">
        <v>536</v>
      </c>
      <c r="C89" s="665" t="s">
        <v>2302</v>
      </c>
      <c r="D89" s="746" t="s">
        <v>3176</v>
      </c>
      <c r="E89" s="747" t="s">
        <v>2312</v>
      </c>
      <c r="F89" s="665" t="s">
        <v>2300</v>
      </c>
      <c r="G89" s="665" t="s">
        <v>2472</v>
      </c>
      <c r="H89" s="665" t="s">
        <v>537</v>
      </c>
      <c r="I89" s="665" t="s">
        <v>2473</v>
      </c>
      <c r="J89" s="665" t="s">
        <v>2474</v>
      </c>
      <c r="K89" s="665" t="s">
        <v>2475</v>
      </c>
      <c r="L89" s="666">
        <v>0</v>
      </c>
      <c r="M89" s="666">
        <v>0</v>
      </c>
      <c r="N89" s="665">
        <v>1</v>
      </c>
      <c r="O89" s="748">
        <v>0.5</v>
      </c>
      <c r="P89" s="666"/>
      <c r="Q89" s="681"/>
      <c r="R89" s="665"/>
      <c r="S89" s="681">
        <v>0</v>
      </c>
      <c r="T89" s="748"/>
      <c r="U89" s="704">
        <v>0</v>
      </c>
    </row>
    <row r="90" spans="1:21" ht="14.4" customHeight="1" x14ac:dyDescent="0.3">
      <c r="A90" s="664">
        <v>50</v>
      </c>
      <c r="B90" s="665" t="s">
        <v>536</v>
      </c>
      <c r="C90" s="665" t="s">
        <v>2302</v>
      </c>
      <c r="D90" s="746" t="s">
        <v>3176</v>
      </c>
      <c r="E90" s="747" t="s">
        <v>2312</v>
      </c>
      <c r="F90" s="665" t="s">
        <v>2300</v>
      </c>
      <c r="G90" s="665" t="s">
        <v>2476</v>
      </c>
      <c r="H90" s="665" t="s">
        <v>1205</v>
      </c>
      <c r="I90" s="665" t="s">
        <v>2477</v>
      </c>
      <c r="J90" s="665" t="s">
        <v>2478</v>
      </c>
      <c r="K90" s="665" t="s">
        <v>2479</v>
      </c>
      <c r="L90" s="666">
        <v>59.27</v>
      </c>
      <c r="M90" s="666">
        <v>59.27</v>
      </c>
      <c r="N90" s="665">
        <v>1</v>
      </c>
      <c r="O90" s="748">
        <v>0.5</v>
      </c>
      <c r="P90" s="666"/>
      <c r="Q90" s="681">
        <v>0</v>
      </c>
      <c r="R90" s="665"/>
      <c r="S90" s="681">
        <v>0</v>
      </c>
      <c r="T90" s="748"/>
      <c r="U90" s="704">
        <v>0</v>
      </c>
    </row>
    <row r="91" spans="1:21" ht="14.4" customHeight="1" x14ac:dyDescent="0.3">
      <c r="A91" s="664">
        <v>50</v>
      </c>
      <c r="B91" s="665" t="s">
        <v>536</v>
      </c>
      <c r="C91" s="665" t="s">
        <v>2302</v>
      </c>
      <c r="D91" s="746" t="s">
        <v>3176</v>
      </c>
      <c r="E91" s="747" t="s">
        <v>2312</v>
      </c>
      <c r="F91" s="665" t="s">
        <v>2300</v>
      </c>
      <c r="G91" s="665" t="s">
        <v>2476</v>
      </c>
      <c r="H91" s="665" t="s">
        <v>1205</v>
      </c>
      <c r="I91" s="665" t="s">
        <v>2480</v>
      </c>
      <c r="J91" s="665" t="s">
        <v>1909</v>
      </c>
      <c r="K91" s="665" t="s">
        <v>2481</v>
      </c>
      <c r="L91" s="666">
        <v>79.03</v>
      </c>
      <c r="M91" s="666">
        <v>79.03</v>
      </c>
      <c r="N91" s="665">
        <v>1</v>
      </c>
      <c r="O91" s="748">
        <v>0.5</v>
      </c>
      <c r="P91" s="666"/>
      <c r="Q91" s="681">
        <v>0</v>
      </c>
      <c r="R91" s="665"/>
      <c r="S91" s="681">
        <v>0</v>
      </c>
      <c r="T91" s="748"/>
      <c r="U91" s="704">
        <v>0</v>
      </c>
    </row>
    <row r="92" spans="1:21" ht="14.4" customHeight="1" x14ac:dyDescent="0.3">
      <c r="A92" s="664">
        <v>50</v>
      </c>
      <c r="B92" s="665" t="s">
        <v>536</v>
      </c>
      <c r="C92" s="665" t="s">
        <v>2302</v>
      </c>
      <c r="D92" s="746" t="s">
        <v>3176</v>
      </c>
      <c r="E92" s="747" t="s">
        <v>2312</v>
      </c>
      <c r="F92" s="665" t="s">
        <v>2300</v>
      </c>
      <c r="G92" s="665" t="s">
        <v>2476</v>
      </c>
      <c r="H92" s="665" t="s">
        <v>1205</v>
      </c>
      <c r="I92" s="665" t="s">
        <v>2482</v>
      </c>
      <c r="J92" s="665" t="s">
        <v>2207</v>
      </c>
      <c r="K92" s="665" t="s">
        <v>2483</v>
      </c>
      <c r="L92" s="666">
        <v>0</v>
      </c>
      <c r="M92" s="666">
        <v>0</v>
      </c>
      <c r="N92" s="665">
        <v>1</v>
      </c>
      <c r="O92" s="748">
        <v>0.5</v>
      </c>
      <c r="P92" s="666"/>
      <c r="Q92" s="681"/>
      <c r="R92" s="665"/>
      <c r="S92" s="681">
        <v>0</v>
      </c>
      <c r="T92" s="748"/>
      <c r="U92" s="704">
        <v>0</v>
      </c>
    </row>
    <row r="93" spans="1:21" ht="14.4" customHeight="1" x14ac:dyDescent="0.3">
      <c r="A93" s="664">
        <v>50</v>
      </c>
      <c r="B93" s="665" t="s">
        <v>536</v>
      </c>
      <c r="C93" s="665" t="s">
        <v>2302</v>
      </c>
      <c r="D93" s="746" t="s">
        <v>3176</v>
      </c>
      <c r="E93" s="747" t="s">
        <v>2312</v>
      </c>
      <c r="F93" s="665" t="s">
        <v>2300</v>
      </c>
      <c r="G93" s="665" t="s">
        <v>2476</v>
      </c>
      <c r="H93" s="665" t="s">
        <v>537</v>
      </c>
      <c r="I93" s="665" t="s">
        <v>2484</v>
      </c>
      <c r="J93" s="665" t="s">
        <v>2485</v>
      </c>
      <c r="K93" s="665" t="s">
        <v>2486</v>
      </c>
      <c r="L93" s="666">
        <v>79.03</v>
      </c>
      <c r="M93" s="666">
        <v>79.03</v>
      </c>
      <c r="N93" s="665">
        <v>1</v>
      </c>
      <c r="O93" s="748">
        <v>0.5</v>
      </c>
      <c r="P93" s="666"/>
      <c r="Q93" s="681">
        <v>0</v>
      </c>
      <c r="R93" s="665"/>
      <c r="S93" s="681">
        <v>0</v>
      </c>
      <c r="T93" s="748"/>
      <c r="U93" s="704">
        <v>0</v>
      </c>
    </row>
    <row r="94" spans="1:21" ht="14.4" customHeight="1" x14ac:dyDescent="0.3">
      <c r="A94" s="664">
        <v>50</v>
      </c>
      <c r="B94" s="665" t="s">
        <v>536</v>
      </c>
      <c r="C94" s="665" t="s">
        <v>2302</v>
      </c>
      <c r="D94" s="746" t="s">
        <v>3176</v>
      </c>
      <c r="E94" s="747" t="s">
        <v>2312</v>
      </c>
      <c r="F94" s="665" t="s">
        <v>2300</v>
      </c>
      <c r="G94" s="665" t="s">
        <v>2487</v>
      </c>
      <c r="H94" s="665" t="s">
        <v>1205</v>
      </c>
      <c r="I94" s="665" t="s">
        <v>2488</v>
      </c>
      <c r="J94" s="665" t="s">
        <v>1371</v>
      </c>
      <c r="K94" s="665" t="s">
        <v>2489</v>
      </c>
      <c r="L94" s="666">
        <v>54.98</v>
      </c>
      <c r="M94" s="666">
        <v>54.98</v>
      </c>
      <c r="N94" s="665">
        <v>1</v>
      </c>
      <c r="O94" s="748">
        <v>0.5</v>
      </c>
      <c r="P94" s="666"/>
      <c r="Q94" s="681">
        <v>0</v>
      </c>
      <c r="R94" s="665"/>
      <c r="S94" s="681">
        <v>0</v>
      </c>
      <c r="T94" s="748"/>
      <c r="U94" s="704">
        <v>0</v>
      </c>
    </row>
    <row r="95" spans="1:21" ht="14.4" customHeight="1" x14ac:dyDescent="0.3">
      <c r="A95" s="664">
        <v>50</v>
      </c>
      <c r="B95" s="665" t="s">
        <v>536</v>
      </c>
      <c r="C95" s="665" t="s">
        <v>2302</v>
      </c>
      <c r="D95" s="746" t="s">
        <v>3176</v>
      </c>
      <c r="E95" s="747" t="s">
        <v>2312</v>
      </c>
      <c r="F95" s="665" t="s">
        <v>2300</v>
      </c>
      <c r="G95" s="665" t="s">
        <v>2490</v>
      </c>
      <c r="H95" s="665" t="s">
        <v>537</v>
      </c>
      <c r="I95" s="665" t="s">
        <v>2491</v>
      </c>
      <c r="J95" s="665" t="s">
        <v>2492</v>
      </c>
      <c r="K95" s="665" t="s">
        <v>2493</v>
      </c>
      <c r="L95" s="666">
        <v>0</v>
      </c>
      <c r="M95" s="666">
        <v>0</v>
      </c>
      <c r="N95" s="665">
        <v>1</v>
      </c>
      <c r="O95" s="748">
        <v>1</v>
      </c>
      <c r="P95" s="666"/>
      <c r="Q95" s="681"/>
      <c r="R95" s="665"/>
      <c r="S95" s="681">
        <v>0</v>
      </c>
      <c r="T95" s="748"/>
      <c r="U95" s="704">
        <v>0</v>
      </c>
    </row>
    <row r="96" spans="1:21" ht="14.4" customHeight="1" x14ac:dyDescent="0.3">
      <c r="A96" s="664">
        <v>50</v>
      </c>
      <c r="B96" s="665" t="s">
        <v>536</v>
      </c>
      <c r="C96" s="665" t="s">
        <v>2302</v>
      </c>
      <c r="D96" s="746" t="s">
        <v>3176</v>
      </c>
      <c r="E96" s="747" t="s">
        <v>2312</v>
      </c>
      <c r="F96" s="665" t="s">
        <v>2300</v>
      </c>
      <c r="G96" s="665" t="s">
        <v>2494</v>
      </c>
      <c r="H96" s="665" t="s">
        <v>537</v>
      </c>
      <c r="I96" s="665" t="s">
        <v>2495</v>
      </c>
      <c r="J96" s="665" t="s">
        <v>2496</v>
      </c>
      <c r="K96" s="665" t="s">
        <v>2497</v>
      </c>
      <c r="L96" s="666">
        <v>43.21</v>
      </c>
      <c r="M96" s="666">
        <v>43.21</v>
      </c>
      <c r="N96" s="665">
        <v>1</v>
      </c>
      <c r="O96" s="748">
        <v>0.5</v>
      </c>
      <c r="P96" s="666"/>
      <c r="Q96" s="681">
        <v>0</v>
      </c>
      <c r="R96" s="665"/>
      <c r="S96" s="681">
        <v>0</v>
      </c>
      <c r="T96" s="748"/>
      <c r="U96" s="704">
        <v>0</v>
      </c>
    </row>
    <row r="97" spans="1:21" ht="14.4" customHeight="1" x14ac:dyDescent="0.3">
      <c r="A97" s="664">
        <v>50</v>
      </c>
      <c r="B97" s="665" t="s">
        <v>536</v>
      </c>
      <c r="C97" s="665" t="s">
        <v>2302</v>
      </c>
      <c r="D97" s="746" t="s">
        <v>3176</v>
      </c>
      <c r="E97" s="747" t="s">
        <v>2312</v>
      </c>
      <c r="F97" s="665" t="s">
        <v>2300</v>
      </c>
      <c r="G97" s="665" t="s">
        <v>2494</v>
      </c>
      <c r="H97" s="665" t="s">
        <v>537</v>
      </c>
      <c r="I97" s="665" t="s">
        <v>2498</v>
      </c>
      <c r="J97" s="665" t="s">
        <v>2499</v>
      </c>
      <c r="K97" s="665" t="s">
        <v>2500</v>
      </c>
      <c r="L97" s="666">
        <v>86.41</v>
      </c>
      <c r="M97" s="666">
        <v>86.41</v>
      </c>
      <c r="N97" s="665">
        <v>1</v>
      </c>
      <c r="O97" s="748">
        <v>0.5</v>
      </c>
      <c r="P97" s="666"/>
      <c r="Q97" s="681">
        <v>0</v>
      </c>
      <c r="R97" s="665"/>
      <c r="S97" s="681">
        <v>0</v>
      </c>
      <c r="T97" s="748"/>
      <c r="U97" s="704">
        <v>0</v>
      </c>
    </row>
    <row r="98" spans="1:21" ht="14.4" customHeight="1" x14ac:dyDescent="0.3">
      <c r="A98" s="664">
        <v>50</v>
      </c>
      <c r="B98" s="665" t="s">
        <v>536</v>
      </c>
      <c r="C98" s="665" t="s">
        <v>2302</v>
      </c>
      <c r="D98" s="746" t="s">
        <v>3176</v>
      </c>
      <c r="E98" s="747" t="s">
        <v>2312</v>
      </c>
      <c r="F98" s="665" t="s">
        <v>2300</v>
      </c>
      <c r="G98" s="665" t="s">
        <v>2494</v>
      </c>
      <c r="H98" s="665" t="s">
        <v>537</v>
      </c>
      <c r="I98" s="665" t="s">
        <v>2501</v>
      </c>
      <c r="J98" s="665" t="s">
        <v>2502</v>
      </c>
      <c r="K98" s="665" t="s">
        <v>2503</v>
      </c>
      <c r="L98" s="666">
        <v>0</v>
      </c>
      <c r="M98" s="666">
        <v>0</v>
      </c>
      <c r="N98" s="665">
        <v>1</v>
      </c>
      <c r="O98" s="748">
        <v>0.5</v>
      </c>
      <c r="P98" s="666">
        <v>0</v>
      </c>
      <c r="Q98" s="681"/>
      <c r="R98" s="665">
        <v>1</v>
      </c>
      <c r="S98" s="681">
        <v>1</v>
      </c>
      <c r="T98" s="748">
        <v>0.5</v>
      </c>
      <c r="U98" s="704">
        <v>1</v>
      </c>
    </row>
    <row r="99" spans="1:21" ht="14.4" customHeight="1" x14ac:dyDescent="0.3">
      <c r="A99" s="664">
        <v>50</v>
      </c>
      <c r="B99" s="665" t="s">
        <v>536</v>
      </c>
      <c r="C99" s="665" t="s">
        <v>2302</v>
      </c>
      <c r="D99" s="746" t="s">
        <v>3176</v>
      </c>
      <c r="E99" s="747" t="s">
        <v>2312</v>
      </c>
      <c r="F99" s="665" t="s">
        <v>2300</v>
      </c>
      <c r="G99" s="665" t="s">
        <v>2504</v>
      </c>
      <c r="H99" s="665" t="s">
        <v>537</v>
      </c>
      <c r="I99" s="665" t="s">
        <v>2505</v>
      </c>
      <c r="J99" s="665" t="s">
        <v>2506</v>
      </c>
      <c r="K99" s="665" t="s">
        <v>2507</v>
      </c>
      <c r="L99" s="666">
        <v>0</v>
      </c>
      <c r="M99" s="666">
        <v>0</v>
      </c>
      <c r="N99" s="665">
        <v>1</v>
      </c>
      <c r="O99" s="748">
        <v>0.5</v>
      </c>
      <c r="P99" s="666"/>
      <c r="Q99" s="681"/>
      <c r="R99" s="665"/>
      <c r="S99" s="681">
        <v>0</v>
      </c>
      <c r="T99" s="748"/>
      <c r="U99" s="704">
        <v>0</v>
      </c>
    </row>
    <row r="100" spans="1:21" ht="14.4" customHeight="1" x14ac:dyDescent="0.3">
      <c r="A100" s="664">
        <v>50</v>
      </c>
      <c r="B100" s="665" t="s">
        <v>536</v>
      </c>
      <c r="C100" s="665" t="s">
        <v>2302</v>
      </c>
      <c r="D100" s="746" t="s">
        <v>3176</v>
      </c>
      <c r="E100" s="747" t="s">
        <v>2312</v>
      </c>
      <c r="F100" s="665" t="s">
        <v>2300</v>
      </c>
      <c r="G100" s="665" t="s">
        <v>2349</v>
      </c>
      <c r="H100" s="665" t="s">
        <v>537</v>
      </c>
      <c r="I100" s="665" t="s">
        <v>713</v>
      </c>
      <c r="J100" s="665" t="s">
        <v>714</v>
      </c>
      <c r="K100" s="665" t="s">
        <v>2508</v>
      </c>
      <c r="L100" s="666">
        <v>38.04</v>
      </c>
      <c r="M100" s="666">
        <v>38.04</v>
      </c>
      <c r="N100" s="665">
        <v>1</v>
      </c>
      <c r="O100" s="748">
        <v>0.5</v>
      </c>
      <c r="P100" s="666"/>
      <c r="Q100" s="681">
        <v>0</v>
      </c>
      <c r="R100" s="665"/>
      <c r="S100" s="681">
        <v>0</v>
      </c>
      <c r="T100" s="748"/>
      <c r="U100" s="704">
        <v>0</v>
      </c>
    </row>
    <row r="101" spans="1:21" ht="14.4" customHeight="1" x14ac:dyDescent="0.3">
      <c r="A101" s="664">
        <v>50</v>
      </c>
      <c r="B101" s="665" t="s">
        <v>536</v>
      </c>
      <c r="C101" s="665" t="s">
        <v>2302</v>
      </c>
      <c r="D101" s="746" t="s">
        <v>3176</v>
      </c>
      <c r="E101" s="747" t="s">
        <v>2312</v>
      </c>
      <c r="F101" s="665" t="s">
        <v>2300</v>
      </c>
      <c r="G101" s="665" t="s">
        <v>2349</v>
      </c>
      <c r="H101" s="665" t="s">
        <v>537</v>
      </c>
      <c r="I101" s="665" t="s">
        <v>2509</v>
      </c>
      <c r="J101" s="665" t="s">
        <v>714</v>
      </c>
      <c r="K101" s="665" t="s">
        <v>2510</v>
      </c>
      <c r="L101" s="666">
        <v>10.65</v>
      </c>
      <c r="M101" s="666">
        <v>10.65</v>
      </c>
      <c r="N101" s="665">
        <v>1</v>
      </c>
      <c r="O101" s="748">
        <v>0.5</v>
      </c>
      <c r="P101" s="666">
        <v>10.65</v>
      </c>
      <c r="Q101" s="681">
        <v>1</v>
      </c>
      <c r="R101" s="665">
        <v>1</v>
      </c>
      <c r="S101" s="681">
        <v>1</v>
      </c>
      <c r="T101" s="748">
        <v>0.5</v>
      </c>
      <c r="U101" s="704">
        <v>1</v>
      </c>
    </row>
    <row r="102" spans="1:21" ht="14.4" customHeight="1" x14ac:dyDescent="0.3">
      <c r="A102" s="664">
        <v>50</v>
      </c>
      <c r="B102" s="665" t="s">
        <v>536</v>
      </c>
      <c r="C102" s="665" t="s">
        <v>2302</v>
      </c>
      <c r="D102" s="746" t="s">
        <v>3176</v>
      </c>
      <c r="E102" s="747" t="s">
        <v>2312</v>
      </c>
      <c r="F102" s="665" t="s">
        <v>2300</v>
      </c>
      <c r="G102" s="665" t="s">
        <v>2349</v>
      </c>
      <c r="H102" s="665" t="s">
        <v>537</v>
      </c>
      <c r="I102" s="665" t="s">
        <v>2511</v>
      </c>
      <c r="J102" s="665" t="s">
        <v>2512</v>
      </c>
      <c r="K102" s="665" t="s">
        <v>2513</v>
      </c>
      <c r="L102" s="666">
        <v>70.23</v>
      </c>
      <c r="M102" s="666">
        <v>70.23</v>
      </c>
      <c r="N102" s="665">
        <v>1</v>
      </c>
      <c r="O102" s="748">
        <v>0.5</v>
      </c>
      <c r="P102" s="666"/>
      <c r="Q102" s="681">
        <v>0</v>
      </c>
      <c r="R102" s="665"/>
      <c r="S102" s="681">
        <v>0</v>
      </c>
      <c r="T102" s="748"/>
      <c r="U102" s="704">
        <v>0</v>
      </c>
    </row>
    <row r="103" spans="1:21" ht="14.4" customHeight="1" x14ac:dyDescent="0.3">
      <c r="A103" s="664">
        <v>50</v>
      </c>
      <c r="B103" s="665" t="s">
        <v>536</v>
      </c>
      <c r="C103" s="665" t="s">
        <v>2302</v>
      </c>
      <c r="D103" s="746" t="s">
        <v>3176</v>
      </c>
      <c r="E103" s="747" t="s">
        <v>2312</v>
      </c>
      <c r="F103" s="665" t="s">
        <v>2300</v>
      </c>
      <c r="G103" s="665" t="s">
        <v>2349</v>
      </c>
      <c r="H103" s="665" t="s">
        <v>537</v>
      </c>
      <c r="I103" s="665" t="s">
        <v>2514</v>
      </c>
      <c r="J103" s="665" t="s">
        <v>714</v>
      </c>
      <c r="K103" s="665" t="s">
        <v>2515</v>
      </c>
      <c r="L103" s="666">
        <v>0</v>
      </c>
      <c r="M103" s="666">
        <v>0</v>
      </c>
      <c r="N103" s="665">
        <v>1</v>
      </c>
      <c r="O103" s="748">
        <v>0.5</v>
      </c>
      <c r="P103" s="666"/>
      <c r="Q103" s="681"/>
      <c r="R103" s="665"/>
      <c r="S103" s="681">
        <v>0</v>
      </c>
      <c r="T103" s="748"/>
      <c r="U103" s="704">
        <v>0</v>
      </c>
    </row>
    <row r="104" spans="1:21" ht="14.4" customHeight="1" x14ac:dyDescent="0.3">
      <c r="A104" s="664">
        <v>50</v>
      </c>
      <c r="B104" s="665" t="s">
        <v>536</v>
      </c>
      <c r="C104" s="665" t="s">
        <v>2302</v>
      </c>
      <c r="D104" s="746" t="s">
        <v>3176</v>
      </c>
      <c r="E104" s="747" t="s">
        <v>2312</v>
      </c>
      <c r="F104" s="665" t="s">
        <v>2300</v>
      </c>
      <c r="G104" s="665" t="s">
        <v>2349</v>
      </c>
      <c r="H104" s="665" t="s">
        <v>537</v>
      </c>
      <c r="I104" s="665" t="s">
        <v>2516</v>
      </c>
      <c r="J104" s="665" t="s">
        <v>2517</v>
      </c>
      <c r="K104" s="665" t="s">
        <v>2518</v>
      </c>
      <c r="L104" s="666">
        <v>0</v>
      </c>
      <c r="M104" s="666">
        <v>0</v>
      </c>
      <c r="N104" s="665">
        <v>5</v>
      </c>
      <c r="O104" s="748">
        <v>2.5</v>
      </c>
      <c r="P104" s="666"/>
      <c r="Q104" s="681"/>
      <c r="R104" s="665"/>
      <c r="S104" s="681">
        <v>0</v>
      </c>
      <c r="T104" s="748"/>
      <c r="U104" s="704">
        <v>0</v>
      </c>
    </row>
    <row r="105" spans="1:21" ht="14.4" customHeight="1" x14ac:dyDescent="0.3">
      <c r="A105" s="664">
        <v>50</v>
      </c>
      <c r="B105" s="665" t="s">
        <v>536</v>
      </c>
      <c r="C105" s="665" t="s">
        <v>2302</v>
      </c>
      <c r="D105" s="746" t="s">
        <v>3176</v>
      </c>
      <c r="E105" s="747" t="s">
        <v>2312</v>
      </c>
      <c r="F105" s="665" t="s">
        <v>2300</v>
      </c>
      <c r="G105" s="665" t="s">
        <v>2355</v>
      </c>
      <c r="H105" s="665" t="s">
        <v>1205</v>
      </c>
      <c r="I105" s="665" t="s">
        <v>2519</v>
      </c>
      <c r="J105" s="665" t="s">
        <v>1241</v>
      </c>
      <c r="K105" s="665" t="s">
        <v>2178</v>
      </c>
      <c r="L105" s="666">
        <v>815.1</v>
      </c>
      <c r="M105" s="666">
        <v>815.1</v>
      </c>
      <c r="N105" s="665">
        <v>1</v>
      </c>
      <c r="O105" s="748">
        <v>1</v>
      </c>
      <c r="P105" s="666">
        <v>815.1</v>
      </c>
      <c r="Q105" s="681">
        <v>1</v>
      </c>
      <c r="R105" s="665">
        <v>1</v>
      </c>
      <c r="S105" s="681">
        <v>1</v>
      </c>
      <c r="T105" s="748">
        <v>1</v>
      </c>
      <c r="U105" s="704">
        <v>1</v>
      </c>
    </row>
    <row r="106" spans="1:21" ht="14.4" customHeight="1" x14ac:dyDescent="0.3">
      <c r="A106" s="664">
        <v>50</v>
      </c>
      <c r="B106" s="665" t="s">
        <v>536</v>
      </c>
      <c r="C106" s="665" t="s">
        <v>2302</v>
      </c>
      <c r="D106" s="746" t="s">
        <v>3176</v>
      </c>
      <c r="E106" s="747" t="s">
        <v>2312</v>
      </c>
      <c r="F106" s="665" t="s">
        <v>2300</v>
      </c>
      <c r="G106" s="665" t="s">
        <v>2355</v>
      </c>
      <c r="H106" s="665" t="s">
        <v>1205</v>
      </c>
      <c r="I106" s="665" t="s">
        <v>1240</v>
      </c>
      <c r="J106" s="665" t="s">
        <v>1241</v>
      </c>
      <c r="K106" s="665" t="s">
        <v>2181</v>
      </c>
      <c r="L106" s="666">
        <v>923.74</v>
      </c>
      <c r="M106" s="666">
        <v>923.74</v>
      </c>
      <c r="N106" s="665">
        <v>1</v>
      </c>
      <c r="O106" s="748">
        <v>1</v>
      </c>
      <c r="P106" s="666">
        <v>923.74</v>
      </c>
      <c r="Q106" s="681">
        <v>1</v>
      </c>
      <c r="R106" s="665">
        <v>1</v>
      </c>
      <c r="S106" s="681">
        <v>1</v>
      </c>
      <c r="T106" s="748">
        <v>1</v>
      </c>
      <c r="U106" s="704">
        <v>1</v>
      </c>
    </row>
    <row r="107" spans="1:21" ht="14.4" customHeight="1" x14ac:dyDescent="0.3">
      <c r="A107" s="664">
        <v>50</v>
      </c>
      <c r="B107" s="665" t="s">
        <v>536</v>
      </c>
      <c r="C107" s="665" t="s">
        <v>2302</v>
      </c>
      <c r="D107" s="746" t="s">
        <v>3176</v>
      </c>
      <c r="E107" s="747" t="s">
        <v>2312</v>
      </c>
      <c r="F107" s="665" t="s">
        <v>2300</v>
      </c>
      <c r="G107" s="665" t="s">
        <v>2355</v>
      </c>
      <c r="H107" s="665" t="s">
        <v>1205</v>
      </c>
      <c r="I107" s="665" t="s">
        <v>2520</v>
      </c>
      <c r="J107" s="665" t="s">
        <v>1273</v>
      </c>
      <c r="K107" s="665" t="s">
        <v>2521</v>
      </c>
      <c r="L107" s="666">
        <v>369.5</v>
      </c>
      <c r="M107" s="666">
        <v>1108.5</v>
      </c>
      <c r="N107" s="665">
        <v>3</v>
      </c>
      <c r="O107" s="748">
        <v>1</v>
      </c>
      <c r="P107" s="666"/>
      <c r="Q107" s="681">
        <v>0</v>
      </c>
      <c r="R107" s="665"/>
      <c r="S107" s="681">
        <v>0</v>
      </c>
      <c r="T107" s="748"/>
      <c r="U107" s="704">
        <v>0</v>
      </c>
    </row>
    <row r="108" spans="1:21" ht="14.4" customHeight="1" x14ac:dyDescent="0.3">
      <c r="A108" s="664">
        <v>50</v>
      </c>
      <c r="B108" s="665" t="s">
        <v>536</v>
      </c>
      <c r="C108" s="665" t="s">
        <v>2302</v>
      </c>
      <c r="D108" s="746" t="s">
        <v>3176</v>
      </c>
      <c r="E108" s="747" t="s">
        <v>2312</v>
      </c>
      <c r="F108" s="665" t="s">
        <v>2300</v>
      </c>
      <c r="G108" s="665" t="s">
        <v>2363</v>
      </c>
      <c r="H108" s="665" t="s">
        <v>1205</v>
      </c>
      <c r="I108" s="665" t="s">
        <v>2364</v>
      </c>
      <c r="J108" s="665" t="s">
        <v>572</v>
      </c>
      <c r="K108" s="665" t="s">
        <v>1252</v>
      </c>
      <c r="L108" s="666">
        <v>0</v>
      </c>
      <c r="M108" s="666">
        <v>0</v>
      </c>
      <c r="N108" s="665">
        <v>1</v>
      </c>
      <c r="O108" s="748">
        <v>0.5</v>
      </c>
      <c r="P108" s="666"/>
      <c r="Q108" s="681"/>
      <c r="R108" s="665"/>
      <c r="S108" s="681">
        <v>0</v>
      </c>
      <c r="T108" s="748"/>
      <c r="U108" s="704">
        <v>0</v>
      </c>
    </row>
    <row r="109" spans="1:21" ht="14.4" customHeight="1" x14ac:dyDescent="0.3">
      <c r="A109" s="664">
        <v>50</v>
      </c>
      <c r="B109" s="665" t="s">
        <v>536</v>
      </c>
      <c r="C109" s="665" t="s">
        <v>2302</v>
      </c>
      <c r="D109" s="746" t="s">
        <v>3176</v>
      </c>
      <c r="E109" s="747" t="s">
        <v>2312</v>
      </c>
      <c r="F109" s="665" t="s">
        <v>2300</v>
      </c>
      <c r="G109" s="665" t="s">
        <v>2363</v>
      </c>
      <c r="H109" s="665" t="s">
        <v>537</v>
      </c>
      <c r="I109" s="665" t="s">
        <v>2522</v>
      </c>
      <c r="J109" s="665" t="s">
        <v>2523</v>
      </c>
      <c r="K109" s="665" t="s">
        <v>2524</v>
      </c>
      <c r="L109" s="666">
        <v>0</v>
      </c>
      <c r="M109" s="666">
        <v>0</v>
      </c>
      <c r="N109" s="665">
        <v>1</v>
      </c>
      <c r="O109" s="748">
        <v>0.5</v>
      </c>
      <c r="P109" s="666"/>
      <c r="Q109" s="681"/>
      <c r="R109" s="665"/>
      <c r="S109" s="681">
        <v>0</v>
      </c>
      <c r="T109" s="748"/>
      <c r="U109" s="704">
        <v>0</v>
      </c>
    </row>
    <row r="110" spans="1:21" ht="14.4" customHeight="1" x14ac:dyDescent="0.3">
      <c r="A110" s="664">
        <v>50</v>
      </c>
      <c r="B110" s="665" t="s">
        <v>536</v>
      </c>
      <c r="C110" s="665" t="s">
        <v>2302</v>
      </c>
      <c r="D110" s="746" t="s">
        <v>3176</v>
      </c>
      <c r="E110" s="747" t="s">
        <v>2312</v>
      </c>
      <c r="F110" s="665" t="s">
        <v>2300</v>
      </c>
      <c r="G110" s="665" t="s">
        <v>2525</v>
      </c>
      <c r="H110" s="665" t="s">
        <v>1205</v>
      </c>
      <c r="I110" s="665" t="s">
        <v>2526</v>
      </c>
      <c r="J110" s="665" t="s">
        <v>2527</v>
      </c>
      <c r="K110" s="665" t="s">
        <v>558</v>
      </c>
      <c r="L110" s="666">
        <v>48.27</v>
      </c>
      <c r="M110" s="666">
        <v>144.81</v>
      </c>
      <c r="N110" s="665">
        <v>3</v>
      </c>
      <c r="O110" s="748">
        <v>1.5</v>
      </c>
      <c r="P110" s="666"/>
      <c r="Q110" s="681">
        <v>0</v>
      </c>
      <c r="R110" s="665"/>
      <c r="S110" s="681">
        <v>0</v>
      </c>
      <c r="T110" s="748"/>
      <c r="U110" s="704">
        <v>0</v>
      </c>
    </row>
    <row r="111" spans="1:21" ht="14.4" customHeight="1" x14ac:dyDescent="0.3">
      <c r="A111" s="664">
        <v>50</v>
      </c>
      <c r="B111" s="665" t="s">
        <v>536</v>
      </c>
      <c r="C111" s="665" t="s">
        <v>2302</v>
      </c>
      <c r="D111" s="746" t="s">
        <v>3176</v>
      </c>
      <c r="E111" s="747" t="s">
        <v>2312</v>
      </c>
      <c r="F111" s="665" t="s">
        <v>2300</v>
      </c>
      <c r="G111" s="665" t="s">
        <v>2525</v>
      </c>
      <c r="H111" s="665" t="s">
        <v>1205</v>
      </c>
      <c r="I111" s="665" t="s">
        <v>2528</v>
      </c>
      <c r="J111" s="665" t="s">
        <v>1350</v>
      </c>
      <c r="K111" s="665" t="s">
        <v>2250</v>
      </c>
      <c r="L111" s="666">
        <v>96.53</v>
      </c>
      <c r="M111" s="666">
        <v>386.12</v>
      </c>
      <c r="N111" s="665">
        <v>4</v>
      </c>
      <c r="O111" s="748">
        <v>2</v>
      </c>
      <c r="P111" s="666"/>
      <c r="Q111" s="681">
        <v>0</v>
      </c>
      <c r="R111" s="665"/>
      <c r="S111" s="681">
        <v>0</v>
      </c>
      <c r="T111" s="748"/>
      <c r="U111" s="704">
        <v>0</v>
      </c>
    </row>
    <row r="112" spans="1:21" ht="14.4" customHeight="1" x14ac:dyDescent="0.3">
      <c r="A112" s="664">
        <v>50</v>
      </c>
      <c r="B112" s="665" t="s">
        <v>536</v>
      </c>
      <c r="C112" s="665" t="s">
        <v>2302</v>
      </c>
      <c r="D112" s="746" t="s">
        <v>3176</v>
      </c>
      <c r="E112" s="747" t="s">
        <v>2312</v>
      </c>
      <c r="F112" s="665" t="s">
        <v>2300</v>
      </c>
      <c r="G112" s="665" t="s">
        <v>2370</v>
      </c>
      <c r="H112" s="665" t="s">
        <v>1205</v>
      </c>
      <c r="I112" s="665" t="s">
        <v>1232</v>
      </c>
      <c r="J112" s="665" t="s">
        <v>2194</v>
      </c>
      <c r="K112" s="665" t="s">
        <v>1234</v>
      </c>
      <c r="L112" s="666">
        <v>96.53</v>
      </c>
      <c r="M112" s="666">
        <v>96.53</v>
      </c>
      <c r="N112" s="665">
        <v>1</v>
      </c>
      <c r="O112" s="748">
        <v>0.5</v>
      </c>
      <c r="P112" s="666"/>
      <c r="Q112" s="681">
        <v>0</v>
      </c>
      <c r="R112" s="665"/>
      <c r="S112" s="681">
        <v>0</v>
      </c>
      <c r="T112" s="748"/>
      <c r="U112" s="704">
        <v>0</v>
      </c>
    </row>
    <row r="113" spans="1:21" ht="14.4" customHeight="1" x14ac:dyDescent="0.3">
      <c r="A113" s="664">
        <v>50</v>
      </c>
      <c r="B113" s="665" t="s">
        <v>536</v>
      </c>
      <c r="C113" s="665" t="s">
        <v>2302</v>
      </c>
      <c r="D113" s="746" t="s">
        <v>3176</v>
      </c>
      <c r="E113" s="747" t="s">
        <v>2312</v>
      </c>
      <c r="F113" s="665" t="s">
        <v>2300</v>
      </c>
      <c r="G113" s="665" t="s">
        <v>2370</v>
      </c>
      <c r="H113" s="665" t="s">
        <v>1205</v>
      </c>
      <c r="I113" s="665" t="s">
        <v>2529</v>
      </c>
      <c r="J113" s="665" t="s">
        <v>1207</v>
      </c>
      <c r="K113" s="665" t="s">
        <v>2530</v>
      </c>
      <c r="L113" s="666">
        <v>0</v>
      </c>
      <c r="M113" s="666">
        <v>0</v>
      </c>
      <c r="N113" s="665">
        <v>1</v>
      </c>
      <c r="O113" s="748">
        <v>0.5</v>
      </c>
      <c r="P113" s="666"/>
      <c r="Q113" s="681"/>
      <c r="R113" s="665"/>
      <c r="S113" s="681">
        <v>0</v>
      </c>
      <c r="T113" s="748"/>
      <c r="U113" s="704">
        <v>0</v>
      </c>
    </row>
    <row r="114" spans="1:21" ht="14.4" customHeight="1" x14ac:dyDescent="0.3">
      <c r="A114" s="664">
        <v>50</v>
      </c>
      <c r="B114" s="665" t="s">
        <v>536</v>
      </c>
      <c r="C114" s="665" t="s">
        <v>2302</v>
      </c>
      <c r="D114" s="746" t="s">
        <v>3176</v>
      </c>
      <c r="E114" s="747" t="s">
        <v>2312</v>
      </c>
      <c r="F114" s="665" t="s">
        <v>2300</v>
      </c>
      <c r="G114" s="665" t="s">
        <v>2370</v>
      </c>
      <c r="H114" s="665" t="s">
        <v>1205</v>
      </c>
      <c r="I114" s="665" t="s">
        <v>2371</v>
      </c>
      <c r="J114" s="665" t="s">
        <v>1210</v>
      </c>
      <c r="K114" s="665" t="s">
        <v>2345</v>
      </c>
      <c r="L114" s="666">
        <v>0</v>
      </c>
      <c r="M114" s="666">
        <v>0</v>
      </c>
      <c r="N114" s="665">
        <v>2</v>
      </c>
      <c r="O114" s="748">
        <v>1</v>
      </c>
      <c r="P114" s="666">
        <v>0</v>
      </c>
      <c r="Q114" s="681"/>
      <c r="R114" s="665">
        <v>1</v>
      </c>
      <c r="S114" s="681">
        <v>0.5</v>
      </c>
      <c r="T114" s="748">
        <v>0.5</v>
      </c>
      <c r="U114" s="704">
        <v>0.5</v>
      </c>
    </row>
    <row r="115" spans="1:21" ht="14.4" customHeight="1" x14ac:dyDescent="0.3">
      <c r="A115" s="664">
        <v>50</v>
      </c>
      <c r="B115" s="665" t="s">
        <v>536</v>
      </c>
      <c r="C115" s="665" t="s">
        <v>2302</v>
      </c>
      <c r="D115" s="746" t="s">
        <v>3176</v>
      </c>
      <c r="E115" s="747" t="s">
        <v>2312</v>
      </c>
      <c r="F115" s="665" t="s">
        <v>2300</v>
      </c>
      <c r="G115" s="665" t="s">
        <v>2370</v>
      </c>
      <c r="H115" s="665" t="s">
        <v>1205</v>
      </c>
      <c r="I115" s="665" t="s">
        <v>1261</v>
      </c>
      <c r="J115" s="665" t="s">
        <v>2195</v>
      </c>
      <c r="K115" s="665" t="s">
        <v>888</v>
      </c>
      <c r="L115" s="666">
        <v>48.27</v>
      </c>
      <c r="M115" s="666">
        <v>48.27</v>
      </c>
      <c r="N115" s="665">
        <v>1</v>
      </c>
      <c r="O115" s="748">
        <v>0.5</v>
      </c>
      <c r="P115" s="666"/>
      <c r="Q115" s="681">
        <v>0</v>
      </c>
      <c r="R115" s="665"/>
      <c r="S115" s="681">
        <v>0</v>
      </c>
      <c r="T115" s="748"/>
      <c r="U115" s="704">
        <v>0</v>
      </c>
    </row>
    <row r="116" spans="1:21" ht="14.4" customHeight="1" x14ac:dyDescent="0.3">
      <c r="A116" s="664">
        <v>50</v>
      </c>
      <c r="B116" s="665" t="s">
        <v>536</v>
      </c>
      <c r="C116" s="665" t="s">
        <v>2302</v>
      </c>
      <c r="D116" s="746" t="s">
        <v>3176</v>
      </c>
      <c r="E116" s="747" t="s">
        <v>2312</v>
      </c>
      <c r="F116" s="665" t="s">
        <v>2300</v>
      </c>
      <c r="G116" s="665" t="s">
        <v>2531</v>
      </c>
      <c r="H116" s="665" t="s">
        <v>537</v>
      </c>
      <c r="I116" s="665" t="s">
        <v>2532</v>
      </c>
      <c r="J116" s="665" t="s">
        <v>2533</v>
      </c>
      <c r="K116" s="665" t="s">
        <v>2534</v>
      </c>
      <c r="L116" s="666">
        <v>0</v>
      </c>
      <c r="M116" s="666">
        <v>0</v>
      </c>
      <c r="N116" s="665">
        <v>1</v>
      </c>
      <c r="O116" s="748">
        <v>0.5</v>
      </c>
      <c r="P116" s="666"/>
      <c r="Q116" s="681"/>
      <c r="R116" s="665"/>
      <c r="S116" s="681">
        <v>0</v>
      </c>
      <c r="T116" s="748"/>
      <c r="U116" s="704">
        <v>0</v>
      </c>
    </row>
    <row r="117" spans="1:21" ht="14.4" customHeight="1" x14ac:dyDescent="0.3">
      <c r="A117" s="664">
        <v>50</v>
      </c>
      <c r="B117" s="665" t="s">
        <v>536</v>
      </c>
      <c r="C117" s="665" t="s">
        <v>2302</v>
      </c>
      <c r="D117" s="746" t="s">
        <v>3176</v>
      </c>
      <c r="E117" s="747" t="s">
        <v>2312</v>
      </c>
      <c r="F117" s="665" t="s">
        <v>2300</v>
      </c>
      <c r="G117" s="665" t="s">
        <v>2531</v>
      </c>
      <c r="H117" s="665" t="s">
        <v>537</v>
      </c>
      <c r="I117" s="665" t="s">
        <v>2535</v>
      </c>
      <c r="J117" s="665" t="s">
        <v>2533</v>
      </c>
      <c r="K117" s="665" t="s">
        <v>2536</v>
      </c>
      <c r="L117" s="666">
        <v>105.46</v>
      </c>
      <c r="M117" s="666">
        <v>105.46</v>
      </c>
      <c r="N117" s="665">
        <v>1</v>
      </c>
      <c r="O117" s="748">
        <v>0.5</v>
      </c>
      <c r="P117" s="666"/>
      <c r="Q117" s="681">
        <v>0</v>
      </c>
      <c r="R117" s="665"/>
      <c r="S117" s="681">
        <v>0</v>
      </c>
      <c r="T117" s="748"/>
      <c r="U117" s="704">
        <v>0</v>
      </c>
    </row>
    <row r="118" spans="1:21" ht="14.4" customHeight="1" x14ac:dyDescent="0.3">
      <c r="A118" s="664">
        <v>50</v>
      </c>
      <c r="B118" s="665" t="s">
        <v>536</v>
      </c>
      <c r="C118" s="665" t="s">
        <v>2302</v>
      </c>
      <c r="D118" s="746" t="s">
        <v>3176</v>
      </c>
      <c r="E118" s="747" t="s">
        <v>2312</v>
      </c>
      <c r="F118" s="665" t="s">
        <v>2300</v>
      </c>
      <c r="G118" s="665" t="s">
        <v>2537</v>
      </c>
      <c r="H118" s="665" t="s">
        <v>1205</v>
      </c>
      <c r="I118" s="665" t="s">
        <v>2538</v>
      </c>
      <c r="J118" s="665" t="s">
        <v>2539</v>
      </c>
      <c r="K118" s="665" t="s">
        <v>2201</v>
      </c>
      <c r="L118" s="666">
        <v>181.13</v>
      </c>
      <c r="M118" s="666">
        <v>362.26</v>
      </c>
      <c r="N118" s="665">
        <v>2</v>
      </c>
      <c r="O118" s="748">
        <v>1</v>
      </c>
      <c r="P118" s="666"/>
      <c r="Q118" s="681">
        <v>0</v>
      </c>
      <c r="R118" s="665"/>
      <c r="S118" s="681">
        <v>0</v>
      </c>
      <c r="T118" s="748"/>
      <c r="U118" s="704">
        <v>0</v>
      </c>
    </row>
    <row r="119" spans="1:21" ht="14.4" customHeight="1" x14ac:dyDescent="0.3">
      <c r="A119" s="664">
        <v>50</v>
      </c>
      <c r="B119" s="665" t="s">
        <v>536</v>
      </c>
      <c r="C119" s="665" t="s">
        <v>2302</v>
      </c>
      <c r="D119" s="746" t="s">
        <v>3176</v>
      </c>
      <c r="E119" s="747" t="s">
        <v>2312</v>
      </c>
      <c r="F119" s="665" t="s">
        <v>2300</v>
      </c>
      <c r="G119" s="665" t="s">
        <v>2537</v>
      </c>
      <c r="H119" s="665" t="s">
        <v>1205</v>
      </c>
      <c r="I119" s="665" t="s">
        <v>2540</v>
      </c>
      <c r="J119" s="665" t="s">
        <v>2541</v>
      </c>
      <c r="K119" s="665" t="s">
        <v>2202</v>
      </c>
      <c r="L119" s="666">
        <v>278.64</v>
      </c>
      <c r="M119" s="666">
        <v>278.64</v>
      </c>
      <c r="N119" s="665">
        <v>1</v>
      </c>
      <c r="O119" s="748">
        <v>0.5</v>
      </c>
      <c r="P119" s="666"/>
      <c r="Q119" s="681">
        <v>0</v>
      </c>
      <c r="R119" s="665"/>
      <c r="S119" s="681">
        <v>0</v>
      </c>
      <c r="T119" s="748"/>
      <c r="U119" s="704">
        <v>0</v>
      </c>
    </row>
    <row r="120" spans="1:21" ht="14.4" customHeight="1" x14ac:dyDescent="0.3">
      <c r="A120" s="664">
        <v>50</v>
      </c>
      <c r="B120" s="665" t="s">
        <v>536</v>
      </c>
      <c r="C120" s="665" t="s">
        <v>2302</v>
      </c>
      <c r="D120" s="746" t="s">
        <v>3176</v>
      </c>
      <c r="E120" s="747" t="s">
        <v>2312</v>
      </c>
      <c r="F120" s="665" t="s">
        <v>2300</v>
      </c>
      <c r="G120" s="665" t="s">
        <v>2537</v>
      </c>
      <c r="H120" s="665" t="s">
        <v>537</v>
      </c>
      <c r="I120" s="665" t="s">
        <v>2542</v>
      </c>
      <c r="J120" s="665" t="s">
        <v>2543</v>
      </c>
      <c r="K120" s="665" t="s">
        <v>2544</v>
      </c>
      <c r="L120" s="666">
        <v>169.04</v>
      </c>
      <c r="M120" s="666">
        <v>169.04</v>
      </c>
      <c r="N120" s="665">
        <v>1</v>
      </c>
      <c r="O120" s="748">
        <v>1</v>
      </c>
      <c r="P120" s="666"/>
      <c r="Q120" s="681">
        <v>0</v>
      </c>
      <c r="R120" s="665"/>
      <c r="S120" s="681">
        <v>0</v>
      </c>
      <c r="T120" s="748"/>
      <c r="U120" s="704">
        <v>0</v>
      </c>
    </row>
    <row r="121" spans="1:21" ht="14.4" customHeight="1" x14ac:dyDescent="0.3">
      <c r="A121" s="664">
        <v>50</v>
      </c>
      <c r="B121" s="665" t="s">
        <v>536</v>
      </c>
      <c r="C121" s="665" t="s">
        <v>2302</v>
      </c>
      <c r="D121" s="746" t="s">
        <v>3176</v>
      </c>
      <c r="E121" s="747" t="s">
        <v>2312</v>
      </c>
      <c r="F121" s="665" t="s">
        <v>2300</v>
      </c>
      <c r="G121" s="665" t="s">
        <v>2372</v>
      </c>
      <c r="H121" s="665" t="s">
        <v>537</v>
      </c>
      <c r="I121" s="665" t="s">
        <v>816</v>
      </c>
      <c r="J121" s="665" t="s">
        <v>817</v>
      </c>
      <c r="K121" s="665" t="s">
        <v>2545</v>
      </c>
      <c r="L121" s="666">
        <v>90.53</v>
      </c>
      <c r="M121" s="666">
        <v>90.53</v>
      </c>
      <c r="N121" s="665">
        <v>1</v>
      </c>
      <c r="O121" s="748">
        <v>0.5</v>
      </c>
      <c r="P121" s="666">
        <v>90.53</v>
      </c>
      <c r="Q121" s="681">
        <v>1</v>
      </c>
      <c r="R121" s="665">
        <v>1</v>
      </c>
      <c r="S121" s="681">
        <v>1</v>
      </c>
      <c r="T121" s="748">
        <v>0.5</v>
      </c>
      <c r="U121" s="704">
        <v>1</v>
      </c>
    </row>
    <row r="122" spans="1:21" ht="14.4" customHeight="1" x14ac:dyDescent="0.3">
      <c r="A122" s="664">
        <v>50</v>
      </c>
      <c r="B122" s="665" t="s">
        <v>536</v>
      </c>
      <c r="C122" s="665" t="s">
        <v>2302</v>
      </c>
      <c r="D122" s="746" t="s">
        <v>3176</v>
      </c>
      <c r="E122" s="747" t="s">
        <v>2312</v>
      </c>
      <c r="F122" s="665" t="s">
        <v>2300</v>
      </c>
      <c r="G122" s="665" t="s">
        <v>2375</v>
      </c>
      <c r="H122" s="665" t="s">
        <v>537</v>
      </c>
      <c r="I122" s="665" t="s">
        <v>660</v>
      </c>
      <c r="J122" s="665" t="s">
        <v>661</v>
      </c>
      <c r="K122" s="665" t="s">
        <v>2377</v>
      </c>
      <c r="L122" s="666">
        <v>42.08</v>
      </c>
      <c r="M122" s="666">
        <v>168.32</v>
      </c>
      <c r="N122" s="665">
        <v>4</v>
      </c>
      <c r="O122" s="748">
        <v>2</v>
      </c>
      <c r="P122" s="666">
        <v>42.08</v>
      </c>
      <c r="Q122" s="681">
        <v>0.25</v>
      </c>
      <c r="R122" s="665">
        <v>1</v>
      </c>
      <c r="S122" s="681">
        <v>0.25</v>
      </c>
      <c r="T122" s="748">
        <v>0.5</v>
      </c>
      <c r="U122" s="704">
        <v>0.25</v>
      </c>
    </row>
    <row r="123" spans="1:21" ht="14.4" customHeight="1" x14ac:dyDescent="0.3">
      <c r="A123" s="664">
        <v>50</v>
      </c>
      <c r="B123" s="665" t="s">
        <v>536</v>
      </c>
      <c r="C123" s="665" t="s">
        <v>2302</v>
      </c>
      <c r="D123" s="746" t="s">
        <v>3176</v>
      </c>
      <c r="E123" s="747" t="s">
        <v>2312</v>
      </c>
      <c r="F123" s="665" t="s">
        <v>2300</v>
      </c>
      <c r="G123" s="665" t="s">
        <v>2546</v>
      </c>
      <c r="H123" s="665" t="s">
        <v>537</v>
      </c>
      <c r="I123" s="665" t="s">
        <v>2547</v>
      </c>
      <c r="J123" s="665" t="s">
        <v>2548</v>
      </c>
      <c r="K123" s="665" t="s">
        <v>1328</v>
      </c>
      <c r="L123" s="666">
        <v>0</v>
      </c>
      <c r="M123" s="666">
        <v>0</v>
      </c>
      <c r="N123" s="665">
        <v>1</v>
      </c>
      <c r="O123" s="748">
        <v>0.5</v>
      </c>
      <c r="P123" s="666"/>
      <c r="Q123" s="681"/>
      <c r="R123" s="665"/>
      <c r="S123" s="681">
        <v>0</v>
      </c>
      <c r="T123" s="748"/>
      <c r="U123" s="704">
        <v>0</v>
      </c>
    </row>
    <row r="124" spans="1:21" ht="14.4" customHeight="1" x14ac:dyDescent="0.3">
      <c r="A124" s="664">
        <v>50</v>
      </c>
      <c r="B124" s="665" t="s">
        <v>536</v>
      </c>
      <c r="C124" s="665" t="s">
        <v>2302</v>
      </c>
      <c r="D124" s="746" t="s">
        <v>3176</v>
      </c>
      <c r="E124" s="747" t="s">
        <v>2312</v>
      </c>
      <c r="F124" s="665" t="s">
        <v>2300</v>
      </c>
      <c r="G124" s="665" t="s">
        <v>2549</v>
      </c>
      <c r="H124" s="665" t="s">
        <v>537</v>
      </c>
      <c r="I124" s="665" t="s">
        <v>2550</v>
      </c>
      <c r="J124" s="665" t="s">
        <v>2551</v>
      </c>
      <c r="K124" s="665" t="s">
        <v>708</v>
      </c>
      <c r="L124" s="666">
        <v>301.26</v>
      </c>
      <c r="M124" s="666">
        <v>301.26</v>
      </c>
      <c r="N124" s="665">
        <v>1</v>
      </c>
      <c r="O124" s="748">
        <v>0.5</v>
      </c>
      <c r="P124" s="666"/>
      <c r="Q124" s="681">
        <v>0</v>
      </c>
      <c r="R124" s="665"/>
      <c r="S124" s="681">
        <v>0</v>
      </c>
      <c r="T124" s="748"/>
      <c r="U124" s="704">
        <v>0</v>
      </c>
    </row>
    <row r="125" spans="1:21" ht="14.4" customHeight="1" x14ac:dyDescent="0.3">
      <c r="A125" s="664">
        <v>50</v>
      </c>
      <c r="B125" s="665" t="s">
        <v>536</v>
      </c>
      <c r="C125" s="665" t="s">
        <v>2302</v>
      </c>
      <c r="D125" s="746" t="s">
        <v>3176</v>
      </c>
      <c r="E125" s="747" t="s">
        <v>2312</v>
      </c>
      <c r="F125" s="665" t="s">
        <v>2300</v>
      </c>
      <c r="G125" s="665" t="s">
        <v>2552</v>
      </c>
      <c r="H125" s="665" t="s">
        <v>537</v>
      </c>
      <c r="I125" s="665" t="s">
        <v>2553</v>
      </c>
      <c r="J125" s="665" t="s">
        <v>2554</v>
      </c>
      <c r="K125" s="665" t="s">
        <v>2555</v>
      </c>
      <c r="L125" s="666">
        <v>0</v>
      </c>
      <c r="M125" s="666">
        <v>0</v>
      </c>
      <c r="N125" s="665">
        <v>1</v>
      </c>
      <c r="O125" s="748">
        <v>0.5</v>
      </c>
      <c r="P125" s="666"/>
      <c r="Q125" s="681"/>
      <c r="R125" s="665"/>
      <c r="S125" s="681">
        <v>0</v>
      </c>
      <c r="T125" s="748"/>
      <c r="U125" s="704">
        <v>0</v>
      </c>
    </row>
    <row r="126" spans="1:21" ht="14.4" customHeight="1" x14ac:dyDescent="0.3">
      <c r="A126" s="664">
        <v>50</v>
      </c>
      <c r="B126" s="665" t="s">
        <v>536</v>
      </c>
      <c r="C126" s="665" t="s">
        <v>2302</v>
      </c>
      <c r="D126" s="746" t="s">
        <v>3176</v>
      </c>
      <c r="E126" s="747" t="s">
        <v>2312</v>
      </c>
      <c r="F126" s="665" t="s">
        <v>2300</v>
      </c>
      <c r="G126" s="665" t="s">
        <v>2556</v>
      </c>
      <c r="H126" s="665" t="s">
        <v>537</v>
      </c>
      <c r="I126" s="665" t="s">
        <v>2557</v>
      </c>
      <c r="J126" s="665" t="s">
        <v>2558</v>
      </c>
      <c r="K126" s="665" t="s">
        <v>2559</v>
      </c>
      <c r="L126" s="666">
        <v>171.07</v>
      </c>
      <c r="M126" s="666">
        <v>171.07</v>
      </c>
      <c r="N126" s="665">
        <v>1</v>
      </c>
      <c r="O126" s="748">
        <v>0.5</v>
      </c>
      <c r="P126" s="666"/>
      <c r="Q126" s="681">
        <v>0</v>
      </c>
      <c r="R126" s="665"/>
      <c r="S126" s="681">
        <v>0</v>
      </c>
      <c r="T126" s="748"/>
      <c r="U126" s="704">
        <v>0</v>
      </c>
    </row>
    <row r="127" spans="1:21" ht="14.4" customHeight="1" x14ac:dyDescent="0.3">
      <c r="A127" s="664">
        <v>50</v>
      </c>
      <c r="B127" s="665" t="s">
        <v>536</v>
      </c>
      <c r="C127" s="665" t="s">
        <v>2302</v>
      </c>
      <c r="D127" s="746" t="s">
        <v>3176</v>
      </c>
      <c r="E127" s="747" t="s">
        <v>2312</v>
      </c>
      <c r="F127" s="665" t="s">
        <v>2300</v>
      </c>
      <c r="G127" s="665" t="s">
        <v>2560</v>
      </c>
      <c r="H127" s="665" t="s">
        <v>537</v>
      </c>
      <c r="I127" s="665" t="s">
        <v>2561</v>
      </c>
      <c r="J127" s="665" t="s">
        <v>2562</v>
      </c>
      <c r="K127" s="665" t="s">
        <v>2563</v>
      </c>
      <c r="L127" s="666">
        <v>0</v>
      </c>
      <c r="M127" s="666">
        <v>0</v>
      </c>
      <c r="N127" s="665">
        <v>1</v>
      </c>
      <c r="O127" s="748">
        <v>0.5</v>
      </c>
      <c r="P127" s="666"/>
      <c r="Q127" s="681"/>
      <c r="R127" s="665"/>
      <c r="S127" s="681">
        <v>0</v>
      </c>
      <c r="T127" s="748"/>
      <c r="U127" s="704">
        <v>0</v>
      </c>
    </row>
    <row r="128" spans="1:21" ht="14.4" customHeight="1" x14ac:dyDescent="0.3">
      <c r="A128" s="664">
        <v>50</v>
      </c>
      <c r="B128" s="665" t="s">
        <v>536</v>
      </c>
      <c r="C128" s="665" t="s">
        <v>2302</v>
      </c>
      <c r="D128" s="746" t="s">
        <v>3176</v>
      </c>
      <c r="E128" s="747" t="s">
        <v>2312</v>
      </c>
      <c r="F128" s="665" t="s">
        <v>2300</v>
      </c>
      <c r="G128" s="665" t="s">
        <v>2564</v>
      </c>
      <c r="H128" s="665" t="s">
        <v>537</v>
      </c>
      <c r="I128" s="665" t="s">
        <v>2565</v>
      </c>
      <c r="J128" s="665" t="s">
        <v>2566</v>
      </c>
      <c r="K128" s="665" t="s">
        <v>2567</v>
      </c>
      <c r="L128" s="666">
        <v>0</v>
      </c>
      <c r="M128" s="666">
        <v>0</v>
      </c>
      <c r="N128" s="665">
        <v>1</v>
      </c>
      <c r="O128" s="748">
        <v>0.5</v>
      </c>
      <c r="P128" s="666"/>
      <c r="Q128" s="681"/>
      <c r="R128" s="665"/>
      <c r="S128" s="681">
        <v>0</v>
      </c>
      <c r="T128" s="748"/>
      <c r="U128" s="704">
        <v>0</v>
      </c>
    </row>
    <row r="129" spans="1:21" ht="14.4" customHeight="1" x14ac:dyDescent="0.3">
      <c r="A129" s="664">
        <v>50</v>
      </c>
      <c r="B129" s="665" t="s">
        <v>536</v>
      </c>
      <c r="C129" s="665" t="s">
        <v>2302</v>
      </c>
      <c r="D129" s="746" t="s">
        <v>3176</v>
      </c>
      <c r="E129" s="747" t="s">
        <v>2312</v>
      </c>
      <c r="F129" s="665" t="s">
        <v>2300</v>
      </c>
      <c r="G129" s="665" t="s">
        <v>2408</v>
      </c>
      <c r="H129" s="665" t="s">
        <v>1205</v>
      </c>
      <c r="I129" s="665" t="s">
        <v>2568</v>
      </c>
      <c r="J129" s="665" t="s">
        <v>2569</v>
      </c>
      <c r="K129" s="665" t="s">
        <v>2570</v>
      </c>
      <c r="L129" s="666">
        <v>0</v>
      </c>
      <c r="M129" s="666">
        <v>0</v>
      </c>
      <c r="N129" s="665">
        <v>3</v>
      </c>
      <c r="O129" s="748">
        <v>1.5</v>
      </c>
      <c r="P129" s="666">
        <v>0</v>
      </c>
      <c r="Q129" s="681"/>
      <c r="R129" s="665">
        <v>1</v>
      </c>
      <c r="S129" s="681">
        <v>0.33333333333333331</v>
      </c>
      <c r="T129" s="748">
        <v>0.5</v>
      </c>
      <c r="U129" s="704">
        <v>0.33333333333333331</v>
      </c>
    </row>
    <row r="130" spans="1:21" ht="14.4" customHeight="1" x14ac:dyDescent="0.3">
      <c r="A130" s="664">
        <v>50</v>
      </c>
      <c r="B130" s="665" t="s">
        <v>536</v>
      </c>
      <c r="C130" s="665" t="s">
        <v>2302</v>
      </c>
      <c r="D130" s="746" t="s">
        <v>3176</v>
      </c>
      <c r="E130" s="747" t="s">
        <v>2312</v>
      </c>
      <c r="F130" s="665" t="s">
        <v>2300</v>
      </c>
      <c r="G130" s="665" t="s">
        <v>2408</v>
      </c>
      <c r="H130" s="665" t="s">
        <v>1205</v>
      </c>
      <c r="I130" s="665" t="s">
        <v>1878</v>
      </c>
      <c r="J130" s="665" t="s">
        <v>2409</v>
      </c>
      <c r="K130" s="665" t="s">
        <v>2410</v>
      </c>
      <c r="L130" s="666">
        <v>120.61</v>
      </c>
      <c r="M130" s="666">
        <v>241.22</v>
      </c>
      <c r="N130" s="665">
        <v>2</v>
      </c>
      <c r="O130" s="748">
        <v>1.5</v>
      </c>
      <c r="P130" s="666"/>
      <c r="Q130" s="681">
        <v>0</v>
      </c>
      <c r="R130" s="665"/>
      <c r="S130" s="681">
        <v>0</v>
      </c>
      <c r="T130" s="748"/>
      <c r="U130" s="704">
        <v>0</v>
      </c>
    </row>
    <row r="131" spans="1:21" ht="14.4" customHeight="1" x14ac:dyDescent="0.3">
      <c r="A131" s="664">
        <v>50</v>
      </c>
      <c r="B131" s="665" t="s">
        <v>536</v>
      </c>
      <c r="C131" s="665" t="s">
        <v>2302</v>
      </c>
      <c r="D131" s="746" t="s">
        <v>3176</v>
      </c>
      <c r="E131" s="747" t="s">
        <v>2312</v>
      </c>
      <c r="F131" s="665" t="s">
        <v>2300</v>
      </c>
      <c r="G131" s="665" t="s">
        <v>2408</v>
      </c>
      <c r="H131" s="665" t="s">
        <v>1205</v>
      </c>
      <c r="I131" s="665" t="s">
        <v>1298</v>
      </c>
      <c r="J131" s="665" t="s">
        <v>2172</v>
      </c>
      <c r="K131" s="665" t="s">
        <v>2173</v>
      </c>
      <c r="L131" s="666">
        <v>184.74</v>
      </c>
      <c r="M131" s="666">
        <v>369.48</v>
      </c>
      <c r="N131" s="665">
        <v>2</v>
      </c>
      <c r="O131" s="748">
        <v>1</v>
      </c>
      <c r="P131" s="666"/>
      <c r="Q131" s="681">
        <v>0</v>
      </c>
      <c r="R131" s="665"/>
      <c r="S131" s="681">
        <v>0</v>
      </c>
      <c r="T131" s="748"/>
      <c r="U131" s="704">
        <v>0</v>
      </c>
    </row>
    <row r="132" spans="1:21" ht="14.4" customHeight="1" x14ac:dyDescent="0.3">
      <c r="A132" s="664">
        <v>50</v>
      </c>
      <c r="B132" s="665" t="s">
        <v>536</v>
      </c>
      <c r="C132" s="665" t="s">
        <v>2302</v>
      </c>
      <c r="D132" s="746" t="s">
        <v>3176</v>
      </c>
      <c r="E132" s="747" t="s">
        <v>2312</v>
      </c>
      <c r="F132" s="665" t="s">
        <v>2300</v>
      </c>
      <c r="G132" s="665" t="s">
        <v>2571</v>
      </c>
      <c r="H132" s="665" t="s">
        <v>537</v>
      </c>
      <c r="I132" s="665" t="s">
        <v>2572</v>
      </c>
      <c r="J132" s="665" t="s">
        <v>2573</v>
      </c>
      <c r="K132" s="665" t="s">
        <v>1852</v>
      </c>
      <c r="L132" s="666">
        <v>0</v>
      </c>
      <c r="M132" s="666">
        <v>0</v>
      </c>
      <c r="N132" s="665">
        <v>1</v>
      </c>
      <c r="O132" s="748">
        <v>0.5</v>
      </c>
      <c r="P132" s="666"/>
      <c r="Q132" s="681"/>
      <c r="R132" s="665"/>
      <c r="S132" s="681">
        <v>0</v>
      </c>
      <c r="T132" s="748"/>
      <c r="U132" s="704">
        <v>0</v>
      </c>
    </row>
    <row r="133" spans="1:21" ht="14.4" customHeight="1" x14ac:dyDescent="0.3">
      <c r="A133" s="664">
        <v>50</v>
      </c>
      <c r="B133" s="665" t="s">
        <v>536</v>
      </c>
      <c r="C133" s="665" t="s">
        <v>2302</v>
      </c>
      <c r="D133" s="746" t="s">
        <v>3176</v>
      </c>
      <c r="E133" s="747" t="s">
        <v>2312</v>
      </c>
      <c r="F133" s="665" t="s">
        <v>2300</v>
      </c>
      <c r="G133" s="665" t="s">
        <v>2574</v>
      </c>
      <c r="H133" s="665" t="s">
        <v>537</v>
      </c>
      <c r="I133" s="665" t="s">
        <v>2575</v>
      </c>
      <c r="J133" s="665" t="s">
        <v>2576</v>
      </c>
      <c r="K133" s="665" t="s">
        <v>2577</v>
      </c>
      <c r="L133" s="666">
        <v>0</v>
      </c>
      <c r="M133" s="666">
        <v>0</v>
      </c>
      <c r="N133" s="665">
        <v>1</v>
      </c>
      <c r="O133" s="748">
        <v>0.5</v>
      </c>
      <c r="P133" s="666"/>
      <c r="Q133" s="681"/>
      <c r="R133" s="665"/>
      <c r="S133" s="681">
        <v>0</v>
      </c>
      <c r="T133" s="748"/>
      <c r="U133" s="704">
        <v>0</v>
      </c>
    </row>
    <row r="134" spans="1:21" ht="14.4" customHeight="1" x14ac:dyDescent="0.3">
      <c r="A134" s="664">
        <v>50</v>
      </c>
      <c r="B134" s="665" t="s">
        <v>536</v>
      </c>
      <c r="C134" s="665" t="s">
        <v>2302</v>
      </c>
      <c r="D134" s="746" t="s">
        <v>3176</v>
      </c>
      <c r="E134" s="747" t="s">
        <v>2312</v>
      </c>
      <c r="F134" s="665" t="s">
        <v>2300</v>
      </c>
      <c r="G134" s="665" t="s">
        <v>2394</v>
      </c>
      <c r="H134" s="665" t="s">
        <v>537</v>
      </c>
      <c r="I134" s="665" t="s">
        <v>2578</v>
      </c>
      <c r="J134" s="665" t="s">
        <v>2579</v>
      </c>
      <c r="K134" s="665" t="s">
        <v>2580</v>
      </c>
      <c r="L134" s="666">
        <v>140.38</v>
      </c>
      <c r="M134" s="666">
        <v>140.38</v>
      </c>
      <c r="N134" s="665">
        <v>1</v>
      </c>
      <c r="O134" s="748">
        <v>0.5</v>
      </c>
      <c r="P134" s="666"/>
      <c r="Q134" s="681">
        <v>0</v>
      </c>
      <c r="R134" s="665"/>
      <c r="S134" s="681">
        <v>0</v>
      </c>
      <c r="T134" s="748"/>
      <c r="U134" s="704">
        <v>0</v>
      </c>
    </row>
    <row r="135" spans="1:21" ht="14.4" customHeight="1" x14ac:dyDescent="0.3">
      <c r="A135" s="664">
        <v>50</v>
      </c>
      <c r="B135" s="665" t="s">
        <v>536</v>
      </c>
      <c r="C135" s="665" t="s">
        <v>2302</v>
      </c>
      <c r="D135" s="746" t="s">
        <v>3176</v>
      </c>
      <c r="E135" s="747" t="s">
        <v>2313</v>
      </c>
      <c r="F135" s="665" t="s">
        <v>2300</v>
      </c>
      <c r="G135" s="665" t="s">
        <v>2581</v>
      </c>
      <c r="H135" s="665" t="s">
        <v>1205</v>
      </c>
      <c r="I135" s="665" t="s">
        <v>1265</v>
      </c>
      <c r="J135" s="665" t="s">
        <v>763</v>
      </c>
      <c r="K135" s="665" t="s">
        <v>2582</v>
      </c>
      <c r="L135" s="666">
        <v>0</v>
      </c>
      <c r="M135" s="666">
        <v>0</v>
      </c>
      <c r="N135" s="665">
        <v>2</v>
      </c>
      <c r="O135" s="748">
        <v>1.5</v>
      </c>
      <c r="P135" s="666">
        <v>0</v>
      </c>
      <c r="Q135" s="681"/>
      <c r="R135" s="665">
        <v>1</v>
      </c>
      <c r="S135" s="681">
        <v>0.5</v>
      </c>
      <c r="T135" s="748">
        <v>1</v>
      </c>
      <c r="U135" s="704">
        <v>0.66666666666666663</v>
      </c>
    </row>
    <row r="136" spans="1:21" ht="14.4" customHeight="1" x14ac:dyDescent="0.3">
      <c r="A136" s="664">
        <v>50</v>
      </c>
      <c r="B136" s="665" t="s">
        <v>536</v>
      </c>
      <c r="C136" s="665" t="s">
        <v>2302</v>
      </c>
      <c r="D136" s="746" t="s">
        <v>3176</v>
      </c>
      <c r="E136" s="747" t="s">
        <v>2313</v>
      </c>
      <c r="F136" s="665" t="s">
        <v>2300</v>
      </c>
      <c r="G136" s="665" t="s">
        <v>2411</v>
      </c>
      <c r="H136" s="665" t="s">
        <v>537</v>
      </c>
      <c r="I136" s="665" t="s">
        <v>2583</v>
      </c>
      <c r="J136" s="665" t="s">
        <v>2584</v>
      </c>
      <c r="K136" s="665" t="s">
        <v>2417</v>
      </c>
      <c r="L136" s="666">
        <v>0</v>
      </c>
      <c r="M136" s="666">
        <v>0</v>
      </c>
      <c r="N136" s="665">
        <v>2</v>
      </c>
      <c r="O136" s="748">
        <v>1</v>
      </c>
      <c r="P136" s="666">
        <v>0</v>
      </c>
      <c r="Q136" s="681"/>
      <c r="R136" s="665">
        <v>1</v>
      </c>
      <c r="S136" s="681">
        <v>0.5</v>
      </c>
      <c r="T136" s="748">
        <v>0.5</v>
      </c>
      <c r="U136" s="704">
        <v>0.5</v>
      </c>
    </row>
    <row r="137" spans="1:21" ht="14.4" customHeight="1" x14ac:dyDescent="0.3">
      <c r="A137" s="664">
        <v>50</v>
      </c>
      <c r="B137" s="665" t="s">
        <v>536</v>
      </c>
      <c r="C137" s="665" t="s">
        <v>2302</v>
      </c>
      <c r="D137" s="746" t="s">
        <v>3176</v>
      </c>
      <c r="E137" s="747" t="s">
        <v>2313</v>
      </c>
      <c r="F137" s="665" t="s">
        <v>2300</v>
      </c>
      <c r="G137" s="665" t="s">
        <v>2328</v>
      </c>
      <c r="H137" s="665" t="s">
        <v>1205</v>
      </c>
      <c r="I137" s="665" t="s">
        <v>1217</v>
      </c>
      <c r="J137" s="665" t="s">
        <v>1218</v>
      </c>
      <c r="K137" s="665" t="s">
        <v>2186</v>
      </c>
      <c r="L137" s="666">
        <v>72</v>
      </c>
      <c r="M137" s="666">
        <v>144</v>
      </c>
      <c r="N137" s="665">
        <v>2</v>
      </c>
      <c r="O137" s="748">
        <v>1</v>
      </c>
      <c r="P137" s="666">
        <v>72</v>
      </c>
      <c r="Q137" s="681">
        <v>0.5</v>
      </c>
      <c r="R137" s="665">
        <v>1</v>
      </c>
      <c r="S137" s="681">
        <v>0.5</v>
      </c>
      <c r="T137" s="748">
        <v>0.5</v>
      </c>
      <c r="U137" s="704">
        <v>0.5</v>
      </c>
    </row>
    <row r="138" spans="1:21" ht="14.4" customHeight="1" x14ac:dyDescent="0.3">
      <c r="A138" s="664">
        <v>50</v>
      </c>
      <c r="B138" s="665" t="s">
        <v>536</v>
      </c>
      <c r="C138" s="665" t="s">
        <v>2302</v>
      </c>
      <c r="D138" s="746" t="s">
        <v>3176</v>
      </c>
      <c r="E138" s="747" t="s">
        <v>2313</v>
      </c>
      <c r="F138" s="665" t="s">
        <v>2300</v>
      </c>
      <c r="G138" s="665" t="s">
        <v>2332</v>
      </c>
      <c r="H138" s="665" t="s">
        <v>537</v>
      </c>
      <c r="I138" s="665" t="s">
        <v>2333</v>
      </c>
      <c r="J138" s="665" t="s">
        <v>2334</v>
      </c>
      <c r="K138" s="665" t="s">
        <v>2335</v>
      </c>
      <c r="L138" s="666">
        <v>154.36000000000001</v>
      </c>
      <c r="M138" s="666">
        <v>154.36000000000001</v>
      </c>
      <c r="N138" s="665">
        <v>1</v>
      </c>
      <c r="O138" s="748">
        <v>0.5</v>
      </c>
      <c r="P138" s="666">
        <v>154.36000000000001</v>
      </c>
      <c r="Q138" s="681">
        <v>1</v>
      </c>
      <c r="R138" s="665">
        <v>1</v>
      </c>
      <c r="S138" s="681">
        <v>1</v>
      </c>
      <c r="T138" s="748">
        <v>0.5</v>
      </c>
      <c r="U138" s="704">
        <v>1</v>
      </c>
    </row>
    <row r="139" spans="1:21" ht="14.4" customHeight="1" x14ac:dyDescent="0.3">
      <c r="A139" s="664">
        <v>50</v>
      </c>
      <c r="B139" s="665" t="s">
        <v>536</v>
      </c>
      <c r="C139" s="665" t="s">
        <v>2302</v>
      </c>
      <c r="D139" s="746" t="s">
        <v>3176</v>
      </c>
      <c r="E139" s="747" t="s">
        <v>2313</v>
      </c>
      <c r="F139" s="665" t="s">
        <v>2300</v>
      </c>
      <c r="G139" s="665" t="s">
        <v>2332</v>
      </c>
      <c r="H139" s="665" t="s">
        <v>1205</v>
      </c>
      <c r="I139" s="665" t="s">
        <v>1516</v>
      </c>
      <c r="J139" s="665" t="s">
        <v>1386</v>
      </c>
      <c r="K139" s="665" t="s">
        <v>1430</v>
      </c>
      <c r="L139" s="666">
        <v>154.36000000000001</v>
      </c>
      <c r="M139" s="666">
        <v>154.36000000000001</v>
      </c>
      <c r="N139" s="665">
        <v>1</v>
      </c>
      <c r="O139" s="748">
        <v>1</v>
      </c>
      <c r="P139" s="666">
        <v>154.36000000000001</v>
      </c>
      <c r="Q139" s="681">
        <v>1</v>
      </c>
      <c r="R139" s="665">
        <v>1</v>
      </c>
      <c r="S139" s="681">
        <v>1</v>
      </c>
      <c r="T139" s="748">
        <v>1</v>
      </c>
      <c r="U139" s="704">
        <v>1</v>
      </c>
    </row>
    <row r="140" spans="1:21" ht="14.4" customHeight="1" x14ac:dyDescent="0.3">
      <c r="A140" s="664">
        <v>50</v>
      </c>
      <c r="B140" s="665" t="s">
        <v>536</v>
      </c>
      <c r="C140" s="665" t="s">
        <v>2302</v>
      </c>
      <c r="D140" s="746" t="s">
        <v>3176</v>
      </c>
      <c r="E140" s="747" t="s">
        <v>2313</v>
      </c>
      <c r="F140" s="665" t="s">
        <v>2300</v>
      </c>
      <c r="G140" s="665" t="s">
        <v>2332</v>
      </c>
      <c r="H140" s="665" t="s">
        <v>537</v>
      </c>
      <c r="I140" s="665" t="s">
        <v>2585</v>
      </c>
      <c r="J140" s="665" t="s">
        <v>2334</v>
      </c>
      <c r="K140" s="665" t="s">
        <v>1430</v>
      </c>
      <c r="L140" s="666">
        <v>0</v>
      </c>
      <c r="M140" s="666">
        <v>0</v>
      </c>
      <c r="N140" s="665">
        <v>1</v>
      </c>
      <c r="O140" s="748">
        <v>1</v>
      </c>
      <c r="P140" s="666">
        <v>0</v>
      </c>
      <c r="Q140" s="681"/>
      <c r="R140" s="665">
        <v>1</v>
      </c>
      <c r="S140" s="681">
        <v>1</v>
      </c>
      <c r="T140" s="748">
        <v>1</v>
      </c>
      <c r="U140" s="704">
        <v>1</v>
      </c>
    </row>
    <row r="141" spans="1:21" ht="14.4" customHeight="1" x14ac:dyDescent="0.3">
      <c r="A141" s="664">
        <v>50</v>
      </c>
      <c r="B141" s="665" t="s">
        <v>536</v>
      </c>
      <c r="C141" s="665" t="s">
        <v>2302</v>
      </c>
      <c r="D141" s="746" t="s">
        <v>3176</v>
      </c>
      <c r="E141" s="747" t="s">
        <v>2313</v>
      </c>
      <c r="F141" s="665" t="s">
        <v>2300</v>
      </c>
      <c r="G141" s="665" t="s">
        <v>2336</v>
      </c>
      <c r="H141" s="665" t="s">
        <v>1205</v>
      </c>
      <c r="I141" s="665" t="s">
        <v>2586</v>
      </c>
      <c r="J141" s="665" t="s">
        <v>2587</v>
      </c>
      <c r="K141" s="665" t="s">
        <v>2250</v>
      </c>
      <c r="L141" s="666">
        <v>58.86</v>
      </c>
      <c r="M141" s="666">
        <v>58.86</v>
      </c>
      <c r="N141" s="665">
        <v>1</v>
      </c>
      <c r="O141" s="748">
        <v>0.5</v>
      </c>
      <c r="P141" s="666"/>
      <c r="Q141" s="681">
        <v>0</v>
      </c>
      <c r="R141" s="665"/>
      <c r="S141" s="681">
        <v>0</v>
      </c>
      <c r="T141" s="748"/>
      <c r="U141" s="704">
        <v>0</v>
      </c>
    </row>
    <row r="142" spans="1:21" ht="14.4" customHeight="1" x14ac:dyDescent="0.3">
      <c r="A142" s="664">
        <v>50</v>
      </c>
      <c r="B142" s="665" t="s">
        <v>536</v>
      </c>
      <c r="C142" s="665" t="s">
        <v>2302</v>
      </c>
      <c r="D142" s="746" t="s">
        <v>3176</v>
      </c>
      <c r="E142" s="747" t="s">
        <v>2313</v>
      </c>
      <c r="F142" s="665" t="s">
        <v>2300</v>
      </c>
      <c r="G142" s="665" t="s">
        <v>2336</v>
      </c>
      <c r="H142" s="665" t="s">
        <v>1205</v>
      </c>
      <c r="I142" s="665" t="s">
        <v>1334</v>
      </c>
      <c r="J142" s="665" t="s">
        <v>1339</v>
      </c>
      <c r="K142" s="665" t="s">
        <v>2202</v>
      </c>
      <c r="L142" s="666">
        <v>181.13</v>
      </c>
      <c r="M142" s="666">
        <v>1630.17</v>
      </c>
      <c r="N142" s="665">
        <v>9</v>
      </c>
      <c r="O142" s="748">
        <v>4.5</v>
      </c>
      <c r="P142" s="666">
        <v>181.13</v>
      </c>
      <c r="Q142" s="681">
        <v>0.1111111111111111</v>
      </c>
      <c r="R142" s="665">
        <v>1</v>
      </c>
      <c r="S142" s="681">
        <v>0.1111111111111111</v>
      </c>
      <c r="T142" s="748">
        <v>0.5</v>
      </c>
      <c r="U142" s="704">
        <v>0.1111111111111111</v>
      </c>
    </row>
    <row r="143" spans="1:21" ht="14.4" customHeight="1" x14ac:dyDescent="0.3">
      <c r="A143" s="664">
        <v>50</v>
      </c>
      <c r="B143" s="665" t="s">
        <v>536</v>
      </c>
      <c r="C143" s="665" t="s">
        <v>2302</v>
      </c>
      <c r="D143" s="746" t="s">
        <v>3176</v>
      </c>
      <c r="E143" s="747" t="s">
        <v>2313</v>
      </c>
      <c r="F143" s="665" t="s">
        <v>2300</v>
      </c>
      <c r="G143" s="665" t="s">
        <v>2336</v>
      </c>
      <c r="H143" s="665" t="s">
        <v>537</v>
      </c>
      <c r="I143" s="665" t="s">
        <v>2588</v>
      </c>
      <c r="J143" s="665" t="s">
        <v>2589</v>
      </c>
      <c r="K143" s="665" t="s">
        <v>2202</v>
      </c>
      <c r="L143" s="666">
        <v>181.13</v>
      </c>
      <c r="M143" s="666">
        <v>181.13</v>
      </c>
      <c r="N143" s="665">
        <v>1</v>
      </c>
      <c r="O143" s="748">
        <v>0.5</v>
      </c>
      <c r="P143" s="666">
        <v>181.13</v>
      </c>
      <c r="Q143" s="681">
        <v>1</v>
      </c>
      <c r="R143" s="665">
        <v>1</v>
      </c>
      <c r="S143" s="681">
        <v>1</v>
      </c>
      <c r="T143" s="748">
        <v>0.5</v>
      </c>
      <c r="U143" s="704">
        <v>1</v>
      </c>
    </row>
    <row r="144" spans="1:21" ht="14.4" customHeight="1" x14ac:dyDescent="0.3">
      <c r="A144" s="664">
        <v>50</v>
      </c>
      <c r="B144" s="665" t="s">
        <v>536</v>
      </c>
      <c r="C144" s="665" t="s">
        <v>2302</v>
      </c>
      <c r="D144" s="746" t="s">
        <v>3176</v>
      </c>
      <c r="E144" s="747" t="s">
        <v>2313</v>
      </c>
      <c r="F144" s="665" t="s">
        <v>2300</v>
      </c>
      <c r="G144" s="665" t="s">
        <v>2590</v>
      </c>
      <c r="H144" s="665" t="s">
        <v>537</v>
      </c>
      <c r="I144" s="665" t="s">
        <v>2591</v>
      </c>
      <c r="J144" s="665" t="s">
        <v>2592</v>
      </c>
      <c r="K144" s="665" t="s">
        <v>993</v>
      </c>
      <c r="L144" s="666">
        <v>0</v>
      </c>
      <c r="M144" s="666">
        <v>0</v>
      </c>
      <c r="N144" s="665">
        <v>1</v>
      </c>
      <c r="O144" s="748">
        <v>0.5</v>
      </c>
      <c r="P144" s="666"/>
      <c r="Q144" s="681"/>
      <c r="R144" s="665"/>
      <c r="S144" s="681">
        <v>0</v>
      </c>
      <c r="T144" s="748"/>
      <c r="U144" s="704">
        <v>0</v>
      </c>
    </row>
    <row r="145" spans="1:21" ht="14.4" customHeight="1" x14ac:dyDescent="0.3">
      <c r="A145" s="664">
        <v>50</v>
      </c>
      <c r="B145" s="665" t="s">
        <v>536</v>
      </c>
      <c r="C145" s="665" t="s">
        <v>2302</v>
      </c>
      <c r="D145" s="746" t="s">
        <v>3176</v>
      </c>
      <c r="E145" s="747" t="s">
        <v>2313</v>
      </c>
      <c r="F145" s="665" t="s">
        <v>2300</v>
      </c>
      <c r="G145" s="665" t="s">
        <v>2593</v>
      </c>
      <c r="H145" s="665" t="s">
        <v>1205</v>
      </c>
      <c r="I145" s="665" t="s">
        <v>2594</v>
      </c>
      <c r="J145" s="665" t="s">
        <v>2595</v>
      </c>
      <c r="K145" s="665" t="s">
        <v>2596</v>
      </c>
      <c r="L145" s="666">
        <v>155.69999999999999</v>
      </c>
      <c r="M145" s="666">
        <v>155.69999999999999</v>
      </c>
      <c r="N145" s="665">
        <v>1</v>
      </c>
      <c r="O145" s="748">
        <v>0.5</v>
      </c>
      <c r="P145" s="666">
        <v>155.69999999999999</v>
      </c>
      <c r="Q145" s="681">
        <v>1</v>
      </c>
      <c r="R145" s="665">
        <v>1</v>
      </c>
      <c r="S145" s="681">
        <v>1</v>
      </c>
      <c r="T145" s="748">
        <v>0.5</v>
      </c>
      <c r="U145" s="704">
        <v>1</v>
      </c>
    </row>
    <row r="146" spans="1:21" ht="14.4" customHeight="1" x14ac:dyDescent="0.3">
      <c r="A146" s="664">
        <v>50</v>
      </c>
      <c r="B146" s="665" t="s">
        <v>536</v>
      </c>
      <c r="C146" s="665" t="s">
        <v>2302</v>
      </c>
      <c r="D146" s="746" t="s">
        <v>3176</v>
      </c>
      <c r="E146" s="747" t="s">
        <v>2313</v>
      </c>
      <c r="F146" s="665" t="s">
        <v>2300</v>
      </c>
      <c r="G146" s="665" t="s">
        <v>2432</v>
      </c>
      <c r="H146" s="665" t="s">
        <v>1205</v>
      </c>
      <c r="I146" s="665" t="s">
        <v>1254</v>
      </c>
      <c r="J146" s="665" t="s">
        <v>1255</v>
      </c>
      <c r="K146" s="665" t="s">
        <v>1108</v>
      </c>
      <c r="L146" s="666">
        <v>65.540000000000006</v>
      </c>
      <c r="M146" s="666">
        <v>65.540000000000006</v>
      </c>
      <c r="N146" s="665">
        <v>1</v>
      </c>
      <c r="O146" s="748">
        <v>0.5</v>
      </c>
      <c r="P146" s="666"/>
      <c r="Q146" s="681">
        <v>0</v>
      </c>
      <c r="R146" s="665"/>
      <c r="S146" s="681">
        <v>0</v>
      </c>
      <c r="T146" s="748"/>
      <c r="U146" s="704">
        <v>0</v>
      </c>
    </row>
    <row r="147" spans="1:21" ht="14.4" customHeight="1" x14ac:dyDescent="0.3">
      <c r="A147" s="664">
        <v>50</v>
      </c>
      <c r="B147" s="665" t="s">
        <v>536</v>
      </c>
      <c r="C147" s="665" t="s">
        <v>2302</v>
      </c>
      <c r="D147" s="746" t="s">
        <v>3176</v>
      </c>
      <c r="E147" s="747" t="s">
        <v>2313</v>
      </c>
      <c r="F147" s="665" t="s">
        <v>2300</v>
      </c>
      <c r="G147" s="665" t="s">
        <v>2597</v>
      </c>
      <c r="H147" s="665" t="s">
        <v>537</v>
      </c>
      <c r="I147" s="665" t="s">
        <v>2598</v>
      </c>
      <c r="J147" s="665" t="s">
        <v>2599</v>
      </c>
      <c r="K147" s="665" t="s">
        <v>2600</v>
      </c>
      <c r="L147" s="666">
        <v>0</v>
      </c>
      <c r="M147" s="666">
        <v>0</v>
      </c>
      <c r="N147" s="665">
        <v>1</v>
      </c>
      <c r="O147" s="748">
        <v>0.5</v>
      </c>
      <c r="P147" s="666"/>
      <c r="Q147" s="681"/>
      <c r="R147" s="665"/>
      <c r="S147" s="681">
        <v>0</v>
      </c>
      <c r="T147" s="748"/>
      <c r="U147" s="704">
        <v>0</v>
      </c>
    </row>
    <row r="148" spans="1:21" ht="14.4" customHeight="1" x14ac:dyDescent="0.3">
      <c r="A148" s="664">
        <v>50</v>
      </c>
      <c r="B148" s="665" t="s">
        <v>536</v>
      </c>
      <c r="C148" s="665" t="s">
        <v>2302</v>
      </c>
      <c r="D148" s="746" t="s">
        <v>3176</v>
      </c>
      <c r="E148" s="747" t="s">
        <v>2313</v>
      </c>
      <c r="F148" s="665" t="s">
        <v>2300</v>
      </c>
      <c r="G148" s="665" t="s">
        <v>2323</v>
      </c>
      <c r="H148" s="665" t="s">
        <v>537</v>
      </c>
      <c r="I148" s="665" t="s">
        <v>2601</v>
      </c>
      <c r="J148" s="665" t="s">
        <v>2602</v>
      </c>
      <c r="K148" s="665" t="s">
        <v>2603</v>
      </c>
      <c r="L148" s="666">
        <v>16.38</v>
      </c>
      <c r="M148" s="666">
        <v>16.38</v>
      </c>
      <c r="N148" s="665">
        <v>1</v>
      </c>
      <c r="O148" s="748">
        <v>0.5</v>
      </c>
      <c r="P148" s="666"/>
      <c r="Q148" s="681">
        <v>0</v>
      </c>
      <c r="R148" s="665"/>
      <c r="S148" s="681">
        <v>0</v>
      </c>
      <c r="T148" s="748"/>
      <c r="U148" s="704">
        <v>0</v>
      </c>
    </row>
    <row r="149" spans="1:21" ht="14.4" customHeight="1" x14ac:dyDescent="0.3">
      <c r="A149" s="664">
        <v>50</v>
      </c>
      <c r="B149" s="665" t="s">
        <v>536</v>
      </c>
      <c r="C149" s="665" t="s">
        <v>2302</v>
      </c>
      <c r="D149" s="746" t="s">
        <v>3176</v>
      </c>
      <c r="E149" s="747" t="s">
        <v>2313</v>
      </c>
      <c r="F149" s="665" t="s">
        <v>2300</v>
      </c>
      <c r="G149" s="665" t="s">
        <v>2323</v>
      </c>
      <c r="H149" s="665" t="s">
        <v>537</v>
      </c>
      <c r="I149" s="665" t="s">
        <v>2604</v>
      </c>
      <c r="J149" s="665" t="s">
        <v>2602</v>
      </c>
      <c r="K149" s="665" t="s">
        <v>2605</v>
      </c>
      <c r="L149" s="666">
        <v>0</v>
      </c>
      <c r="M149" s="666">
        <v>0</v>
      </c>
      <c r="N149" s="665">
        <v>1</v>
      </c>
      <c r="O149" s="748">
        <v>0.5</v>
      </c>
      <c r="P149" s="666"/>
      <c r="Q149" s="681"/>
      <c r="R149" s="665"/>
      <c r="S149" s="681">
        <v>0</v>
      </c>
      <c r="T149" s="748"/>
      <c r="U149" s="704">
        <v>0</v>
      </c>
    </row>
    <row r="150" spans="1:21" ht="14.4" customHeight="1" x14ac:dyDescent="0.3">
      <c r="A150" s="664">
        <v>50</v>
      </c>
      <c r="B150" s="665" t="s">
        <v>536</v>
      </c>
      <c r="C150" s="665" t="s">
        <v>2302</v>
      </c>
      <c r="D150" s="746" t="s">
        <v>3176</v>
      </c>
      <c r="E150" s="747" t="s">
        <v>2313</v>
      </c>
      <c r="F150" s="665" t="s">
        <v>2300</v>
      </c>
      <c r="G150" s="665" t="s">
        <v>2323</v>
      </c>
      <c r="H150" s="665" t="s">
        <v>1205</v>
      </c>
      <c r="I150" s="665" t="s">
        <v>1248</v>
      </c>
      <c r="J150" s="665" t="s">
        <v>1249</v>
      </c>
      <c r="K150" s="665" t="s">
        <v>558</v>
      </c>
      <c r="L150" s="666">
        <v>35.11</v>
      </c>
      <c r="M150" s="666">
        <v>70.22</v>
      </c>
      <c r="N150" s="665">
        <v>2</v>
      </c>
      <c r="O150" s="748">
        <v>1</v>
      </c>
      <c r="P150" s="666"/>
      <c r="Q150" s="681">
        <v>0</v>
      </c>
      <c r="R150" s="665"/>
      <c r="S150" s="681">
        <v>0</v>
      </c>
      <c r="T150" s="748"/>
      <c r="U150" s="704">
        <v>0</v>
      </c>
    </row>
    <row r="151" spans="1:21" ht="14.4" customHeight="1" x14ac:dyDescent="0.3">
      <c r="A151" s="664">
        <v>50</v>
      </c>
      <c r="B151" s="665" t="s">
        <v>536</v>
      </c>
      <c r="C151" s="665" t="s">
        <v>2302</v>
      </c>
      <c r="D151" s="746" t="s">
        <v>3176</v>
      </c>
      <c r="E151" s="747" t="s">
        <v>2313</v>
      </c>
      <c r="F151" s="665" t="s">
        <v>2300</v>
      </c>
      <c r="G151" s="665" t="s">
        <v>2323</v>
      </c>
      <c r="H151" s="665" t="s">
        <v>1205</v>
      </c>
      <c r="I151" s="665" t="s">
        <v>2337</v>
      </c>
      <c r="J151" s="665" t="s">
        <v>2338</v>
      </c>
      <c r="K151" s="665" t="s">
        <v>2250</v>
      </c>
      <c r="L151" s="666">
        <v>70.23</v>
      </c>
      <c r="M151" s="666">
        <v>140.46</v>
      </c>
      <c r="N151" s="665">
        <v>2</v>
      </c>
      <c r="O151" s="748">
        <v>1</v>
      </c>
      <c r="P151" s="666"/>
      <c r="Q151" s="681">
        <v>0</v>
      </c>
      <c r="R151" s="665"/>
      <c r="S151" s="681">
        <v>0</v>
      </c>
      <c r="T151" s="748"/>
      <c r="U151" s="704">
        <v>0</v>
      </c>
    </row>
    <row r="152" spans="1:21" ht="14.4" customHeight="1" x14ac:dyDescent="0.3">
      <c r="A152" s="664">
        <v>50</v>
      </c>
      <c r="B152" s="665" t="s">
        <v>536</v>
      </c>
      <c r="C152" s="665" t="s">
        <v>2302</v>
      </c>
      <c r="D152" s="746" t="s">
        <v>3176</v>
      </c>
      <c r="E152" s="747" t="s">
        <v>2313</v>
      </c>
      <c r="F152" s="665" t="s">
        <v>2300</v>
      </c>
      <c r="G152" s="665" t="s">
        <v>2439</v>
      </c>
      <c r="H152" s="665" t="s">
        <v>537</v>
      </c>
      <c r="I152" s="665" t="s">
        <v>794</v>
      </c>
      <c r="J152" s="665" t="s">
        <v>2440</v>
      </c>
      <c r="K152" s="665" t="s">
        <v>2441</v>
      </c>
      <c r="L152" s="666">
        <v>0</v>
      </c>
      <c r="M152" s="666">
        <v>0</v>
      </c>
      <c r="N152" s="665">
        <v>1</v>
      </c>
      <c r="O152" s="748">
        <v>0.5</v>
      </c>
      <c r="P152" s="666">
        <v>0</v>
      </c>
      <c r="Q152" s="681"/>
      <c r="R152" s="665">
        <v>1</v>
      </c>
      <c r="S152" s="681">
        <v>1</v>
      </c>
      <c r="T152" s="748">
        <v>0.5</v>
      </c>
      <c r="U152" s="704">
        <v>1</v>
      </c>
    </row>
    <row r="153" spans="1:21" ht="14.4" customHeight="1" x14ac:dyDescent="0.3">
      <c r="A153" s="664">
        <v>50</v>
      </c>
      <c r="B153" s="665" t="s">
        <v>536</v>
      </c>
      <c r="C153" s="665" t="s">
        <v>2302</v>
      </c>
      <c r="D153" s="746" t="s">
        <v>3176</v>
      </c>
      <c r="E153" s="747" t="s">
        <v>2313</v>
      </c>
      <c r="F153" s="665" t="s">
        <v>2300</v>
      </c>
      <c r="G153" s="665" t="s">
        <v>2442</v>
      </c>
      <c r="H153" s="665" t="s">
        <v>537</v>
      </c>
      <c r="I153" s="665" t="s">
        <v>2606</v>
      </c>
      <c r="J153" s="665" t="s">
        <v>2444</v>
      </c>
      <c r="K153" s="665" t="s">
        <v>2559</v>
      </c>
      <c r="L153" s="666">
        <v>115.26</v>
      </c>
      <c r="M153" s="666">
        <v>115.26</v>
      </c>
      <c r="N153" s="665">
        <v>1</v>
      </c>
      <c r="O153" s="748">
        <v>0.5</v>
      </c>
      <c r="P153" s="666">
        <v>115.26</v>
      </c>
      <c r="Q153" s="681">
        <v>1</v>
      </c>
      <c r="R153" s="665">
        <v>1</v>
      </c>
      <c r="S153" s="681">
        <v>1</v>
      </c>
      <c r="T153" s="748">
        <v>0.5</v>
      </c>
      <c r="U153" s="704">
        <v>1</v>
      </c>
    </row>
    <row r="154" spans="1:21" ht="14.4" customHeight="1" x14ac:dyDescent="0.3">
      <c r="A154" s="664">
        <v>50</v>
      </c>
      <c r="B154" s="665" t="s">
        <v>536</v>
      </c>
      <c r="C154" s="665" t="s">
        <v>2302</v>
      </c>
      <c r="D154" s="746" t="s">
        <v>3176</v>
      </c>
      <c r="E154" s="747" t="s">
        <v>2313</v>
      </c>
      <c r="F154" s="665" t="s">
        <v>2300</v>
      </c>
      <c r="G154" s="665" t="s">
        <v>2445</v>
      </c>
      <c r="H154" s="665" t="s">
        <v>537</v>
      </c>
      <c r="I154" s="665" t="s">
        <v>1509</v>
      </c>
      <c r="J154" s="665" t="s">
        <v>1510</v>
      </c>
      <c r="K154" s="665" t="s">
        <v>2446</v>
      </c>
      <c r="L154" s="666">
        <v>78.33</v>
      </c>
      <c r="M154" s="666">
        <v>78.33</v>
      </c>
      <c r="N154" s="665">
        <v>1</v>
      </c>
      <c r="O154" s="748">
        <v>0.5</v>
      </c>
      <c r="P154" s="666">
        <v>78.33</v>
      </c>
      <c r="Q154" s="681">
        <v>1</v>
      </c>
      <c r="R154" s="665">
        <v>1</v>
      </c>
      <c r="S154" s="681">
        <v>1</v>
      </c>
      <c r="T154" s="748">
        <v>0.5</v>
      </c>
      <c r="U154" s="704">
        <v>1</v>
      </c>
    </row>
    <row r="155" spans="1:21" ht="14.4" customHeight="1" x14ac:dyDescent="0.3">
      <c r="A155" s="664">
        <v>50</v>
      </c>
      <c r="B155" s="665" t="s">
        <v>536</v>
      </c>
      <c r="C155" s="665" t="s">
        <v>2302</v>
      </c>
      <c r="D155" s="746" t="s">
        <v>3176</v>
      </c>
      <c r="E155" s="747" t="s">
        <v>2313</v>
      </c>
      <c r="F155" s="665" t="s">
        <v>2300</v>
      </c>
      <c r="G155" s="665" t="s">
        <v>2607</v>
      </c>
      <c r="H155" s="665" t="s">
        <v>537</v>
      </c>
      <c r="I155" s="665" t="s">
        <v>656</v>
      </c>
      <c r="J155" s="665" t="s">
        <v>2608</v>
      </c>
      <c r="K155" s="665" t="s">
        <v>2243</v>
      </c>
      <c r="L155" s="666">
        <v>47.46</v>
      </c>
      <c r="M155" s="666">
        <v>47.46</v>
      </c>
      <c r="N155" s="665">
        <v>1</v>
      </c>
      <c r="O155" s="748">
        <v>0.5</v>
      </c>
      <c r="P155" s="666"/>
      <c r="Q155" s="681">
        <v>0</v>
      </c>
      <c r="R155" s="665"/>
      <c r="S155" s="681">
        <v>0</v>
      </c>
      <c r="T155" s="748"/>
      <c r="U155" s="704">
        <v>0</v>
      </c>
    </row>
    <row r="156" spans="1:21" ht="14.4" customHeight="1" x14ac:dyDescent="0.3">
      <c r="A156" s="664">
        <v>50</v>
      </c>
      <c r="B156" s="665" t="s">
        <v>536</v>
      </c>
      <c r="C156" s="665" t="s">
        <v>2302</v>
      </c>
      <c r="D156" s="746" t="s">
        <v>3176</v>
      </c>
      <c r="E156" s="747" t="s">
        <v>2313</v>
      </c>
      <c r="F156" s="665" t="s">
        <v>2300</v>
      </c>
      <c r="G156" s="665" t="s">
        <v>2448</v>
      </c>
      <c r="H156" s="665" t="s">
        <v>537</v>
      </c>
      <c r="I156" s="665" t="s">
        <v>2609</v>
      </c>
      <c r="J156" s="665" t="s">
        <v>2610</v>
      </c>
      <c r="K156" s="665" t="s">
        <v>2611</v>
      </c>
      <c r="L156" s="666">
        <v>0</v>
      </c>
      <c r="M156" s="666">
        <v>0</v>
      </c>
      <c r="N156" s="665">
        <v>1</v>
      </c>
      <c r="O156" s="748">
        <v>1</v>
      </c>
      <c r="P156" s="666"/>
      <c r="Q156" s="681"/>
      <c r="R156" s="665"/>
      <c r="S156" s="681">
        <v>0</v>
      </c>
      <c r="T156" s="748"/>
      <c r="U156" s="704">
        <v>0</v>
      </c>
    </row>
    <row r="157" spans="1:21" ht="14.4" customHeight="1" x14ac:dyDescent="0.3">
      <c r="A157" s="664">
        <v>50</v>
      </c>
      <c r="B157" s="665" t="s">
        <v>536</v>
      </c>
      <c r="C157" s="665" t="s">
        <v>2302</v>
      </c>
      <c r="D157" s="746" t="s">
        <v>3176</v>
      </c>
      <c r="E157" s="747" t="s">
        <v>2313</v>
      </c>
      <c r="F157" s="665" t="s">
        <v>2300</v>
      </c>
      <c r="G157" s="665" t="s">
        <v>2339</v>
      </c>
      <c r="H157" s="665" t="s">
        <v>537</v>
      </c>
      <c r="I157" s="665" t="s">
        <v>2397</v>
      </c>
      <c r="J157" s="665" t="s">
        <v>2340</v>
      </c>
      <c r="K157" s="665" t="s">
        <v>2398</v>
      </c>
      <c r="L157" s="666">
        <v>0</v>
      </c>
      <c r="M157" s="666">
        <v>0</v>
      </c>
      <c r="N157" s="665">
        <v>6</v>
      </c>
      <c r="O157" s="748">
        <v>3</v>
      </c>
      <c r="P157" s="666">
        <v>0</v>
      </c>
      <c r="Q157" s="681"/>
      <c r="R157" s="665">
        <v>1</v>
      </c>
      <c r="S157" s="681">
        <v>0.16666666666666666</v>
      </c>
      <c r="T157" s="748">
        <v>0.5</v>
      </c>
      <c r="U157" s="704">
        <v>0.16666666666666666</v>
      </c>
    </row>
    <row r="158" spans="1:21" ht="14.4" customHeight="1" x14ac:dyDescent="0.3">
      <c r="A158" s="664">
        <v>50</v>
      </c>
      <c r="B158" s="665" t="s">
        <v>536</v>
      </c>
      <c r="C158" s="665" t="s">
        <v>2302</v>
      </c>
      <c r="D158" s="746" t="s">
        <v>3176</v>
      </c>
      <c r="E158" s="747" t="s">
        <v>2313</v>
      </c>
      <c r="F158" s="665" t="s">
        <v>2300</v>
      </c>
      <c r="G158" s="665" t="s">
        <v>2612</v>
      </c>
      <c r="H158" s="665" t="s">
        <v>537</v>
      </c>
      <c r="I158" s="665" t="s">
        <v>2613</v>
      </c>
      <c r="J158" s="665" t="s">
        <v>627</v>
      </c>
      <c r="K158" s="665" t="s">
        <v>2614</v>
      </c>
      <c r="L158" s="666">
        <v>0</v>
      </c>
      <c r="M158" s="666">
        <v>0</v>
      </c>
      <c r="N158" s="665">
        <v>1</v>
      </c>
      <c r="O158" s="748">
        <v>0.5</v>
      </c>
      <c r="P158" s="666"/>
      <c r="Q158" s="681"/>
      <c r="R158" s="665"/>
      <c r="S158" s="681">
        <v>0</v>
      </c>
      <c r="T158" s="748"/>
      <c r="U158" s="704">
        <v>0</v>
      </c>
    </row>
    <row r="159" spans="1:21" ht="14.4" customHeight="1" x14ac:dyDescent="0.3">
      <c r="A159" s="664">
        <v>50</v>
      </c>
      <c r="B159" s="665" t="s">
        <v>536</v>
      </c>
      <c r="C159" s="665" t="s">
        <v>2302</v>
      </c>
      <c r="D159" s="746" t="s">
        <v>3176</v>
      </c>
      <c r="E159" s="747" t="s">
        <v>2313</v>
      </c>
      <c r="F159" s="665" t="s">
        <v>2300</v>
      </c>
      <c r="G159" s="665" t="s">
        <v>2612</v>
      </c>
      <c r="H159" s="665" t="s">
        <v>537</v>
      </c>
      <c r="I159" s="665" t="s">
        <v>2615</v>
      </c>
      <c r="J159" s="665" t="s">
        <v>2616</v>
      </c>
      <c r="K159" s="665" t="s">
        <v>2614</v>
      </c>
      <c r="L159" s="666">
        <v>0</v>
      </c>
      <c r="M159" s="666">
        <v>0</v>
      </c>
      <c r="N159" s="665">
        <v>1</v>
      </c>
      <c r="O159" s="748">
        <v>0.5</v>
      </c>
      <c r="P159" s="666">
        <v>0</v>
      </c>
      <c r="Q159" s="681"/>
      <c r="R159" s="665">
        <v>1</v>
      </c>
      <c r="S159" s="681">
        <v>1</v>
      </c>
      <c r="T159" s="748">
        <v>0.5</v>
      </c>
      <c r="U159" s="704">
        <v>1</v>
      </c>
    </row>
    <row r="160" spans="1:21" ht="14.4" customHeight="1" x14ac:dyDescent="0.3">
      <c r="A160" s="664">
        <v>50</v>
      </c>
      <c r="B160" s="665" t="s">
        <v>536</v>
      </c>
      <c r="C160" s="665" t="s">
        <v>2302</v>
      </c>
      <c r="D160" s="746" t="s">
        <v>3176</v>
      </c>
      <c r="E160" s="747" t="s">
        <v>2313</v>
      </c>
      <c r="F160" s="665" t="s">
        <v>2300</v>
      </c>
      <c r="G160" s="665" t="s">
        <v>2399</v>
      </c>
      <c r="H160" s="665" t="s">
        <v>537</v>
      </c>
      <c r="I160" s="665" t="s">
        <v>868</v>
      </c>
      <c r="J160" s="665" t="s">
        <v>869</v>
      </c>
      <c r="K160" s="665" t="s">
        <v>870</v>
      </c>
      <c r="L160" s="666">
        <v>33</v>
      </c>
      <c r="M160" s="666">
        <v>99</v>
      </c>
      <c r="N160" s="665">
        <v>3</v>
      </c>
      <c r="O160" s="748">
        <v>1.5</v>
      </c>
      <c r="P160" s="666">
        <v>66</v>
      </c>
      <c r="Q160" s="681">
        <v>0.66666666666666663</v>
      </c>
      <c r="R160" s="665">
        <v>2</v>
      </c>
      <c r="S160" s="681">
        <v>0.66666666666666663</v>
      </c>
      <c r="T160" s="748">
        <v>1</v>
      </c>
      <c r="U160" s="704">
        <v>0.66666666666666663</v>
      </c>
    </row>
    <row r="161" spans="1:21" ht="14.4" customHeight="1" x14ac:dyDescent="0.3">
      <c r="A161" s="664">
        <v>50</v>
      </c>
      <c r="B161" s="665" t="s">
        <v>536</v>
      </c>
      <c r="C161" s="665" t="s">
        <v>2302</v>
      </c>
      <c r="D161" s="746" t="s">
        <v>3176</v>
      </c>
      <c r="E161" s="747" t="s">
        <v>2313</v>
      </c>
      <c r="F161" s="665" t="s">
        <v>2300</v>
      </c>
      <c r="G161" s="665" t="s">
        <v>2617</v>
      </c>
      <c r="H161" s="665" t="s">
        <v>537</v>
      </c>
      <c r="I161" s="665" t="s">
        <v>717</v>
      </c>
      <c r="J161" s="665" t="s">
        <v>718</v>
      </c>
      <c r="K161" s="665" t="s">
        <v>2618</v>
      </c>
      <c r="L161" s="666">
        <v>151.51</v>
      </c>
      <c r="M161" s="666">
        <v>151.51</v>
      </c>
      <c r="N161" s="665">
        <v>1</v>
      </c>
      <c r="O161" s="748">
        <v>0.5</v>
      </c>
      <c r="P161" s="666"/>
      <c r="Q161" s="681">
        <v>0</v>
      </c>
      <c r="R161" s="665"/>
      <c r="S161" s="681">
        <v>0</v>
      </c>
      <c r="T161" s="748"/>
      <c r="U161" s="704">
        <v>0</v>
      </c>
    </row>
    <row r="162" spans="1:21" ht="14.4" customHeight="1" x14ac:dyDescent="0.3">
      <c r="A162" s="664">
        <v>50</v>
      </c>
      <c r="B162" s="665" t="s">
        <v>536</v>
      </c>
      <c r="C162" s="665" t="s">
        <v>2302</v>
      </c>
      <c r="D162" s="746" t="s">
        <v>3176</v>
      </c>
      <c r="E162" s="747" t="s">
        <v>2313</v>
      </c>
      <c r="F162" s="665" t="s">
        <v>2300</v>
      </c>
      <c r="G162" s="665" t="s">
        <v>2346</v>
      </c>
      <c r="H162" s="665" t="s">
        <v>1205</v>
      </c>
      <c r="I162" s="665" t="s">
        <v>1374</v>
      </c>
      <c r="J162" s="665" t="s">
        <v>1375</v>
      </c>
      <c r="K162" s="665" t="s">
        <v>1376</v>
      </c>
      <c r="L162" s="666">
        <v>93.43</v>
      </c>
      <c r="M162" s="666">
        <v>280.29000000000002</v>
      </c>
      <c r="N162" s="665">
        <v>3</v>
      </c>
      <c r="O162" s="748">
        <v>1.5</v>
      </c>
      <c r="P162" s="666"/>
      <c r="Q162" s="681">
        <v>0</v>
      </c>
      <c r="R162" s="665"/>
      <c r="S162" s="681">
        <v>0</v>
      </c>
      <c r="T162" s="748"/>
      <c r="U162" s="704">
        <v>0</v>
      </c>
    </row>
    <row r="163" spans="1:21" ht="14.4" customHeight="1" x14ac:dyDescent="0.3">
      <c r="A163" s="664">
        <v>50</v>
      </c>
      <c r="B163" s="665" t="s">
        <v>536</v>
      </c>
      <c r="C163" s="665" t="s">
        <v>2302</v>
      </c>
      <c r="D163" s="746" t="s">
        <v>3176</v>
      </c>
      <c r="E163" s="747" t="s">
        <v>2313</v>
      </c>
      <c r="F163" s="665" t="s">
        <v>2300</v>
      </c>
      <c r="G163" s="665" t="s">
        <v>2346</v>
      </c>
      <c r="H163" s="665" t="s">
        <v>537</v>
      </c>
      <c r="I163" s="665" t="s">
        <v>2619</v>
      </c>
      <c r="J163" s="665" t="s">
        <v>2620</v>
      </c>
      <c r="K163" s="665" t="s">
        <v>2621</v>
      </c>
      <c r="L163" s="666">
        <v>0</v>
      </c>
      <c r="M163" s="666">
        <v>0</v>
      </c>
      <c r="N163" s="665">
        <v>1</v>
      </c>
      <c r="O163" s="748">
        <v>0.5</v>
      </c>
      <c r="P163" s="666"/>
      <c r="Q163" s="681"/>
      <c r="R163" s="665"/>
      <c r="S163" s="681">
        <v>0</v>
      </c>
      <c r="T163" s="748"/>
      <c r="U163" s="704">
        <v>0</v>
      </c>
    </row>
    <row r="164" spans="1:21" ht="14.4" customHeight="1" x14ac:dyDescent="0.3">
      <c r="A164" s="664">
        <v>50</v>
      </c>
      <c r="B164" s="665" t="s">
        <v>536</v>
      </c>
      <c r="C164" s="665" t="s">
        <v>2302</v>
      </c>
      <c r="D164" s="746" t="s">
        <v>3176</v>
      </c>
      <c r="E164" s="747" t="s">
        <v>2313</v>
      </c>
      <c r="F164" s="665" t="s">
        <v>2300</v>
      </c>
      <c r="G164" s="665" t="s">
        <v>2346</v>
      </c>
      <c r="H164" s="665" t="s">
        <v>537</v>
      </c>
      <c r="I164" s="665" t="s">
        <v>2622</v>
      </c>
      <c r="J164" s="665" t="s">
        <v>1375</v>
      </c>
      <c r="K164" s="665" t="s">
        <v>2621</v>
      </c>
      <c r="L164" s="666">
        <v>0</v>
      </c>
      <c r="M164" s="666">
        <v>0</v>
      </c>
      <c r="N164" s="665">
        <v>1</v>
      </c>
      <c r="O164" s="748">
        <v>0.5</v>
      </c>
      <c r="P164" s="666"/>
      <c r="Q164" s="681"/>
      <c r="R164" s="665"/>
      <c r="S164" s="681">
        <v>0</v>
      </c>
      <c r="T164" s="748"/>
      <c r="U164" s="704">
        <v>0</v>
      </c>
    </row>
    <row r="165" spans="1:21" ht="14.4" customHeight="1" x14ac:dyDescent="0.3">
      <c r="A165" s="664">
        <v>50</v>
      </c>
      <c r="B165" s="665" t="s">
        <v>536</v>
      </c>
      <c r="C165" s="665" t="s">
        <v>2302</v>
      </c>
      <c r="D165" s="746" t="s">
        <v>3176</v>
      </c>
      <c r="E165" s="747" t="s">
        <v>2313</v>
      </c>
      <c r="F165" s="665" t="s">
        <v>2300</v>
      </c>
      <c r="G165" s="665" t="s">
        <v>2324</v>
      </c>
      <c r="H165" s="665" t="s">
        <v>537</v>
      </c>
      <c r="I165" s="665" t="s">
        <v>861</v>
      </c>
      <c r="J165" s="665" t="s">
        <v>2326</v>
      </c>
      <c r="K165" s="665" t="s">
        <v>2623</v>
      </c>
      <c r="L165" s="666">
        <v>31.65</v>
      </c>
      <c r="M165" s="666">
        <v>63.3</v>
      </c>
      <c r="N165" s="665">
        <v>2</v>
      </c>
      <c r="O165" s="748">
        <v>1</v>
      </c>
      <c r="P165" s="666"/>
      <c r="Q165" s="681">
        <v>0</v>
      </c>
      <c r="R165" s="665"/>
      <c r="S165" s="681">
        <v>0</v>
      </c>
      <c r="T165" s="748"/>
      <c r="U165" s="704">
        <v>0</v>
      </c>
    </row>
    <row r="166" spans="1:21" ht="14.4" customHeight="1" x14ac:dyDescent="0.3">
      <c r="A166" s="664">
        <v>50</v>
      </c>
      <c r="B166" s="665" t="s">
        <v>536</v>
      </c>
      <c r="C166" s="665" t="s">
        <v>2302</v>
      </c>
      <c r="D166" s="746" t="s">
        <v>3176</v>
      </c>
      <c r="E166" s="747" t="s">
        <v>2313</v>
      </c>
      <c r="F166" s="665" t="s">
        <v>2300</v>
      </c>
      <c r="G166" s="665" t="s">
        <v>2324</v>
      </c>
      <c r="H166" s="665" t="s">
        <v>537</v>
      </c>
      <c r="I166" s="665" t="s">
        <v>2325</v>
      </c>
      <c r="J166" s="665" t="s">
        <v>2326</v>
      </c>
      <c r="K166" s="665" t="s">
        <v>2327</v>
      </c>
      <c r="L166" s="666">
        <v>0</v>
      </c>
      <c r="M166" s="666">
        <v>0</v>
      </c>
      <c r="N166" s="665">
        <v>2</v>
      </c>
      <c r="O166" s="748">
        <v>1</v>
      </c>
      <c r="P166" s="666">
        <v>0</v>
      </c>
      <c r="Q166" s="681"/>
      <c r="R166" s="665">
        <v>1</v>
      </c>
      <c r="S166" s="681">
        <v>0.5</v>
      </c>
      <c r="T166" s="748">
        <v>0.5</v>
      </c>
      <c r="U166" s="704">
        <v>0.5</v>
      </c>
    </row>
    <row r="167" spans="1:21" ht="14.4" customHeight="1" x14ac:dyDescent="0.3">
      <c r="A167" s="664">
        <v>50</v>
      </c>
      <c r="B167" s="665" t="s">
        <v>536</v>
      </c>
      <c r="C167" s="665" t="s">
        <v>2302</v>
      </c>
      <c r="D167" s="746" t="s">
        <v>3176</v>
      </c>
      <c r="E167" s="747" t="s">
        <v>2313</v>
      </c>
      <c r="F167" s="665" t="s">
        <v>2300</v>
      </c>
      <c r="G167" s="665" t="s">
        <v>2324</v>
      </c>
      <c r="H167" s="665" t="s">
        <v>537</v>
      </c>
      <c r="I167" s="665" t="s">
        <v>2624</v>
      </c>
      <c r="J167" s="665" t="s">
        <v>2326</v>
      </c>
      <c r="K167" s="665" t="s">
        <v>2625</v>
      </c>
      <c r="L167" s="666">
        <v>0</v>
      </c>
      <c r="M167" s="666">
        <v>0</v>
      </c>
      <c r="N167" s="665">
        <v>4</v>
      </c>
      <c r="O167" s="748">
        <v>2</v>
      </c>
      <c r="P167" s="666"/>
      <c r="Q167" s="681"/>
      <c r="R167" s="665"/>
      <c r="S167" s="681">
        <v>0</v>
      </c>
      <c r="T167" s="748"/>
      <c r="U167" s="704">
        <v>0</v>
      </c>
    </row>
    <row r="168" spans="1:21" ht="14.4" customHeight="1" x14ac:dyDescent="0.3">
      <c r="A168" s="664">
        <v>50</v>
      </c>
      <c r="B168" s="665" t="s">
        <v>536</v>
      </c>
      <c r="C168" s="665" t="s">
        <v>2302</v>
      </c>
      <c r="D168" s="746" t="s">
        <v>3176</v>
      </c>
      <c r="E168" s="747" t="s">
        <v>2313</v>
      </c>
      <c r="F168" s="665" t="s">
        <v>2300</v>
      </c>
      <c r="G168" s="665" t="s">
        <v>2324</v>
      </c>
      <c r="H168" s="665" t="s">
        <v>537</v>
      </c>
      <c r="I168" s="665" t="s">
        <v>2467</v>
      </c>
      <c r="J168" s="665" t="s">
        <v>883</v>
      </c>
      <c r="K168" s="665" t="s">
        <v>2468</v>
      </c>
      <c r="L168" s="666">
        <v>10.55</v>
      </c>
      <c r="M168" s="666">
        <v>21.1</v>
      </c>
      <c r="N168" s="665">
        <v>2</v>
      </c>
      <c r="O168" s="748">
        <v>1</v>
      </c>
      <c r="P168" s="666"/>
      <c r="Q168" s="681">
        <v>0</v>
      </c>
      <c r="R168" s="665"/>
      <c r="S168" s="681">
        <v>0</v>
      </c>
      <c r="T168" s="748"/>
      <c r="U168" s="704">
        <v>0</v>
      </c>
    </row>
    <row r="169" spans="1:21" ht="14.4" customHeight="1" x14ac:dyDescent="0.3">
      <c r="A169" s="664">
        <v>50</v>
      </c>
      <c r="B169" s="665" t="s">
        <v>536</v>
      </c>
      <c r="C169" s="665" t="s">
        <v>2302</v>
      </c>
      <c r="D169" s="746" t="s">
        <v>3176</v>
      </c>
      <c r="E169" s="747" t="s">
        <v>2313</v>
      </c>
      <c r="F169" s="665" t="s">
        <v>2300</v>
      </c>
      <c r="G169" s="665" t="s">
        <v>2494</v>
      </c>
      <c r="H169" s="665" t="s">
        <v>537</v>
      </c>
      <c r="I169" s="665" t="s">
        <v>2626</v>
      </c>
      <c r="J169" s="665" t="s">
        <v>1258</v>
      </c>
      <c r="K169" s="665" t="s">
        <v>2627</v>
      </c>
      <c r="L169" s="666">
        <v>0</v>
      </c>
      <c r="M169" s="666">
        <v>0</v>
      </c>
      <c r="N169" s="665">
        <v>1</v>
      </c>
      <c r="O169" s="748">
        <v>0.5</v>
      </c>
      <c r="P169" s="666"/>
      <c r="Q169" s="681"/>
      <c r="R169" s="665"/>
      <c r="S169" s="681">
        <v>0</v>
      </c>
      <c r="T169" s="748"/>
      <c r="U169" s="704">
        <v>0</v>
      </c>
    </row>
    <row r="170" spans="1:21" ht="14.4" customHeight="1" x14ac:dyDescent="0.3">
      <c r="A170" s="664">
        <v>50</v>
      </c>
      <c r="B170" s="665" t="s">
        <v>536</v>
      </c>
      <c r="C170" s="665" t="s">
        <v>2302</v>
      </c>
      <c r="D170" s="746" t="s">
        <v>3176</v>
      </c>
      <c r="E170" s="747" t="s">
        <v>2313</v>
      </c>
      <c r="F170" s="665" t="s">
        <v>2300</v>
      </c>
      <c r="G170" s="665" t="s">
        <v>2494</v>
      </c>
      <c r="H170" s="665" t="s">
        <v>537</v>
      </c>
      <c r="I170" s="665" t="s">
        <v>2628</v>
      </c>
      <c r="J170" s="665" t="s">
        <v>2629</v>
      </c>
      <c r="K170" s="665" t="s">
        <v>2630</v>
      </c>
      <c r="L170" s="666">
        <v>43.21</v>
      </c>
      <c r="M170" s="666">
        <v>43.21</v>
      </c>
      <c r="N170" s="665">
        <v>1</v>
      </c>
      <c r="O170" s="748">
        <v>0.5</v>
      </c>
      <c r="P170" s="666">
        <v>43.21</v>
      </c>
      <c r="Q170" s="681">
        <v>1</v>
      </c>
      <c r="R170" s="665">
        <v>1</v>
      </c>
      <c r="S170" s="681">
        <v>1</v>
      </c>
      <c r="T170" s="748">
        <v>0.5</v>
      </c>
      <c r="U170" s="704">
        <v>1</v>
      </c>
    </row>
    <row r="171" spans="1:21" ht="14.4" customHeight="1" x14ac:dyDescent="0.3">
      <c r="A171" s="664">
        <v>50</v>
      </c>
      <c r="B171" s="665" t="s">
        <v>536</v>
      </c>
      <c r="C171" s="665" t="s">
        <v>2302</v>
      </c>
      <c r="D171" s="746" t="s">
        <v>3176</v>
      </c>
      <c r="E171" s="747" t="s">
        <v>2313</v>
      </c>
      <c r="F171" s="665" t="s">
        <v>2300</v>
      </c>
      <c r="G171" s="665" t="s">
        <v>2349</v>
      </c>
      <c r="H171" s="665" t="s">
        <v>537</v>
      </c>
      <c r="I171" s="665" t="s">
        <v>725</v>
      </c>
      <c r="J171" s="665" t="s">
        <v>726</v>
      </c>
      <c r="K171" s="665" t="s">
        <v>2350</v>
      </c>
      <c r="L171" s="666">
        <v>35.11</v>
      </c>
      <c r="M171" s="666">
        <v>35.11</v>
      </c>
      <c r="N171" s="665">
        <v>1</v>
      </c>
      <c r="O171" s="748">
        <v>0.5</v>
      </c>
      <c r="P171" s="666">
        <v>35.11</v>
      </c>
      <c r="Q171" s="681">
        <v>1</v>
      </c>
      <c r="R171" s="665">
        <v>1</v>
      </c>
      <c r="S171" s="681">
        <v>1</v>
      </c>
      <c r="T171" s="748">
        <v>0.5</v>
      </c>
      <c r="U171" s="704">
        <v>1</v>
      </c>
    </row>
    <row r="172" spans="1:21" ht="14.4" customHeight="1" x14ac:dyDescent="0.3">
      <c r="A172" s="664">
        <v>50</v>
      </c>
      <c r="B172" s="665" t="s">
        <v>536</v>
      </c>
      <c r="C172" s="665" t="s">
        <v>2302</v>
      </c>
      <c r="D172" s="746" t="s">
        <v>3176</v>
      </c>
      <c r="E172" s="747" t="s">
        <v>2313</v>
      </c>
      <c r="F172" s="665" t="s">
        <v>2300</v>
      </c>
      <c r="G172" s="665" t="s">
        <v>2349</v>
      </c>
      <c r="H172" s="665" t="s">
        <v>537</v>
      </c>
      <c r="I172" s="665" t="s">
        <v>2511</v>
      </c>
      <c r="J172" s="665" t="s">
        <v>2512</v>
      </c>
      <c r="K172" s="665" t="s">
        <v>2513</v>
      </c>
      <c r="L172" s="666">
        <v>70.23</v>
      </c>
      <c r="M172" s="666">
        <v>70.23</v>
      </c>
      <c r="N172" s="665">
        <v>1</v>
      </c>
      <c r="O172" s="748">
        <v>0.5</v>
      </c>
      <c r="P172" s="666">
        <v>70.23</v>
      </c>
      <c r="Q172" s="681">
        <v>1</v>
      </c>
      <c r="R172" s="665">
        <v>1</v>
      </c>
      <c r="S172" s="681">
        <v>1</v>
      </c>
      <c r="T172" s="748">
        <v>0.5</v>
      </c>
      <c r="U172" s="704">
        <v>1</v>
      </c>
    </row>
    <row r="173" spans="1:21" ht="14.4" customHeight="1" x14ac:dyDescent="0.3">
      <c r="A173" s="664">
        <v>50</v>
      </c>
      <c r="B173" s="665" t="s">
        <v>536</v>
      </c>
      <c r="C173" s="665" t="s">
        <v>2302</v>
      </c>
      <c r="D173" s="746" t="s">
        <v>3176</v>
      </c>
      <c r="E173" s="747" t="s">
        <v>2313</v>
      </c>
      <c r="F173" s="665" t="s">
        <v>2300</v>
      </c>
      <c r="G173" s="665" t="s">
        <v>2349</v>
      </c>
      <c r="H173" s="665" t="s">
        <v>537</v>
      </c>
      <c r="I173" s="665" t="s">
        <v>2514</v>
      </c>
      <c r="J173" s="665" t="s">
        <v>714</v>
      </c>
      <c r="K173" s="665" t="s">
        <v>2515</v>
      </c>
      <c r="L173" s="666">
        <v>0</v>
      </c>
      <c r="M173" s="666">
        <v>0</v>
      </c>
      <c r="N173" s="665">
        <v>1</v>
      </c>
      <c r="O173" s="748">
        <v>0.5</v>
      </c>
      <c r="P173" s="666">
        <v>0</v>
      </c>
      <c r="Q173" s="681"/>
      <c r="R173" s="665">
        <v>1</v>
      </c>
      <c r="S173" s="681">
        <v>1</v>
      </c>
      <c r="T173" s="748">
        <v>0.5</v>
      </c>
      <c r="U173" s="704">
        <v>1</v>
      </c>
    </row>
    <row r="174" spans="1:21" ht="14.4" customHeight="1" x14ac:dyDescent="0.3">
      <c r="A174" s="664">
        <v>50</v>
      </c>
      <c r="B174" s="665" t="s">
        <v>536</v>
      </c>
      <c r="C174" s="665" t="s">
        <v>2302</v>
      </c>
      <c r="D174" s="746" t="s">
        <v>3176</v>
      </c>
      <c r="E174" s="747" t="s">
        <v>2313</v>
      </c>
      <c r="F174" s="665" t="s">
        <v>2300</v>
      </c>
      <c r="G174" s="665" t="s">
        <v>2349</v>
      </c>
      <c r="H174" s="665" t="s">
        <v>537</v>
      </c>
      <c r="I174" s="665" t="s">
        <v>2516</v>
      </c>
      <c r="J174" s="665" t="s">
        <v>2517</v>
      </c>
      <c r="K174" s="665" t="s">
        <v>2518</v>
      </c>
      <c r="L174" s="666">
        <v>0</v>
      </c>
      <c r="M174" s="666">
        <v>0</v>
      </c>
      <c r="N174" s="665">
        <v>1</v>
      </c>
      <c r="O174" s="748">
        <v>0.5</v>
      </c>
      <c r="P174" s="666"/>
      <c r="Q174" s="681"/>
      <c r="R174" s="665"/>
      <c r="S174" s="681">
        <v>0</v>
      </c>
      <c r="T174" s="748"/>
      <c r="U174" s="704">
        <v>0</v>
      </c>
    </row>
    <row r="175" spans="1:21" ht="14.4" customHeight="1" x14ac:dyDescent="0.3">
      <c r="A175" s="664">
        <v>50</v>
      </c>
      <c r="B175" s="665" t="s">
        <v>536</v>
      </c>
      <c r="C175" s="665" t="s">
        <v>2302</v>
      </c>
      <c r="D175" s="746" t="s">
        <v>3176</v>
      </c>
      <c r="E175" s="747" t="s">
        <v>2313</v>
      </c>
      <c r="F175" s="665" t="s">
        <v>2300</v>
      </c>
      <c r="G175" s="665" t="s">
        <v>2355</v>
      </c>
      <c r="H175" s="665" t="s">
        <v>1205</v>
      </c>
      <c r="I175" s="665" t="s">
        <v>2631</v>
      </c>
      <c r="J175" s="665" t="s">
        <v>1273</v>
      </c>
      <c r="K175" s="665" t="s">
        <v>2175</v>
      </c>
      <c r="L175" s="666">
        <v>1385.62</v>
      </c>
      <c r="M175" s="666">
        <v>1385.62</v>
      </c>
      <c r="N175" s="665">
        <v>1</v>
      </c>
      <c r="O175" s="748">
        <v>0.5</v>
      </c>
      <c r="P175" s="666">
        <v>1385.62</v>
      </c>
      <c r="Q175" s="681">
        <v>1</v>
      </c>
      <c r="R175" s="665">
        <v>1</v>
      </c>
      <c r="S175" s="681">
        <v>1</v>
      </c>
      <c r="T175" s="748">
        <v>0.5</v>
      </c>
      <c r="U175" s="704">
        <v>1</v>
      </c>
    </row>
    <row r="176" spans="1:21" ht="14.4" customHeight="1" x14ac:dyDescent="0.3">
      <c r="A176" s="664">
        <v>50</v>
      </c>
      <c r="B176" s="665" t="s">
        <v>536</v>
      </c>
      <c r="C176" s="665" t="s">
        <v>2302</v>
      </c>
      <c r="D176" s="746" t="s">
        <v>3176</v>
      </c>
      <c r="E176" s="747" t="s">
        <v>2313</v>
      </c>
      <c r="F176" s="665" t="s">
        <v>2300</v>
      </c>
      <c r="G176" s="665" t="s">
        <v>2632</v>
      </c>
      <c r="H176" s="665" t="s">
        <v>537</v>
      </c>
      <c r="I176" s="665" t="s">
        <v>907</v>
      </c>
      <c r="J176" s="665" t="s">
        <v>908</v>
      </c>
      <c r="K176" s="665" t="s">
        <v>909</v>
      </c>
      <c r="L176" s="666">
        <v>32.76</v>
      </c>
      <c r="M176" s="666">
        <v>32.76</v>
      </c>
      <c r="N176" s="665">
        <v>1</v>
      </c>
      <c r="O176" s="748">
        <v>0.5</v>
      </c>
      <c r="P176" s="666"/>
      <c r="Q176" s="681">
        <v>0</v>
      </c>
      <c r="R176" s="665"/>
      <c r="S176" s="681">
        <v>0</v>
      </c>
      <c r="T176" s="748"/>
      <c r="U176" s="704">
        <v>0</v>
      </c>
    </row>
    <row r="177" spans="1:21" ht="14.4" customHeight="1" x14ac:dyDescent="0.3">
      <c r="A177" s="664">
        <v>50</v>
      </c>
      <c r="B177" s="665" t="s">
        <v>536</v>
      </c>
      <c r="C177" s="665" t="s">
        <v>2302</v>
      </c>
      <c r="D177" s="746" t="s">
        <v>3176</v>
      </c>
      <c r="E177" s="747" t="s">
        <v>2313</v>
      </c>
      <c r="F177" s="665" t="s">
        <v>2300</v>
      </c>
      <c r="G177" s="665" t="s">
        <v>2356</v>
      </c>
      <c r="H177" s="665" t="s">
        <v>1205</v>
      </c>
      <c r="I177" s="665" t="s">
        <v>2633</v>
      </c>
      <c r="J177" s="665" t="s">
        <v>2634</v>
      </c>
      <c r="K177" s="665" t="s">
        <v>1234</v>
      </c>
      <c r="L177" s="666">
        <v>15.55</v>
      </c>
      <c r="M177" s="666">
        <v>15.55</v>
      </c>
      <c r="N177" s="665">
        <v>1</v>
      </c>
      <c r="O177" s="748">
        <v>0.5</v>
      </c>
      <c r="P177" s="666"/>
      <c r="Q177" s="681">
        <v>0</v>
      </c>
      <c r="R177" s="665"/>
      <c r="S177" s="681">
        <v>0</v>
      </c>
      <c r="T177" s="748"/>
      <c r="U177" s="704">
        <v>0</v>
      </c>
    </row>
    <row r="178" spans="1:21" ht="14.4" customHeight="1" x14ac:dyDescent="0.3">
      <c r="A178" s="664">
        <v>50</v>
      </c>
      <c r="B178" s="665" t="s">
        <v>536</v>
      </c>
      <c r="C178" s="665" t="s">
        <v>2302</v>
      </c>
      <c r="D178" s="746" t="s">
        <v>3176</v>
      </c>
      <c r="E178" s="747" t="s">
        <v>2313</v>
      </c>
      <c r="F178" s="665" t="s">
        <v>2300</v>
      </c>
      <c r="G178" s="665" t="s">
        <v>2359</v>
      </c>
      <c r="H178" s="665" t="s">
        <v>537</v>
      </c>
      <c r="I178" s="665" t="s">
        <v>2360</v>
      </c>
      <c r="J178" s="665" t="s">
        <v>2361</v>
      </c>
      <c r="K178" s="665" t="s">
        <v>2362</v>
      </c>
      <c r="L178" s="666">
        <v>146.84</v>
      </c>
      <c r="M178" s="666">
        <v>146.84</v>
      </c>
      <c r="N178" s="665">
        <v>1</v>
      </c>
      <c r="O178" s="748">
        <v>1</v>
      </c>
      <c r="P178" s="666"/>
      <c r="Q178" s="681">
        <v>0</v>
      </c>
      <c r="R178" s="665"/>
      <c r="S178" s="681">
        <v>0</v>
      </c>
      <c r="T178" s="748"/>
      <c r="U178" s="704">
        <v>0</v>
      </c>
    </row>
    <row r="179" spans="1:21" ht="14.4" customHeight="1" x14ac:dyDescent="0.3">
      <c r="A179" s="664">
        <v>50</v>
      </c>
      <c r="B179" s="665" t="s">
        <v>536</v>
      </c>
      <c r="C179" s="665" t="s">
        <v>2302</v>
      </c>
      <c r="D179" s="746" t="s">
        <v>3176</v>
      </c>
      <c r="E179" s="747" t="s">
        <v>2313</v>
      </c>
      <c r="F179" s="665" t="s">
        <v>2300</v>
      </c>
      <c r="G179" s="665" t="s">
        <v>2635</v>
      </c>
      <c r="H179" s="665" t="s">
        <v>537</v>
      </c>
      <c r="I179" s="665" t="s">
        <v>2636</v>
      </c>
      <c r="J179" s="665" t="s">
        <v>1178</v>
      </c>
      <c r="K179" s="665" t="s">
        <v>2637</v>
      </c>
      <c r="L179" s="666">
        <v>93.71</v>
      </c>
      <c r="M179" s="666">
        <v>93.71</v>
      </c>
      <c r="N179" s="665">
        <v>1</v>
      </c>
      <c r="O179" s="748">
        <v>0.5</v>
      </c>
      <c r="P179" s="666"/>
      <c r="Q179" s="681">
        <v>0</v>
      </c>
      <c r="R179" s="665"/>
      <c r="S179" s="681">
        <v>0</v>
      </c>
      <c r="T179" s="748"/>
      <c r="U179" s="704">
        <v>0</v>
      </c>
    </row>
    <row r="180" spans="1:21" ht="14.4" customHeight="1" x14ac:dyDescent="0.3">
      <c r="A180" s="664">
        <v>50</v>
      </c>
      <c r="B180" s="665" t="s">
        <v>536</v>
      </c>
      <c r="C180" s="665" t="s">
        <v>2302</v>
      </c>
      <c r="D180" s="746" t="s">
        <v>3176</v>
      </c>
      <c r="E180" s="747" t="s">
        <v>2313</v>
      </c>
      <c r="F180" s="665" t="s">
        <v>2300</v>
      </c>
      <c r="G180" s="665" t="s">
        <v>2363</v>
      </c>
      <c r="H180" s="665" t="s">
        <v>537</v>
      </c>
      <c r="I180" s="665" t="s">
        <v>2638</v>
      </c>
      <c r="J180" s="665" t="s">
        <v>2639</v>
      </c>
      <c r="K180" s="665" t="s">
        <v>1252</v>
      </c>
      <c r="L180" s="666">
        <v>57.64</v>
      </c>
      <c r="M180" s="666">
        <v>115.28</v>
      </c>
      <c r="N180" s="665">
        <v>2</v>
      </c>
      <c r="O180" s="748">
        <v>1</v>
      </c>
      <c r="P180" s="666">
        <v>57.64</v>
      </c>
      <c r="Q180" s="681">
        <v>0.5</v>
      </c>
      <c r="R180" s="665">
        <v>1</v>
      </c>
      <c r="S180" s="681">
        <v>0.5</v>
      </c>
      <c r="T180" s="748">
        <v>0.5</v>
      </c>
      <c r="U180" s="704">
        <v>0.5</v>
      </c>
    </row>
    <row r="181" spans="1:21" ht="14.4" customHeight="1" x14ac:dyDescent="0.3">
      <c r="A181" s="664">
        <v>50</v>
      </c>
      <c r="B181" s="665" t="s">
        <v>536</v>
      </c>
      <c r="C181" s="665" t="s">
        <v>2302</v>
      </c>
      <c r="D181" s="746" t="s">
        <v>3176</v>
      </c>
      <c r="E181" s="747" t="s">
        <v>2313</v>
      </c>
      <c r="F181" s="665" t="s">
        <v>2300</v>
      </c>
      <c r="G181" s="665" t="s">
        <v>2363</v>
      </c>
      <c r="H181" s="665" t="s">
        <v>1205</v>
      </c>
      <c r="I181" s="665" t="s">
        <v>2640</v>
      </c>
      <c r="J181" s="665" t="s">
        <v>1405</v>
      </c>
      <c r="K181" s="665" t="s">
        <v>2641</v>
      </c>
      <c r="L181" s="666">
        <v>28.81</v>
      </c>
      <c r="M181" s="666">
        <v>57.62</v>
      </c>
      <c r="N181" s="665">
        <v>2</v>
      </c>
      <c r="O181" s="748">
        <v>1</v>
      </c>
      <c r="P181" s="666"/>
      <c r="Q181" s="681">
        <v>0</v>
      </c>
      <c r="R181" s="665"/>
      <c r="S181" s="681">
        <v>0</v>
      </c>
      <c r="T181" s="748"/>
      <c r="U181" s="704">
        <v>0</v>
      </c>
    </row>
    <row r="182" spans="1:21" ht="14.4" customHeight="1" x14ac:dyDescent="0.3">
      <c r="A182" s="664">
        <v>50</v>
      </c>
      <c r="B182" s="665" t="s">
        <v>536</v>
      </c>
      <c r="C182" s="665" t="s">
        <v>2302</v>
      </c>
      <c r="D182" s="746" t="s">
        <v>3176</v>
      </c>
      <c r="E182" s="747" t="s">
        <v>2313</v>
      </c>
      <c r="F182" s="665" t="s">
        <v>2300</v>
      </c>
      <c r="G182" s="665" t="s">
        <v>2363</v>
      </c>
      <c r="H182" s="665" t="s">
        <v>1205</v>
      </c>
      <c r="I182" s="665" t="s">
        <v>1251</v>
      </c>
      <c r="J182" s="665" t="s">
        <v>572</v>
      </c>
      <c r="K182" s="665" t="s">
        <v>2160</v>
      </c>
      <c r="L182" s="666">
        <v>57.64</v>
      </c>
      <c r="M182" s="666">
        <v>57.64</v>
      </c>
      <c r="N182" s="665">
        <v>1</v>
      </c>
      <c r="O182" s="748">
        <v>0.5</v>
      </c>
      <c r="P182" s="666">
        <v>57.64</v>
      </c>
      <c r="Q182" s="681">
        <v>1</v>
      </c>
      <c r="R182" s="665">
        <v>1</v>
      </c>
      <c r="S182" s="681">
        <v>1</v>
      </c>
      <c r="T182" s="748">
        <v>0.5</v>
      </c>
      <c r="U182" s="704">
        <v>1</v>
      </c>
    </row>
    <row r="183" spans="1:21" ht="14.4" customHeight="1" x14ac:dyDescent="0.3">
      <c r="A183" s="664">
        <v>50</v>
      </c>
      <c r="B183" s="665" t="s">
        <v>536</v>
      </c>
      <c r="C183" s="665" t="s">
        <v>2302</v>
      </c>
      <c r="D183" s="746" t="s">
        <v>3176</v>
      </c>
      <c r="E183" s="747" t="s">
        <v>2313</v>
      </c>
      <c r="F183" s="665" t="s">
        <v>2300</v>
      </c>
      <c r="G183" s="665" t="s">
        <v>2363</v>
      </c>
      <c r="H183" s="665" t="s">
        <v>1205</v>
      </c>
      <c r="I183" s="665" t="s">
        <v>2364</v>
      </c>
      <c r="J183" s="665" t="s">
        <v>572</v>
      </c>
      <c r="K183" s="665" t="s">
        <v>1252</v>
      </c>
      <c r="L183" s="666">
        <v>0</v>
      </c>
      <c r="M183" s="666">
        <v>0</v>
      </c>
      <c r="N183" s="665">
        <v>2</v>
      </c>
      <c r="O183" s="748">
        <v>1</v>
      </c>
      <c r="P183" s="666">
        <v>0</v>
      </c>
      <c r="Q183" s="681"/>
      <c r="R183" s="665">
        <v>1</v>
      </c>
      <c r="S183" s="681">
        <v>0.5</v>
      </c>
      <c r="T183" s="748">
        <v>0.5</v>
      </c>
      <c r="U183" s="704">
        <v>0.5</v>
      </c>
    </row>
    <row r="184" spans="1:21" ht="14.4" customHeight="1" x14ac:dyDescent="0.3">
      <c r="A184" s="664">
        <v>50</v>
      </c>
      <c r="B184" s="665" t="s">
        <v>536</v>
      </c>
      <c r="C184" s="665" t="s">
        <v>2302</v>
      </c>
      <c r="D184" s="746" t="s">
        <v>3176</v>
      </c>
      <c r="E184" s="747" t="s">
        <v>2313</v>
      </c>
      <c r="F184" s="665" t="s">
        <v>2300</v>
      </c>
      <c r="G184" s="665" t="s">
        <v>2363</v>
      </c>
      <c r="H184" s="665" t="s">
        <v>1205</v>
      </c>
      <c r="I184" s="665" t="s">
        <v>2642</v>
      </c>
      <c r="J184" s="665" t="s">
        <v>1405</v>
      </c>
      <c r="K184" s="665" t="s">
        <v>2643</v>
      </c>
      <c r="L184" s="666">
        <v>23.42</v>
      </c>
      <c r="M184" s="666">
        <v>23.42</v>
      </c>
      <c r="N184" s="665">
        <v>1</v>
      </c>
      <c r="O184" s="748">
        <v>0.5</v>
      </c>
      <c r="P184" s="666"/>
      <c r="Q184" s="681">
        <v>0</v>
      </c>
      <c r="R184" s="665"/>
      <c r="S184" s="681">
        <v>0</v>
      </c>
      <c r="T184" s="748"/>
      <c r="U184" s="704">
        <v>0</v>
      </c>
    </row>
    <row r="185" spans="1:21" ht="14.4" customHeight="1" x14ac:dyDescent="0.3">
      <c r="A185" s="664">
        <v>50</v>
      </c>
      <c r="B185" s="665" t="s">
        <v>536</v>
      </c>
      <c r="C185" s="665" t="s">
        <v>2302</v>
      </c>
      <c r="D185" s="746" t="s">
        <v>3176</v>
      </c>
      <c r="E185" s="747" t="s">
        <v>2313</v>
      </c>
      <c r="F185" s="665" t="s">
        <v>2300</v>
      </c>
      <c r="G185" s="665" t="s">
        <v>2363</v>
      </c>
      <c r="H185" s="665" t="s">
        <v>1205</v>
      </c>
      <c r="I185" s="665" t="s">
        <v>2644</v>
      </c>
      <c r="J185" s="665" t="s">
        <v>572</v>
      </c>
      <c r="K185" s="665" t="s">
        <v>2645</v>
      </c>
      <c r="L185" s="666">
        <v>100.18</v>
      </c>
      <c r="M185" s="666">
        <v>100.18</v>
      </c>
      <c r="N185" s="665">
        <v>1</v>
      </c>
      <c r="O185" s="748">
        <v>0.5</v>
      </c>
      <c r="P185" s="666">
        <v>100.18</v>
      </c>
      <c r="Q185" s="681">
        <v>1</v>
      </c>
      <c r="R185" s="665">
        <v>1</v>
      </c>
      <c r="S185" s="681">
        <v>1</v>
      </c>
      <c r="T185" s="748">
        <v>0.5</v>
      </c>
      <c r="U185" s="704">
        <v>1</v>
      </c>
    </row>
    <row r="186" spans="1:21" ht="14.4" customHeight="1" x14ac:dyDescent="0.3">
      <c r="A186" s="664">
        <v>50</v>
      </c>
      <c r="B186" s="665" t="s">
        <v>536</v>
      </c>
      <c r="C186" s="665" t="s">
        <v>2302</v>
      </c>
      <c r="D186" s="746" t="s">
        <v>3176</v>
      </c>
      <c r="E186" s="747" t="s">
        <v>2313</v>
      </c>
      <c r="F186" s="665" t="s">
        <v>2300</v>
      </c>
      <c r="G186" s="665" t="s">
        <v>2525</v>
      </c>
      <c r="H186" s="665" t="s">
        <v>537</v>
      </c>
      <c r="I186" s="665" t="s">
        <v>2646</v>
      </c>
      <c r="J186" s="665" t="s">
        <v>2527</v>
      </c>
      <c r="K186" s="665" t="s">
        <v>2647</v>
      </c>
      <c r="L186" s="666">
        <v>0</v>
      </c>
      <c r="M186" s="666">
        <v>0</v>
      </c>
      <c r="N186" s="665">
        <v>1</v>
      </c>
      <c r="O186" s="748">
        <v>0.5</v>
      </c>
      <c r="P186" s="666"/>
      <c r="Q186" s="681"/>
      <c r="R186" s="665"/>
      <c r="S186" s="681">
        <v>0</v>
      </c>
      <c r="T186" s="748"/>
      <c r="U186" s="704">
        <v>0</v>
      </c>
    </row>
    <row r="187" spans="1:21" ht="14.4" customHeight="1" x14ac:dyDescent="0.3">
      <c r="A187" s="664">
        <v>50</v>
      </c>
      <c r="B187" s="665" t="s">
        <v>536</v>
      </c>
      <c r="C187" s="665" t="s">
        <v>2302</v>
      </c>
      <c r="D187" s="746" t="s">
        <v>3176</v>
      </c>
      <c r="E187" s="747" t="s">
        <v>2313</v>
      </c>
      <c r="F187" s="665" t="s">
        <v>2300</v>
      </c>
      <c r="G187" s="665" t="s">
        <v>2525</v>
      </c>
      <c r="H187" s="665" t="s">
        <v>1205</v>
      </c>
      <c r="I187" s="665" t="s">
        <v>2526</v>
      </c>
      <c r="J187" s="665" t="s">
        <v>2527</v>
      </c>
      <c r="K187" s="665" t="s">
        <v>558</v>
      </c>
      <c r="L187" s="666">
        <v>48.27</v>
      </c>
      <c r="M187" s="666">
        <v>144.81</v>
      </c>
      <c r="N187" s="665">
        <v>3</v>
      </c>
      <c r="O187" s="748">
        <v>1.5</v>
      </c>
      <c r="P187" s="666"/>
      <c r="Q187" s="681">
        <v>0</v>
      </c>
      <c r="R187" s="665"/>
      <c r="S187" s="681">
        <v>0</v>
      </c>
      <c r="T187" s="748"/>
      <c r="U187" s="704">
        <v>0</v>
      </c>
    </row>
    <row r="188" spans="1:21" ht="14.4" customHeight="1" x14ac:dyDescent="0.3">
      <c r="A188" s="664">
        <v>50</v>
      </c>
      <c r="B188" s="665" t="s">
        <v>536</v>
      </c>
      <c r="C188" s="665" t="s">
        <v>2302</v>
      </c>
      <c r="D188" s="746" t="s">
        <v>3176</v>
      </c>
      <c r="E188" s="747" t="s">
        <v>2313</v>
      </c>
      <c r="F188" s="665" t="s">
        <v>2300</v>
      </c>
      <c r="G188" s="665" t="s">
        <v>2365</v>
      </c>
      <c r="H188" s="665" t="s">
        <v>537</v>
      </c>
      <c r="I188" s="665" t="s">
        <v>2648</v>
      </c>
      <c r="J188" s="665" t="s">
        <v>2649</v>
      </c>
      <c r="K188" s="665" t="s">
        <v>2650</v>
      </c>
      <c r="L188" s="666">
        <v>0</v>
      </c>
      <c r="M188" s="666">
        <v>0</v>
      </c>
      <c r="N188" s="665">
        <v>1</v>
      </c>
      <c r="O188" s="748">
        <v>0.5</v>
      </c>
      <c r="P188" s="666">
        <v>0</v>
      </c>
      <c r="Q188" s="681"/>
      <c r="R188" s="665">
        <v>1</v>
      </c>
      <c r="S188" s="681">
        <v>1</v>
      </c>
      <c r="T188" s="748">
        <v>0.5</v>
      </c>
      <c r="U188" s="704">
        <v>1</v>
      </c>
    </row>
    <row r="189" spans="1:21" ht="14.4" customHeight="1" x14ac:dyDescent="0.3">
      <c r="A189" s="664">
        <v>50</v>
      </c>
      <c r="B189" s="665" t="s">
        <v>536</v>
      </c>
      <c r="C189" s="665" t="s">
        <v>2302</v>
      </c>
      <c r="D189" s="746" t="s">
        <v>3176</v>
      </c>
      <c r="E189" s="747" t="s">
        <v>2313</v>
      </c>
      <c r="F189" s="665" t="s">
        <v>2300</v>
      </c>
      <c r="G189" s="665" t="s">
        <v>2651</v>
      </c>
      <c r="H189" s="665" t="s">
        <v>537</v>
      </c>
      <c r="I189" s="665" t="s">
        <v>1155</v>
      </c>
      <c r="J189" s="665" t="s">
        <v>1153</v>
      </c>
      <c r="K189" s="665" t="s">
        <v>1156</v>
      </c>
      <c r="L189" s="666">
        <v>57.64</v>
      </c>
      <c r="M189" s="666">
        <v>57.64</v>
      </c>
      <c r="N189" s="665">
        <v>1</v>
      </c>
      <c r="O189" s="748">
        <v>0.5</v>
      </c>
      <c r="P189" s="666"/>
      <c r="Q189" s="681">
        <v>0</v>
      </c>
      <c r="R189" s="665"/>
      <c r="S189" s="681">
        <v>0</v>
      </c>
      <c r="T189" s="748"/>
      <c r="U189" s="704">
        <v>0</v>
      </c>
    </row>
    <row r="190" spans="1:21" ht="14.4" customHeight="1" x14ac:dyDescent="0.3">
      <c r="A190" s="664">
        <v>50</v>
      </c>
      <c r="B190" s="665" t="s">
        <v>536</v>
      </c>
      <c r="C190" s="665" t="s">
        <v>2302</v>
      </c>
      <c r="D190" s="746" t="s">
        <v>3176</v>
      </c>
      <c r="E190" s="747" t="s">
        <v>2313</v>
      </c>
      <c r="F190" s="665" t="s">
        <v>2300</v>
      </c>
      <c r="G190" s="665" t="s">
        <v>2651</v>
      </c>
      <c r="H190" s="665" t="s">
        <v>537</v>
      </c>
      <c r="I190" s="665" t="s">
        <v>2652</v>
      </c>
      <c r="J190" s="665" t="s">
        <v>1153</v>
      </c>
      <c r="K190" s="665" t="s">
        <v>2653</v>
      </c>
      <c r="L190" s="666">
        <v>0</v>
      </c>
      <c r="M190" s="666">
        <v>0</v>
      </c>
      <c r="N190" s="665">
        <v>1</v>
      </c>
      <c r="O190" s="748">
        <v>0.5</v>
      </c>
      <c r="P190" s="666"/>
      <c r="Q190" s="681"/>
      <c r="R190" s="665"/>
      <c r="S190" s="681">
        <v>0</v>
      </c>
      <c r="T190" s="748"/>
      <c r="U190" s="704">
        <v>0</v>
      </c>
    </row>
    <row r="191" spans="1:21" ht="14.4" customHeight="1" x14ac:dyDescent="0.3">
      <c r="A191" s="664">
        <v>50</v>
      </c>
      <c r="B191" s="665" t="s">
        <v>536</v>
      </c>
      <c r="C191" s="665" t="s">
        <v>2302</v>
      </c>
      <c r="D191" s="746" t="s">
        <v>3176</v>
      </c>
      <c r="E191" s="747" t="s">
        <v>2313</v>
      </c>
      <c r="F191" s="665" t="s">
        <v>2300</v>
      </c>
      <c r="G191" s="665" t="s">
        <v>2370</v>
      </c>
      <c r="H191" s="665" t="s">
        <v>1205</v>
      </c>
      <c r="I191" s="665" t="s">
        <v>2529</v>
      </c>
      <c r="J191" s="665" t="s">
        <v>1207</v>
      </c>
      <c r="K191" s="665" t="s">
        <v>2530</v>
      </c>
      <c r="L191" s="666">
        <v>0</v>
      </c>
      <c r="M191" s="666">
        <v>0</v>
      </c>
      <c r="N191" s="665">
        <v>1</v>
      </c>
      <c r="O191" s="748">
        <v>0.5</v>
      </c>
      <c r="P191" s="666"/>
      <c r="Q191" s="681"/>
      <c r="R191" s="665"/>
      <c r="S191" s="681">
        <v>0</v>
      </c>
      <c r="T191" s="748"/>
      <c r="U191" s="704">
        <v>0</v>
      </c>
    </row>
    <row r="192" spans="1:21" ht="14.4" customHeight="1" x14ac:dyDescent="0.3">
      <c r="A192" s="664">
        <v>50</v>
      </c>
      <c r="B192" s="665" t="s">
        <v>536</v>
      </c>
      <c r="C192" s="665" t="s">
        <v>2302</v>
      </c>
      <c r="D192" s="746" t="s">
        <v>3176</v>
      </c>
      <c r="E192" s="747" t="s">
        <v>2313</v>
      </c>
      <c r="F192" s="665" t="s">
        <v>2300</v>
      </c>
      <c r="G192" s="665" t="s">
        <v>2370</v>
      </c>
      <c r="H192" s="665" t="s">
        <v>1205</v>
      </c>
      <c r="I192" s="665" t="s">
        <v>1209</v>
      </c>
      <c r="J192" s="665" t="s">
        <v>1210</v>
      </c>
      <c r="K192" s="665" t="s">
        <v>1211</v>
      </c>
      <c r="L192" s="666">
        <v>16.09</v>
      </c>
      <c r="M192" s="666">
        <v>16.09</v>
      </c>
      <c r="N192" s="665">
        <v>1</v>
      </c>
      <c r="O192" s="748">
        <v>0.5</v>
      </c>
      <c r="P192" s="666">
        <v>16.09</v>
      </c>
      <c r="Q192" s="681">
        <v>1</v>
      </c>
      <c r="R192" s="665">
        <v>1</v>
      </c>
      <c r="S192" s="681">
        <v>1</v>
      </c>
      <c r="T192" s="748">
        <v>0.5</v>
      </c>
      <c r="U192" s="704">
        <v>1</v>
      </c>
    </row>
    <row r="193" spans="1:21" ht="14.4" customHeight="1" x14ac:dyDescent="0.3">
      <c r="A193" s="664">
        <v>50</v>
      </c>
      <c r="B193" s="665" t="s">
        <v>536</v>
      </c>
      <c r="C193" s="665" t="s">
        <v>2302</v>
      </c>
      <c r="D193" s="746" t="s">
        <v>3176</v>
      </c>
      <c r="E193" s="747" t="s">
        <v>2313</v>
      </c>
      <c r="F193" s="665" t="s">
        <v>2300</v>
      </c>
      <c r="G193" s="665" t="s">
        <v>2370</v>
      </c>
      <c r="H193" s="665" t="s">
        <v>1205</v>
      </c>
      <c r="I193" s="665" t="s">
        <v>2371</v>
      </c>
      <c r="J193" s="665" t="s">
        <v>1210</v>
      </c>
      <c r="K193" s="665" t="s">
        <v>2345</v>
      </c>
      <c r="L193" s="666">
        <v>0</v>
      </c>
      <c r="M193" s="666">
        <v>0</v>
      </c>
      <c r="N193" s="665">
        <v>1</v>
      </c>
      <c r="O193" s="748">
        <v>0.5</v>
      </c>
      <c r="P193" s="666">
        <v>0</v>
      </c>
      <c r="Q193" s="681"/>
      <c r="R193" s="665">
        <v>1</v>
      </c>
      <c r="S193" s="681">
        <v>1</v>
      </c>
      <c r="T193" s="748">
        <v>0.5</v>
      </c>
      <c r="U193" s="704">
        <v>1</v>
      </c>
    </row>
    <row r="194" spans="1:21" ht="14.4" customHeight="1" x14ac:dyDescent="0.3">
      <c r="A194" s="664">
        <v>50</v>
      </c>
      <c r="B194" s="665" t="s">
        <v>536</v>
      </c>
      <c r="C194" s="665" t="s">
        <v>2302</v>
      </c>
      <c r="D194" s="746" t="s">
        <v>3176</v>
      </c>
      <c r="E194" s="747" t="s">
        <v>2313</v>
      </c>
      <c r="F194" s="665" t="s">
        <v>2300</v>
      </c>
      <c r="G194" s="665" t="s">
        <v>2370</v>
      </c>
      <c r="H194" s="665" t="s">
        <v>1205</v>
      </c>
      <c r="I194" s="665" t="s">
        <v>1261</v>
      </c>
      <c r="J194" s="665" t="s">
        <v>2195</v>
      </c>
      <c r="K194" s="665" t="s">
        <v>888</v>
      </c>
      <c r="L194" s="666">
        <v>48.27</v>
      </c>
      <c r="M194" s="666">
        <v>96.54</v>
      </c>
      <c r="N194" s="665">
        <v>2</v>
      </c>
      <c r="O194" s="748">
        <v>1</v>
      </c>
      <c r="P194" s="666"/>
      <c r="Q194" s="681">
        <v>0</v>
      </c>
      <c r="R194" s="665"/>
      <c r="S194" s="681">
        <v>0</v>
      </c>
      <c r="T194" s="748"/>
      <c r="U194" s="704">
        <v>0</v>
      </c>
    </row>
    <row r="195" spans="1:21" ht="14.4" customHeight="1" x14ac:dyDescent="0.3">
      <c r="A195" s="664">
        <v>50</v>
      </c>
      <c r="B195" s="665" t="s">
        <v>536</v>
      </c>
      <c r="C195" s="665" t="s">
        <v>2302</v>
      </c>
      <c r="D195" s="746" t="s">
        <v>3176</v>
      </c>
      <c r="E195" s="747" t="s">
        <v>2313</v>
      </c>
      <c r="F195" s="665" t="s">
        <v>2300</v>
      </c>
      <c r="G195" s="665" t="s">
        <v>2370</v>
      </c>
      <c r="H195" s="665" t="s">
        <v>537</v>
      </c>
      <c r="I195" s="665" t="s">
        <v>2654</v>
      </c>
      <c r="J195" s="665" t="s">
        <v>1210</v>
      </c>
      <c r="K195" s="665" t="s">
        <v>2655</v>
      </c>
      <c r="L195" s="666">
        <v>0</v>
      </c>
      <c r="M195" s="666">
        <v>0</v>
      </c>
      <c r="N195" s="665">
        <v>1</v>
      </c>
      <c r="O195" s="748">
        <v>0.5</v>
      </c>
      <c r="P195" s="666">
        <v>0</v>
      </c>
      <c r="Q195" s="681"/>
      <c r="R195" s="665">
        <v>1</v>
      </c>
      <c r="S195" s="681">
        <v>1</v>
      </c>
      <c r="T195" s="748">
        <v>0.5</v>
      </c>
      <c r="U195" s="704">
        <v>1</v>
      </c>
    </row>
    <row r="196" spans="1:21" ht="14.4" customHeight="1" x14ac:dyDescent="0.3">
      <c r="A196" s="664">
        <v>50</v>
      </c>
      <c r="B196" s="665" t="s">
        <v>536</v>
      </c>
      <c r="C196" s="665" t="s">
        <v>2302</v>
      </c>
      <c r="D196" s="746" t="s">
        <v>3176</v>
      </c>
      <c r="E196" s="747" t="s">
        <v>2313</v>
      </c>
      <c r="F196" s="665" t="s">
        <v>2300</v>
      </c>
      <c r="G196" s="665" t="s">
        <v>2372</v>
      </c>
      <c r="H196" s="665" t="s">
        <v>537</v>
      </c>
      <c r="I196" s="665" t="s">
        <v>816</v>
      </c>
      <c r="J196" s="665" t="s">
        <v>817</v>
      </c>
      <c r="K196" s="665" t="s">
        <v>2545</v>
      </c>
      <c r="L196" s="666">
        <v>90.53</v>
      </c>
      <c r="M196" s="666">
        <v>181.06</v>
      </c>
      <c r="N196" s="665">
        <v>2</v>
      </c>
      <c r="O196" s="748">
        <v>1</v>
      </c>
      <c r="P196" s="666">
        <v>90.53</v>
      </c>
      <c r="Q196" s="681">
        <v>0.5</v>
      </c>
      <c r="R196" s="665">
        <v>1</v>
      </c>
      <c r="S196" s="681">
        <v>0.5</v>
      </c>
      <c r="T196" s="748">
        <v>0.5</v>
      </c>
      <c r="U196" s="704">
        <v>0.5</v>
      </c>
    </row>
    <row r="197" spans="1:21" ht="14.4" customHeight="1" x14ac:dyDescent="0.3">
      <c r="A197" s="664">
        <v>50</v>
      </c>
      <c r="B197" s="665" t="s">
        <v>536</v>
      </c>
      <c r="C197" s="665" t="s">
        <v>2302</v>
      </c>
      <c r="D197" s="746" t="s">
        <v>3176</v>
      </c>
      <c r="E197" s="747" t="s">
        <v>2313</v>
      </c>
      <c r="F197" s="665" t="s">
        <v>2300</v>
      </c>
      <c r="G197" s="665" t="s">
        <v>2375</v>
      </c>
      <c r="H197" s="665" t="s">
        <v>537</v>
      </c>
      <c r="I197" s="665" t="s">
        <v>660</v>
      </c>
      <c r="J197" s="665" t="s">
        <v>661</v>
      </c>
      <c r="K197" s="665" t="s">
        <v>2377</v>
      </c>
      <c r="L197" s="666">
        <v>42.08</v>
      </c>
      <c r="M197" s="666">
        <v>42.08</v>
      </c>
      <c r="N197" s="665">
        <v>1</v>
      </c>
      <c r="O197" s="748">
        <v>0.5</v>
      </c>
      <c r="P197" s="666"/>
      <c r="Q197" s="681">
        <v>0</v>
      </c>
      <c r="R197" s="665"/>
      <c r="S197" s="681">
        <v>0</v>
      </c>
      <c r="T197" s="748"/>
      <c r="U197" s="704">
        <v>0</v>
      </c>
    </row>
    <row r="198" spans="1:21" ht="14.4" customHeight="1" x14ac:dyDescent="0.3">
      <c r="A198" s="664">
        <v>50</v>
      </c>
      <c r="B198" s="665" t="s">
        <v>536</v>
      </c>
      <c r="C198" s="665" t="s">
        <v>2302</v>
      </c>
      <c r="D198" s="746" t="s">
        <v>3176</v>
      </c>
      <c r="E198" s="747" t="s">
        <v>2313</v>
      </c>
      <c r="F198" s="665" t="s">
        <v>2300</v>
      </c>
      <c r="G198" s="665" t="s">
        <v>2380</v>
      </c>
      <c r="H198" s="665" t="s">
        <v>537</v>
      </c>
      <c r="I198" s="665" t="s">
        <v>2381</v>
      </c>
      <c r="J198" s="665" t="s">
        <v>2382</v>
      </c>
      <c r="K198" s="665" t="s">
        <v>2383</v>
      </c>
      <c r="L198" s="666">
        <v>131.54</v>
      </c>
      <c r="M198" s="666">
        <v>263.08</v>
      </c>
      <c r="N198" s="665">
        <v>2</v>
      </c>
      <c r="O198" s="748">
        <v>1</v>
      </c>
      <c r="P198" s="666">
        <v>131.54</v>
      </c>
      <c r="Q198" s="681">
        <v>0.5</v>
      </c>
      <c r="R198" s="665">
        <v>1</v>
      </c>
      <c r="S198" s="681">
        <v>0.5</v>
      </c>
      <c r="T198" s="748">
        <v>0.5</v>
      </c>
      <c r="U198" s="704">
        <v>0.5</v>
      </c>
    </row>
    <row r="199" spans="1:21" ht="14.4" customHeight="1" x14ac:dyDescent="0.3">
      <c r="A199" s="664">
        <v>50</v>
      </c>
      <c r="B199" s="665" t="s">
        <v>536</v>
      </c>
      <c r="C199" s="665" t="s">
        <v>2302</v>
      </c>
      <c r="D199" s="746" t="s">
        <v>3176</v>
      </c>
      <c r="E199" s="747" t="s">
        <v>2313</v>
      </c>
      <c r="F199" s="665" t="s">
        <v>2300</v>
      </c>
      <c r="G199" s="665" t="s">
        <v>2546</v>
      </c>
      <c r="H199" s="665" t="s">
        <v>537</v>
      </c>
      <c r="I199" s="665" t="s">
        <v>2547</v>
      </c>
      <c r="J199" s="665" t="s">
        <v>2548</v>
      </c>
      <c r="K199" s="665" t="s">
        <v>1328</v>
      </c>
      <c r="L199" s="666">
        <v>0</v>
      </c>
      <c r="M199" s="666">
        <v>0</v>
      </c>
      <c r="N199" s="665">
        <v>2</v>
      </c>
      <c r="O199" s="748">
        <v>1</v>
      </c>
      <c r="P199" s="666">
        <v>0</v>
      </c>
      <c r="Q199" s="681"/>
      <c r="R199" s="665">
        <v>1</v>
      </c>
      <c r="S199" s="681">
        <v>0.5</v>
      </c>
      <c r="T199" s="748">
        <v>0.5</v>
      </c>
      <c r="U199" s="704">
        <v>0.5</v>
      </c>
    </row>
    <row r="200" spans="1:21" ht="14.4" customHeight="1" x14ac:dyDescent="0.3">
      <c r="A200" s="664">
        <v>50</v>
      </c>
      <c r="B200" s="665" t="s">
        <v>536</v>
      </c>
      <c r="C200" s="665" t="s">
        <v>2302</v>
      </c>
      <c r="D200" s="746" t="s">
        <v>3176</v>
      </c>
      <c r="E200" s="747" t="s">
        <v>2313</v>
      </c>
      <c r="F200" s="665" t="s">
        <v>2300</v>
      </c>
      <c r="G200" s="665" t="s">
        <v>2656</v>
      </c>
      <c r="H200" s="665" t="s">
        <v>537</v>
      </c>
      <c r="I200" s="665" t="s">
        <v>2657</v>
      </c>
      <c r="J200" s="665" t="s">
        <v>2658</v>
      </c>
      <c r="K200" s="665" t="s">
        <v>2659</v>
      </c>
      <c r="L200" s="666">
        <v>0</v>
      </c>
      <c r="M200" s="666">
        <v>0</v>
      </c>
      <c r="N200" s="665">
        <v>3</v>
      </c>
      <c r="O200" s="748">
        <v>1.5</v>
      </c>
      <c r="P200" s="666"/>
      <c r="Q200" s="681"/>
      <c r="R200" s="665"/>
      <c r="S200" s="681">
        <v>0</v>
      </c>
      <c r="T200" s="748"/>
      <c r="U200" s="704">
        <v>0</v>
      </c>
    </row>
    <row r="201" spans="1:21" ht="14.4" customHeight="1" x14ac:dyDescent="0.3">
      <c r="A201" s="664">
        <v>50</v>
      </c>
      <c r="B201" s="665" t="s">
        <v>536</v>
      </c>
      <c r="C201" s="665" t="s">
        <v>2302</v>
      </c>
      <c r="D201" s="746" t="s">
        <v>3176</v>
      </c>
      <c r="E201" s="747" t="s">
        <v>2313</v>
      </c>
      <c r="F201" s="665" t="s">
        <v>2300</v>
      </c>
      <c r="G201" s="665" t="s">
        <v>2660</v>
      </c>
      <c r="H201" s="665" t="s">
        <v>537</v>
      </c>
      <c r="I201" s="665" t="s">
        <v>2661</v>
      </c>
      <c r="J201" s="665" t="s">
        <v>1188</v>
      </c>
      <c r="K201" s="665" t="s">
        <v>802</v>
      </c>
      <c r="L201" s="666">
        <v>0</v>
      </c>
      <c r="M201" s="666">
        <v>0</v>
      </c>
      <c r="N201" s="665">
        <v>1</v>
      </c>
      <c r="O201" s="748">
        <v>0.5</v>
      </c>
      <c r="P201" s="666"/>
      <c r="Q201" s="681"/>
      <c r="R201" s="665"/>
      <c r="S201" s="681">
        <v>0</v>
      </c>
      <c r="T201" s="748"/>
      <c r="U201" s="704">
        <v>0</v>
      </c>
    </row>
    <row r="202" spans="1:21" ht="14.4" customHeight="1" x14ac:dyDescent="0.3">
      <c r="A202" s="664">
        <v>50</v>
      </c>
      <c r="B202" s="665" t="s">
        <v>536</v>
      </c>
      <c r="C202" s="665" t="s">
        <v>2302</v>
      </c>
      <c r="D202" s="746" t="s">
        <v>3176</v>
      </c>
      <c r="E202" s="747" t="s">
        <v>2313</v>
      </c>
      <c r="F202" s="665" t="s">
        <v>2300</v>
      </c>
      <c r="G202" s="665" t="s">
        <v>2662</v>
      </c>
      <c r="H202" s="665" t="s">
        <v>537</v>
      </c>
      <c r="I202" s="665" t="s">
        <v>953</v>
      </c>
      <c r="J202" s="665" t="s">
        <v>954</v>
      </c>
      <c r="K202" s="665" t="s">
        <v>2663</v>
      </c>
      <c r="L202" s="666">
        <v>65.989999999999995</v>
      </c>
      <c r="M202" s="666">
        <v>65.989999999999995</v>
      </c>
      <c r="N202" s="665">
        <v>1</v>
      </c>
      <c r="O202" s="748">
        <v>0.5</v>
      </c>
      <c r="P202" s="666">
        <v>65.989999999999995</v>
      </c>
      <c r="Q202" s="681">
        <v>1</v>
      </c>
      <c r="R202" s="665">
        <v>1</v>
      </c>
      <c r="S202" s="681">
        <v>1</v>
      </c>
      <c r="T202" s="748">
        <v>0.5</v>
      </c>
      <c r="U202" s="704">
        <v>1</v>
      </c>
    </row>
    <row r="203" spans="1:21" ht="14.4" customHeight="1" x14ac:dyDescent="0.3">
      <c r="A203" s="664">
        <v>50</v>
      </c>
      <c r="B203" s="665" t="s">
        <v>536</v>
      </c>
      <c r="C203" s="665" t="s">
        <v>2302</v>
      </c>
      <c r="D203" s="746" t="s">
        <v>3176</v>
      </c>
      <c r="E203" s="747" t="s">
        <v>2313</v>
      </c>
      <c r="F203" s="665" t="s">
        <v>2300</v>
      </c>
      <c r="G203" s="665" t="s">
        <v>2384</v>
      </c>
      <c r="H203" s="665" t="s">
        <v>537</v>
      </c>
      <c r="I203" s="665" t="s">
        <v>2664</v>
      </c>
      <c r="J203" s="665" t="s">
        <v>2386</v>
      </c>
      <c r="K203" s="665" t="s">
        <v>2665</v>
      </c>
      <c r="L203" s="666">
        <v>0</v>
      </c>
      <c r="M203" s="666">
        <v>0</v>
      </c>
      <c r="N203" s="665">
        <v>1</v>
      </c>
      <c r="O203" s="748">
        <v>0.5</v>
      </c>
      <c r="P203" s="666"/>
      <c r="Q203" s="681"/>
      <c r="R203" s="665"/>
      <c r="S203" s="681">
        <v>0</v>
      </c>
      <c r="T203" s="748"/>
      <c r="U203" s="704">
        <v>0</v>
      </c>
    </row>
    <row r="204" spans="1:21" ht="14.4" customHeight="1" x14ac:dyDescent="0.3">
      <c r="A204" s="664">
        <v>50</v>
      </c>
      <c r="B204" s="665" t="s">
        <v>536</v>
      </c>
      <c r="C204" s="665" t="s">
        <v>2302</v>
      </c>
      <c r="D204" s="746" t="s">
        <v>3176</v>
      </c>
      <c r="E204" s="747" t="s">
        <v>2313</v>
      </c>
      <c r="F204" s="665" t="s">
        <v>2300</v>
      </c>
      <c r="G204" s="665" t="s">
        <v>2408</v>
      </c>
      <c r="H204" s="665" t="s">
        <v>1205</v>
      </c>
      <c r="I204" s="665" t="s">
        <v>2568</v>
      </c>
      <c r="J204" s="665" t="s">
        <v>2569</v>
      </c>
      <c r="K204" s="665" t="s">
        <v>2570</v>
      </c>
      <c r="L204" s="666">
        <v>0</v>
      </c>
      <c r="M204" s="666">
        <v>0</v>
      </c>
      <c r="N204" s="665">
        <v>5</v>
      </c>
      <c r="O204" s="748">
        <v>2.5</v>
      </c>
      <c r="P204" s="666">
        <v>0</v>
      </c>
      <c r="Q204" s="681"/>
      <c r="R204" s="665">
        <v>3</v>
      </c>
      <c r="S204" s="681">
        <v>0.6</v>
      </c>
      <c r="T204" s="748">
        <v>1.5</v>
      </c>
      <c r="U204" s="704">
        <v>0.6</v>
      </c>
    </row>
    <row r="205" spans="1:21" ht="14.4" customHeight="1" x14ac:dyDescent="0.3">
      <c r="A205" s="664">
        <v>50</v>
      </c>
      <c r="B205" s="665" t="s">
        <v>536</v>
      </c>
      <c r="C205" s="665" t="s">
        <v>2302</v>
      </c>
      <c r="D205" s="746" t="s">
        <v>3176</v>
      </c>
      <c r="E205" s="747" t="s">
        <v>2313</v>
      </c>
      <c r="F205" s="665" t="s">
        <v>2300</v>
      </c>
      <c r="G205" s="665" t="s">
        <v>2408</v>
      </c>
      <c r="H205" s="665" t="s">
        <v>1205</v>
      </c>
      <c r="I205" s="665" t="s">
        <v>1878</v>
      </c>
      <c r="J205" s="665" t="s">
        <v>2409</v>
      </c>
      <c r="K205" s="665" t="s">
        <v>2410</v>
      </c>
      <c r="L205" s="666">
        <v>120.61</v>
      </c>
      <c r="M205" s="666">
        <v>241.22</v>
      </c>
      <c r="N205" s="665">
        <v>2</v>
      </c>
      <c r="O205" s="748">
        <v>1.5</v>
      </c>
      <c r="P205" s="666">
        <v>120.61</v>
      </c>
      <c r="Q205" s="681">
        <v>0.5</v>
      </c>
      <c r="R205" s="665">
        <v>1</v>
      </c>
      <c r="S205" s="681">
        <v>0.5</v>
      </c>
      <c r="T205" s="748">
        <v>0.5</v>
      </c>
      <c r="U205" s="704">
        <v>0.33333333333333331</v>
      </c>
    </row>
    <row r="206" spans="1:21" ht="14.4" customHeight="1" x14ac:dyDescent="0.3">
      <c r="A206" s="664">
        <v>50</v>
      </c>
      <c r="B206" s="665" t="s">
        <v>536</v>
      </c>
      <c r="C206" s="665" t="s">
        <v>2302</v>
      </c>
      <c r="D206" s="746" t="s">
        <v>3176</v>
      </c>
      <c r="E206" s="747" t="s">
        <v>2313</v>
      </c>
      <c r="F206" s="665" t="s">
        <v>2300</v>
      </c>
      <c r="G206" s="665" t="s">
        <v>2666</v>
      </c>
      <c r="H206" s="665" t="s">
        <v>537</v>
      </c>
      <c r="I206" s="665" t="s">
        <v>2667</v>
      </c>
      <c r="J206" s="665" t="s">
        <v>2668</v>
      </c>
      <c r="K206" s="665" t="s">
        <v>2669</v>
      </c>
      <c r="L206" s="666">
        <v>21.2</v>
      </c>
      <c r="M206" s="666">
        <v>21.2</v>
      </c>
      <c r="N206" s="665">
        <v>1</v>
      </c>
      <c r="O206" s="748">
        <v>0.5</v>
      </c>
      <c r="P206" s="666">
        <v>21.2</v>
      </c>
      <c r="Q206" s="681">
        <v>1</v>
      </c>
      <c r="R206" s="665">
        <v>1</v>
      </c>
      <c r="S206" s="681">
        <v>1</v>
      </c>
      <c r="T206" s="748">
        <v>0.5</v>
      </c>
      <c r="U206" s="704">
        <v>1</v>
      </c>
    </row>
    <row r="207" spans="1:21" ht="14.4" customHeight="1" x14ac:dyDescent="0.3">
      <c r="A207" s="664">
        <v>50</v>
      </c>
      <c r="B207" s="665" t="s">
        <v>536</v>
      </c>
      <c r="C207" s="665" t="s">
        <v>2302</v>
      </c>
      <c r="D207" s="746" t="s">
        <v>3176</v>
      </c>
      <c r="E207" s="747" t="s">
        <v>2313</v>
      </c>
      <c r="F207" s="665" t="s">
        <v>2300</v>
      </c>
      <c r="G207" s="665" t="s">
        <v>2670</v>
      </c>
      <c r="H207" s="665" t="s">
        <v>1205</v>
      </c>
      <c r="I207" s="665" t="s">
        <v>2671</v>
      </c>
      <c r="J207" s="665" t="s">
        <v>2672</v>
      </c>
      <c r="K207" s="665" t="s">
        <v>2673</v>
      </c>
      <c r="L207" s="666">
        <v>700.7</v>
      </c>
      <c r="M207" s="666">
        <v>700.7</v>
      </c>
      <c r="N207" s="665">
        <v>1</v>
      </c>
      <c r="O207" s="748">
        <v>0.5</v>
      </c>
      <c r="P207" s="666"/>
      <c r="Q207" s="681">
        <v>0</v>
      </c>
      <c r="R207" s="665"/>
      <c r="S207" s="681">
        <v>0</v>
      </c>
      <c r="T207" s="748"/>
      <c r="U207" s="704">
        <v>0</v>
      </c>
    </row>
    <row r="208" spans="1:21" ht="14.4" customHeight="1" x14ac:dyDescent="0.3">
      <c r="A208" s="664">
        <v>50</v>
      </c>
      <c r="B208" s="665" t="s">
        <v>536</v>
      </c>
      <c r="C208" s="665" t="s">
        <v>2302</v>
      </c>
      <c r="D208" s="746" t="s">
        <v>3176</v>
      </c>
      <c r="E208" s="747" t="s">
        <v>2313</v>
      </c>
      <c r="F208" s="665" t="s">
        <v>2300</v>
      </c>
      <c r="G208" s="665" t="s">
        <v>2394</v>
      </c>
      <c r="H208" s="665" t="s">
        <v>537</v>
      </c>
      <c r="I208" s="665" t="s">
        <v>1133</v>
      </c>
      <c r="J208" s="665" t="s">
        <v>1134</v>
      </c>
      <c r="K208" s="665" t="s">
        <v>2395</v>
      </c>
      <c r="L208" s="666">
        <v>280.77</v>
      </c>
      <c r="M208" s="666">
        <v>280.77</v>
      </c>
      <c r="N208" s="665">
        <v>1</v>
      </c>
      <c r="O208" s="748">
        <v>0.5</v>
      </c>
      <c r="P208" s="666"/>
      <c r="Q208" s="681">
        <v>0</v>
      </c>
      <c r="R208" s="665"/>
      <c r="S208" s="681">
        <v>0</v>
      </c>
      <c r="T208" s="748"/>
      <c r="U208" s="704">
        <v>0</v>
      </c>
    </row>
    <row r="209" spans="1:21" ht="14.4" customHeight="1" x14ac:dyDescent="0.3">
      <c r="A209" s="664">
        <v>50</v>
      </c>
      <c r="B209" s="665" t="s">
        <v>536</v>
      </c>
      <c r="C209" s="665" t="s">
        <v>2302</v>
      </c>
      <c r="D209" s="746" t="s">
        <v>3176</v>
      </c>
      <c r="E209" s="747" t="s">
        <v>2313</v>
      </c>
      <c r="F209" s="665" t="s">
        <v>2300</v>
      </c>
      <c r="G209" s="665" t="s">
        <v>2674</v>
      </c>
      <c r="H209" s="665" t="s">
        <v>1205</v>
      </c>
      <c r="I209" s="665" t="s">
        <v>2675</v>
      </c>
      <c r="J209" s="665" t="s">
        <v>2676</v>
      </c>
      <c r="K209" s="665" t="s">
        <v>2677</v>
      </c>
      <c r="L209" s="666">
        <v>53.57</v>
      </c>
      <c r="M209" s="666">
        <v>53.57</v>
      </c>
      <c r="N209" s="665">
        <v>1</v>
      </c>
      <c r="O209" s="748">
        <v>1</v>
      </c>
      <c r="P209" s="666"/>
      <c r="Q209" s="681">
        <v>0</v>
      </c>
      <c r="R209" s="665"/>
      <c r="S209" s="681">
        <v>0</v>
      </c>
      <c r="T209" s="748"/>
      <c r="U209" s="704">
        <v>0</v>
      </c>
    </row>
    <row r="210" spans="1:21" ht="14.4" customHeight="1" x14ac:dyDescent="0.3">
      <c r="A210" s="664">
        <v>50</v>
      </c>
      <c r="B210" s="665" t="s">
        <v>536</v>
      </c>
      <c r="C210" s="665" t="s">
        <v>2302</v>
      </c>
      <c r="D210" s="746" t="s">
        <v>3176</v>
      </c>
      <c r="E210" s="747" t="s">
        <v>2314</v>
      </c>
      <c r="F210" s="665" t="s">
        <v>2300</v>
      </c>
      <c r="G210" s="665" t="s">
        <v>2678</v>
      </c>
      <c r="H210" s="665" t="s">
        <v>1205</v>
      </c>
      <c r="I210" s="665" t="s">
        <v>1228</v>
      </c>
      <c r="J210" s="665" t="s">
        <v>2245</v>
      </c>
      <c r="K210" s="665" t="s">
        <v>2246</v>
      </c>
      <c r="L210" s="666">
        <v>0</v>
      </c>
      <c r="M210" s="666">
        <v>0</v>
      </c>
      <c r="N210" s="665">
        <v>1</v>
      </c>
      <c r="O210" s="748">
        <v>1</v>
      </c>
      <c r="P210" s="666"/>
      <c r="Q210" s="681"/>
      <c r="R210" s="665"/>
      <c r="S210" s="681">
        <v>0</v>
      </c>
      <c r="T210" s="748"/>
      <c r="U210" s="704">
        <v>0</v>
      </c>
    </row>
    <row r="211" spans="1:21" ht="14.4" customHeight="1" x14ac:dyDescent="0.3">
      <c r="A211" s="664">
        <v>50</v>
      </c>
      <c r="B211" s="665" t="s">
        <v>536</v>
      </c>
      <c r="C211" s="665" t="s">
        <v>2302</v>
      </c>
      <c r="D211" s="746" t="s">
        <v>3176</v>
      </c>
      <c r="E211" s="747" t="s">
        <v>2315</v>
      </c>
      <c r="F211" s="665" t="s">
        <v>2300</v>
      </c>
      <c r="G211" s="665" t="s">
        <v>2329</v>
      </c>
      <c r="H211" s="665" t="s">
        <v>537</v>
      </c>
      <c r="I211" s="665" t="s">
        <v>2679</v>
      </c>
      <c r="J211" s="665" t="s">
        <v>887</v>
      </c>
      <c r="K211" s="665" t="s">
        <v>888</v>
      </c>
      <c r="L211" s="666">
        <v>0</v>
      </c>
      <c r="M211" s="666">
        <v>0</v>
      </c>
      <c r="N211" s="665">
        <v>1</v>
      </c>
      <c r="O211" s="748">
        <v>0.5</v>
      </c>
      <c r="P211" s="666"/>
      <c r="Q211" s="681"/>
      <c r="R211" s="665"/>
      <c r="S211" s="681">
        <v>0</v>
      </c>
      <c r="T211" s="748"/>
      <c r="U211" s="704">
        <v>0</v>
      </c>
    </row>
    <row r="212" spans="1:21" ht="14.4" customHeight="1" x14ac:dyDescent="0.3">
      <c r="A212" s="664">
        <v>50</v>
      </c>
      <c r="B212" s="665" t="s">
        <v>536</v>
      </c>
      <c r="C212" s="665" t="s">
        <v>2302</v>
      </c>
      <c r="D212" s="746" t="s">
        <v>3176</v>
      </c>
      <c r="E212" s="747" t="s">
        <v>2315</v>
      </c>
      <c r="F212" s="665" t="s">
        <v>2300</v>
      </c>
      <c r="G212" s="665" t="s">
        <v>2332</v>
      </c>
      <c r="H212" s="665" t="s">
        <v>537</v>
      </c>
      <c r="I212" s="665" t="s">
        <v>2680</v>
      </c>
      <c r="J212" s="665" t="s">
        <v>2334</v>
      </c>
      <c r="K212" s="665" t="s">
        <v>1430</v>
      </c>
      <c r="L212" s="666">
        <v>154.36000000000001</v>
      </c>
      <c r="M212" s="666">
        <v>154.36000000000001</v>
      </c>
      <c r="N212" s="665">
        <v>1</v>
      </c>
      <c r="O212" s="748">
        <v>0.5</v>
      </c>
      <c r="P212" s="666"/>
      <c r="Q212" s="681">
        <v>0</v>
      </c>
      <c r="R212" s="665"/>
      <c r="S212" s="681">
        <v>0</v>
      </c>
      <c r="T212" s="748"/>
      <c r="U212" s="704">
        <v>0</v>
      </c>
    </row>
    <row r="213" spans="1:21" ht="14.4" customHeight="1" x14ac:dyDescent="0.3">
      <c r="A213" s="664">
        <v>50</v>
      </c>
      <c r="B213" s="665" t="s">
        <v>536</v>
      </c>
      <c r="C213" s="665" t="s">
        <v>2302</v>
      </c>
      <c r="D213" s="746" t="s">
        <v>3176</v>
      </c>
      <c r="E213" s="747" t="s">
        <v>2315</v>
      </c>
      <c r="F213" s="665" t="s">
        <v>2300</v>
      </c>
      <c r="G213" s="665" t="s">
        <v>2336</v>
      </c>
      <c r="H213" s="665" t="s">
        <v>1205</v>
      </c>
      <c r="I213" s="665" t="s">
        <v>2681</v>
      </c>
      <c r="J213" s="665" t="s">
        <v>2682</v>
      </c>
      <c r="K213" s="665" t="s">
        <v>2683</v>
      </c>
      <c r="L213" s="666">
        <v>278.64</v>
      </c>
      <c r="M213" s="666">
        <v>278.64</v>
      </c>
      <c r="N213" s="665">
        <v>1</v>
      </c>
      <c r="O213" s="748">
        <v>0.5</v>
      </c>
      <c r="P213" s="666"/>
      <c r="Q213" s="681">
        <v>0</v>
      </c>
      <c r="R213" s="665"/>
      <c r="S213" s="681">
        <v>0</v>
      </c>
      <c r="T213" s="748"/>
      <c r="U213" s="704">
        <v>0</v>
      </c>
    </row>
    <row r="214" spans="1:21" ht="14.4" customHeight="1" x14ac:dyDescent="0.3">
      <c r="A214" s="664">
        <v>50</v>
      </c>
      <c r="B214" s="665" t="s">
        <v>536</v>
      </c>
      <c r="C214" s="665" t="s">
        <v>2302</v>
      </c>
      <c r="D214" s="746" t="s">
        <v>3176</v>
      </c>
      <c r="E214" s="747" t="s">
        <v>2315</v>
      </c>
      <c r="F214" s="665" t="s">
        <v>2300</v>
      </c>
      <c r="G214" s="665" t="s">
        <v>2336</v>
      </c>
      <c r="H214" s="665" t="s">
        <v>1205</v>
      </c>
      <c r="I214" s="665" t="s">
        <v>1334</v>
      </c>
      <c r="J214" s="665" t="s">
        <v>1339</v>
      </c>
      <c r="K214" s="665" t="s">
        <v>2202</v>
      </c>
      <c r="L214" s="666">
        <v>181.13</v>
      </c>
      <c r="M214" s="666">
        <v>724.52</v>
      </c>
      <c r="N214" s="665">
        <v>4</v>
      </c>
      <c r="O214" s="748">
        <v>2</v>
      </c>
      <c r="P214" s="666"/>
      <c r="Q214" s="681">
        <v>0</v>
      </c>
      <c r="R214" s="665"/>
      <c r="S214" s="681">
        <v>0</v>
      </c>
      <c r="T214" s="748"/>
      <c r="U214" s="704">
        <v>0</v>
      </c>
    </row>
    <row r="215" spans="1:21" ht="14.4" customHeight="1" x14ac:dyDescent="0.3">
      <c r="A215" s="664">
        <v>50</v>
      </c>
      <c r="B215" s="665" t="s">
        <v>536</v>
      </c>
      <c r="C215" s="665" t="s">
        <v>2302</v>
      </c>
      <c r="D215" s="746" t="s">
        <v>3176</v>
      </c>
      <c r="E215" s="747" t="s">
        <v>2315</v>
      </c>
      <c r="F215" s="665" t="s">
        <v>2300</v>
      </c>
      <c r="G215" s="665" t="s">
        <v>2323</v>
      </c>
      <c r="H215" s="665" t="s">
        <v>1205</v>
      </c>
      <c r="I215" s="665" t="s">
        <v>1248</v>
      </c>
      <c r="J215" s="665" t="s">
        <v>1249</v>
      </c>
      <c r="K215" s="665" t="s">
        <v>558</v>
      </c>
      <c r="L215" s="666">
        <v>35.11</v>
      </c>
      <c r="M215" s="666">
        <v>105.33</v>
      </c>
      <c r="N215" s="665">
        <v>3</v>
      </c>
      <c r="O215" s="748">
        <v>1.5</v>
      </c>
      <c r="P215" s="666"/>
      <c r="Q215" s="681">
        <v>0</v>
      </c>
      <c r="R215" s="665"/>
      <c r="S215" s="681">
        <v>0</v>
      </c>
      <c r="T215" s="748"/>
      <c r="U215" s="704">
        <v>0</v>
      </c>
    </row>
    <row r="216" spans="1:21" ht="14.4" customHeight="1" x14ac:dyDescent="0.3">
      <c r="A216" s="664">
        <v>50</v>
      </c>
      <c r="B216" s="665" t="s">
        <v>536</v>
      </c>
      <c r="C216" s="665" t="s">
        <v>2302</v>
      </c>
      <c r="D216" s="746" t="s">
        <v>3176</v>
      </c>
      <c r="E216" s="747" t="s">
        <v>2315</v>
      </c>
      <c r="F216" s="665" t="s">
        <v>2300</v>
      </c>
      <c r="G216" s="665" t="s">
        <v>2339</v>
      </c>
      <c r="H216" s="665" t="s">
        <v>537</v>
      </c>
      <c r="I216" s="665" t="s">
        <v>2397</v>
      </c>
      <c r="J216" s="665" t="s">
        <v>2340</v>
      </c>
      <c r="K216" s="665" t="s">
        <v>2398</v>
      </c>
      <c r="L216" s="666">
        <v>0</v>
      </c>
      <c r="M216" s="666">
        <v>0</v>
      </c>
      <c r="N216" s="665">
        <v>1</v>
      </c>
      <c r="O216" s="748">
        <v>0.5</v>
      </c>
      <c r="P216" s="666"/>
      <c r="Q216" s="681"/>
      <c r="R216" s="665"/>
      <c r="S216" s="681">
        <v>0</v>
      </c>
      <c r="T216" s="748"/>
      <c r="U216" s="704">
        <v>0</v>
      </c>
    </row>
    <row r="217" spans="1:21" ht="14.4" customHeight="1" x14ac:dyDescent="0.3">
      <c r="A217" s="664">
        <v>50</v>
      </c>
      <c r="B217" s="665" t="s">
        <v>536</v>
      </c>
      <c r="C217" s="665" t="s">
        <v>2302</v>
      </c>
      <c r="D217" s="746" t="s">
        <v>3176</v>
      </c>
      <c r="E217" s="747" t="s">
        <v>2315</v>
      </c>
      <c r="F217" s="665" t="s">
        <v>2300</v>
      </c>
      <c r="G217" s="665" t="s">
        <v>2459</v>
      </c>
      <c r="H217" s="665" t="s">
        <v>1205</v>
      </c>
      <c r="I217" s="665" t="s">
        <v>2460</v>
      </c>
      <c r="J217" s="665" t="s">
        <v>2461</v>
      </c>
      <c r="K217" s="665" t="s">
        <v>2441</v>
      </c>
      <c r="L217" s="666">
        <v>46.25</v>
      </c>
      <c r="M217" s="666">
        <v>46.25</v>
      </c>
      <c r="N217" s="665">
        <v>1</v>
      </c>
      <c r="O217" s="748">
        <v>0.5</v>
      </c>
      <c r="P217" s="666"/>
      <c r="Q217" s="681">
        <v>0</v>
      </c>
      <c r="R217" s="665"/>
      <c r="S217" s="681">
        <v>0</v>
      </c>
      <c r="T217" s="748"/>
      <c r="U217" s="704">
        <v>0</v>
      </c>
    </row>
    <row r="218" spans="1:21" ht="14.4" customHeight="1" x14ac:dyDescent="0.3">
      <c r="A218" s="664">
        <v>50</v>
      </c>
      <c r="B218" s="665" t="s">
        <v>536</v>
      </c>
      <c r="C218" s="665" t="s">
        <v>2302</v>
      </c>
      <c r="D218" s="746" t="s">
        <v>3176</v>
      </c>
      <c r="E218" s="747" t="s">
        <v>2315</v>
      </c>
      <c r="F218" s="665" t="s">
        <v>2300</v>
      </c>
      <c r="G218" s="665" t="s">
        <v>2399</v>
      </c>
      <c r="H218" s="665" t="s">
        <v>537</v>
      </c>
      <c r="I218" s="665" t="s">
        <v>868</v>
      </c>
      <c r="J218" s="665" t="s">
        <v>869</v>
      </c>
      <c r="K218" s="665" t="s">
        <v>870</v>
      </c>
      <c r="L218" s="666">
        <v>33</v>
      </c>
      <c r="M218" s="666">
        <v>33</v>
      </c>
      <c r="N218" s="665">
        <v>1</v>
      </c>
      <c r="O218" s="748">
        <v>1</v>
      </c>
      <c r="P218" s="666"/>
      <c r="Q218" s="681">
        <v>0</v>
      </c>
      <c r="R218" s="665"/>
      <c r="S218" s="681">
        <v>0</v>
      </c>
      <c r="T218" s="748"/>
      <c r="U218" s="704">
        <v>0</v>
      </c>
    </row>
    <row r="219" spans="1:21" ht="14.4" customHeight="1" x14ac:dyDescent="0.3">
      <c r="A219" s="664">
        <v>50</v>
      </c>
      <c r="B219" s="665" t="s">
        <v>536</v>
      </c>
      <c r="C219" s="665" t="s">
        <v>2302</v>
      </c>
      <c r="D219" s="746" t="s">
        <v>3176</v>
      </c>
      <c r="E219" s="747" t="s">
        <v>2315</v>
      </c>
      <c r="F219" s="665" t="s">
        <v>2300</v>
      </c>
      <c r="G219" s="665" t="s">
        <v>2684</v>
      </c>
      <c r="H219" s="665" t="s">
        <v>537</v>
      </c>
      <c r="I219" s="665" t="s">
        <v>2685</v>
      </c>
      <c r="J219" s="665" t="s">
        <v>2686</v>
      </c>
      <c r="K219" s="665" t="s">
        <v>2687</v>
      </c>
      <c r="L219" s="666">
        <v>0</v>
      </c>
      <c r="M219" s="666">
        <v>0</v>
      </c>
      <c r="N219" s="665">
        <v>2</v>
      </c>
      <c r="O219" s="748">
        <v>1.5</v>
      </c>
      <c r="P219" s="666"/>
      <c r="Q219" s="681"/>
      <c r="R219" s="665"/>
      <c r="S219" s="681">
        <v>0</v>
      </c>
      <c r="T219" s="748"/>
      <c r="U219" s="704">
        <v>0</v>
      </c>
    </row>
    <row r="220" spans="1:21" ht="14.4" customHeight="1" x14ac:dyDescent="0.3">
      <c r="A220" s="664">
        <v>50</v>
      </c>
      <c r="B220" s="665" t="s">
        <v>536</v>
      </c>
      <c r="C220" s="665" t="s">
        <v>2302</v>
      </c>
      <c r="D220" s="746" t="s">
        <v>3176</v>
      </c>
      <c r="E220" s="747" t="s">
        <v>2315</v>
      </c>
      <c r="F220" s="665" t="s">
        <v>2300</v>
      </c>
      <c r="G220" s="665" t="s">
        <v>2324</v>
      </c>
      <c r="H220" s="665" t="s">
        <v>537</v>
      </c>
      <c r="I220" s="665" t="s">
        <v>861</v>
      </c>
      <c r="J220" s="665" t="s">
        <v>2326</v>
      </c>
      <c r="K220" s="665" t="s">
        <v>2623</v>
      </c>
      <c r="L220" s="666">
        <v>31.65</v>
      </c>
      <c r="M220" s="666">
        <v>31.65</v>
      </c>
      <c r="N220" s="665">
        <v>1</v>
      </c>
      <c r="O220" s="748">
        <v>0.5</v>
      </c>
      <c r="P220" s="666"/>
      <c r="Q220" s="681">
        <v>0</v>
      </c>
      <c r="R220" s="665"/>
      <c r="S220" s="681">
        <v>0</v>
      </c>
      <c r="T220" s="748"/>
      <c r="U220" s="704">
        <v>0</v>
      </c>
    </row>
    <row r="221" spans="1:21" ht="14.4" customHeight="1" x14ac:dyDescent="0.3">
      <c r="A221" s="664">
        <v>50</v>
      </c>
      <c r="B221" s="665" t="s">
        <v>536</v>
      </c>
      <c r="C221" s="665" t="s">
        <v>2302</v>
      </c>
      <c r="D221" s="746" t="s">
        <v>3176</v>
      </c>
      <c r="E221" s="747" t="s">
        <v>2315</v>
      </c>
      <c r="F221" s="665" t="s">
        <v>2300</v>
      </c>
      <c r="G221" s="665" t="s">
        <v>2494</v>
      </c>
      <c r="H221" s="665" t="s">
        <v>1205</v>
      </c>
      <c r="I221" s="665" t="s">
        <v>2688</v>
      </c>
      <c r="J221" s="665" t="s">
        <v>2689</v>
      </c>
      <c r="K221" s="665" t="s">
        <v>2500</v>
      </c>
      <c r="L221" s="666">
        <v>86.41</v>
      </c>
      <c r="M221" s="666">
        <v>86.41</v>
      </c>
      <c r="N221" s="665">
        <v>1</v>
      </c>
      <c r="O221" s="748">
        <v>0.5</v>
      </c>
      <c r="P221" s="666"/>
      <c r="Q221" s="681">
        <v>0</v>
      </c>
      <c r="R221" s="665"/>
      <c r="S221" s="681">
        <v>0</v>
      </c>
      <c r="T221" s="748"/>
      <c r="U221" s="704">
        <v>0</v>
      </c>
    </row>
    <row r="222" spans="1:21" ht="14.4" customHeight="1" x14ac:dyDescent="0.3">
      <c r="A222" s="664">
        <v>50</v>
      </c>
      <c r="B222" s="665" t="s">
        <v>536</v>
      </c>
      <c r="C222" s="665" t="s">
        <v>2302</v>
      </c>
      <c r="D222" s="746" t="s">
        <v>3176</v>
      </c>
      <c r="E222" s="747" t="s">
        <v>2315</v>
      </c>
      <c r="F222" s="665" t="s">
        <v>2300</v>
      </c>
      <c r="G222" s="665" t="s">
        <v>2349</v>
      </c>
      <c r="H222" s="665" t="s">
        <v>537</v>
      </c>
      <c r="I222" s="665" t="s">
        <v>2516</v>
      </c>
      <c r="J222" s="665" t="s">
        <v>2517</v>
      </c>
      <c r="K222" s="665" t="s">
        <v>2518</v>
      </c>
      <c r="L222" s="666">
        <v>0</v>
      </c>
      <c r="M222" s="666">
        <v>0</v>
      </c>
      <c r="N222" s="665">
        <v>1</v>
      </c>
      <c r="O222" s="748">
        <v>0.5</v>
      </c>
      <c r="P222" s="666"/>
      <c r="Q222" s="681"/>
      <c r="R222" s="665"/>
      <c r="S222" s="681">
        <v>0</v>
      </c>
      <c r="T222" s="748"/>
      <c r="U222" s="704">
        <v>0</v>
      </c>
    </row>
    <row r="223" spans="1:21" ht="14.4" customHeight="1" x14ac:dyDescent="0.3">
      <c r="A223" s="664">
        <v>50</v>
      </c>
      <c r="B223" s="665" t="s">
        <v>536</v>
      </c>
      <c r="C223" s="665" t="s">
        <v>2302</v>
      </c>
      <c r="D223" s="746" t="s">
        <v>3176</v>
      </c>
      <c r="E223" s="747" t="s">
        <v>2315</v>
      </c>
      <c r="F223" s="665" t="s">
        <v>2300</v>
      </c>
      <c r="G223" s="665" t="s">
        <v>2356</v>
      </c>
      <c r="H223" s="665" t="s">
        <v>1205</v>
      </c>
      <c r="I223" s="665" t="s">
        <v>1342</v>
      </c>
      <c r="J223" s="665" t="s">
        <v>1343</v>
      </c>
      <c r="K223" s="665" t="s">
        <v>1344</v>
      </c>
      <c r="L223" s="666">
        <v>31.09</v>
      </c>
      <c r="M223" s="666">
        <v>31.09</v>
      </c>
      <c r="N223" s="665">
        <v>1</v>
      </c>
      <c r="O223" s="748">
        <v>0.5</v>
      </c>
      <c r="P223" s="666"/>
      <c r="Q223" s="681">
        <v>0</v>
      </c>
      <c r="R223" s="665"/>
      <c r="S223" s="681">
        <v>0</v>
      </c>
      <c r="T223" s="748"/>
      <c r="U223" s="704">
        <v>0</v>
      </c>
    </row>
    <row r="224" spans="1:21" ht="14.4" customHeight="1" x14ac:dyDescent="0.3">
      <c r="A224" s="664">
        <v>50</v>
      </c>
      <c r="B224" s="665" t="s">
        <v>536</v>
      </c>
      <c r="C224" s="665" t="s">
        <v>2302</v>
      </c>
      <c r="D224" s="746" t="s">
        <v>3176</v>
      </c>
      <c r="E224" s="747" t="s">
        <v>2315</v>
      </c>
      <c r="F224" s="665" t="s">
        <v>2300</v>
      </c>
      <c r="G224" s="665" t="s">
        <v>2363</v>
      </c>
      <c r="H224" s="665" t="s">
        <v>1205</v>
      </c>
      <c r="I224" s="665" t="s">
        <v>1251</v>
      </c>
      <c r="J224" s="665" t="s">
        <v>572</v>
      </c>
      <c r="K224" s="665" t="s">
        <v>2160</v>
      </c>
      <c r="L224" s="666">
        <v>57.64</v>
      </c>
      <c r="M224" s="666">
        <v>57.64</v>
      </c>
      <c r="N224" s="665">
        <v>1</v>
      </c>
      <c r="O224" s="748">
        <v>0.5</v>
      </c>
      <c r="P224" s="666"/>
      <c r="Q224" s="681">
        <v>0</v>
      </c>
      <c r="R224" s="665"/>
      <c r="S224" s="681">
        <v>0</v>
      </c>
      <c r="T224" s="748"/>
      <c r="U224" s="704">
        <v>0</v>
      </c>
    </row>
    <row r="225" spans="1:21" ht="14.4" customHeight="1" x14ac:dyDescent="0.3">
      <c r="A225" s="664">
        <v>50</v>
      </c>
      <c r="B225" s="665" t="s">
        <v>536</v>
      </c>
      <c r="C225" s="665" t="s">
        <v>2302</v>
      </c>
      <c r="D225" s="746" t="s">
        <v>3176</v>
      </c>
      <c r="E225" s="747" t="s">
        <v>2315</v>
      </c>
      <c r="F225" s="665" t="s">
        <v>2300</v>
      </c>
      <c r="G225" s="665" t="s">
        <v>2363</v>
      </c>
      <c r="H225" s="665" t="s">
        <v>1205</v>
      </c>
      <c r="I225" s="665" t="s">
        <v>2364</v>
      </c>
      <c r="J225" s="665" t="s">
        <v>572</v>
      </c>
      <c r="K225" s="665" t="s">
        <v>1252</v>
      </c>
      <c r="L225" s="666">
        <v>0</v>
      </c>
      <c r="M225" s="666">
        <v>0</v>
      </c>
      <c r="N225" s="665">
        <v>1</v>
      </c>
      <c r="O225" s="748">
        <v>0.5</v>
      </c>
      <c r="P225" s="666"/>
      <c r="Q225" s="681"/>
      <c r="R225" s="665"/>
      <c r="S225" s="681">
        <v>0</v>
      </c>
      <c r="T225" s="748"/>
      <c r="U225" s="704">
        <v>0</v>
      </c>
    </row>
    <row r="226" spans="1:21" ht="14.4" customHeight="1" x14ac:dyDescent="0.3">
      <c r="A226" s="664">
        <v>50</v>
      </c>
      <c r="B226" s="665" t="s">
        <v>536</v>
      </c>
      <c r="C226" s="665" t="s">
        <v>2302</v>
      </c>
      <c r="D226" s="746" t="s">
        <v>3176</v>
      </c>
      <c r="E226" s="747" t="s">
        <v>2315</v>
      </c>
      <c r="F226" s="665" t="s">
        <v>2300</v>
      </c>
      <c r="G226" s="665" t="s">
        <v>2370</v>
      </c>
      <c r="H226" s="665" t="s">
        <v>1205</v>
      </c>
      <c r="I226" s="665" t="s">
        <v>1232</v>
      </c>
      <c r="J226" s="665" t="s">
        <v>2194</v>
      </c>
      <c r="K226" s="665" t="s">
        <v>1234</v>
      </c>
      <c r="L226" s="666">
        <v>96.53</v>
      </c>
      <c r="M226" s="666">
        <v>96.53</v>
      </c>
      <c r="N226" s="665">
        <v>1</v>
      </c>
      <c r="O226" s="748">
        <v>0.5</v>
      </c>
      <c r="P226" s="666"/>
      <c r="Q226" s="681">
        <v>0</v>
      </c>
      <c r="R226" s="665"/>
      <c r="S226" s="681">
        <v>0</v>
      </c>
      <c r="T226" s="748"/>
      <c r="U226" s="704">
        <v>0</v>
      </c>
    </row>
    <row r="227" spans="1:21" ht="14.4" customHeight="1" x14ac:dyDescent="0.3">
      <c r="A227" s="664">
        <v>50</v>
      </c>
      <c r="B227" s="665" t="s">
        <v>536</v>
      </c>
      <c r="C227" s="665" t="s">
        <v>2302</v>
      </c>
      <c r="D227" s="746" t="s">
        <v>3176</v>
      </c>
      <c r="E227" s="747" t="s">
        <v>2315</v>
      </c>
      <c r="F227" s="665" t="s">
        <v>2300</v>
      </c>
      <c r="G227" s="665" t="s">
        <v>2370</v>
      </c>
      <c r="H227" s="665" t="s">
        <v>1205</v>
      </c>
      <c r="I227" s="665" t="s">
        <v>1261</v>
      </c>
      <c r="J227" s="665" t="s">
        <v>2195</v>
      </c>
      <c r="K227" s="665" t="s">
        <v>888</v>
      </c>
      <c r="L227" s="666">
        <v>48.27</v>
      </c>
      <c r="M227" s="666">
        <v>48.27</v>
      </c>
      <c r="N227" s="665">
        <v>1</v>
      </c>
      <c r="O227" s="748">
        <v>0.5</v>
      </c>
      <c r="P227" s="666"/>
      <c r="Q227" s="681">
        <v>0</v>
      </c>
      <c r="R227" s="665"/>
      <c r="S227" s="681">
        <v>0</v>
      </c>
      <c r="T227" s="748"/>
      <c r="U227" s="704">
        <v>0</v>
      </c>
    </row>
    <row r="228" spans="1:21" ht="14.4" customHeight="1" x14ac:dyDescent="0.3">
      <c r="A228" s="664">
        <v>50</v>
      </c>
      <c r="B228" s="665" t="s">
        <v>536</v>
      </c>
      <c r="C228" s="665" t="s">
        <v>2302</v>
      </c>
      <c r="D228" s="746" t="s">
        <v>3176</v>
      </c>
      <c r="E228" s="747" t="s">
        <v>2315</v>
      </c>
      <c r="F228" s="665" t="s">
        <v>2300</v>
      </c>
      <c r="G228" s="665" t="s">
        <v>2690</v>
      </c>
      <c r="H228" s="665" t="s">
        <v>537</v>
      </c>
      <c r="I228" s="665" t="s">
        <v>1106</v>
      </c>
      <c r="J228" s="665" t="s">
        <v>1107</v>
      </c>
      <c r="K228" s="665" t="s">
        <v>1108</v>
      </c>
      <c r="L228" s="666">
        <v>1765.08</v>
      </c>
      <c r="M228" s="666">
        <v>1765.08</v>
      </c>
      <c r="N228" s="665">
        <v>1</v>
      </c>
      <c r="O228" s="748">
        <v>0.5</v>
      </c>
      <c r="P228" s="666"/>
      <c r="Q228" s="681">
        <v>0</v>
      </c>
      <c r="R228" s="665"/>
      <c r="S228" s="681">
        <v>0</v>
      </c>
      <c r="T228" s="748"/>
      <c r="U228" s="704">
        <v>0</v>
      </c>
    </row>
    <row r="229" spans="1:21" ht="14.4" customHeight="1" x14ac:dyDescent="0.3">
      <c r="A229" s="664">
        <v>50</v>
      </c>
      <c r="B229" s="665" t="s">
        <v>536</v>
      </c>
      <c r="C229" s="665" t="s">
        <v>2302</v>
      </c>
      <c r="D229" s="746" t="s">
        <v>3176</v>
      </c>
      <c r="E229" s="747" t="s">
        <v>2315</v>
      </c>
      <c r="F229" s="665" t="s">
        <v>2300</v>
      </c>
      <c r="G229" s="665" t="s">
        <v>2375</v>
      </c>
      <c r="H229" s="665" t="s">
        <v>537</v>
      </c>
      <c r="I229" s="665" t="s">
        <v>660</v>
      </c>
      <c r="J229" s="665" t="s">
        <v>661</v>
      </c>
      <c r="K229" s="665" t="s">
        <v>2377</v>
      </c>
      <c r="L229" s="666">
        <v>42.08</v>
      </c>
      <c r="M229" s="666">
        <v>42.08</v>
      </c>
      <c r="N229" s="665">
        <v>1</v>
      </c>
      <c r="O229" s="748">
        <v>1</v>
      </c>
      <c r="P229" s="666"/>
      <c r="Q229" s="681">
        <v>0</v>
      </c>
      <c r="R229" s="665"/>
      <c r="S229" s="681">
        <v>0</v>
      </c>
      <c r="T229" s="748"/>
      <c r="U229" s="704">
        <v>0</v>
      </c>
    </row>
    <row r="230" spans="1:21" ht="14.4" customHeight="1" x14ac:dyDescent="0.3">
      <c r="A230" s="664">
        <v>50</v>
      </c>
      <c r="B230" s="665" t="s">
        <v>536</v>
      </c>
      <c r="C230" s="665" t="s">
        <v>2302</v>
      </c>
      <c r="D230" s="746" t="s">
        <v>3176</v>
      </c>
      <c r="E230" s="747" t="s">
        <v>2315</v>
      </c>
      <c r="F230" s="665" t="s">
        <v>2300</v>
      </c>
      <c r="G230" s="665" t="s">
        <v>2378</v>
      </c>
      <c r="H230" s="665" t="s">
        <v>537</v>
      </c>
      <c r="I230" s="665" t="s">
        <v>1435</v>
      </c>
      <c r="J230" s="665" t="s">
        <v>1436</v>
      </c>
      <c r="K230" s="665" t="s">
        <v>2379</v>
      </c>
      <c r="L230" s="666">
        <v>22.44</v>
      </c>
      <c r="M230" s="666">
        <v>22.44</v>
      </c>
      <c r="N230" s="665">
        <v>1</v>
      </c>
      <c r="O230" s="748">
        <v>1</v>
      </c>
      <c r="P230" s="666"/>
      <c r="Q230" s="681">
        <v>0</v>
      </c>
      <c r="R230" s="665"/>
      <c r="S230" s="681">
        <v>0</v>
      </c>
      <c r="T230" s="748"/>
      <c r="U230" s="704">
        <v>0</v>
      </c>
    </row>
    <row r="231" spans="1:21" ht="14.4" customHeight="1" x14ac:dyDescent="0.3">
      <c r="A231" s="664">
        <v>50</v>
      </c>
      <c r="B231" s="665" t="s">
        <v>536</v>
      </c>
      <c r="C231" s="665" t="s">
        <v>2302</v>
      </c>
      <c r="D231" s="746" t="s">
        <v>3176</v>
      </c>
      <c r="E231" s="747" t="s">
        <v>2315</v>
      </c>
      <c r="F231" s="665" t="s">
        <v>2300</v>
      </c>
      <c r="G231" s="665" t="s">
        <v>2404</v>
      </c>
      <c r="H231" s="665" t="s">
        <v>537</v>
      </c>
      <c r="I231" s="665" t="s">
        <v>2691</v>
      </c>
      <c r="J231" s="665" t="s">
        <v>2692</v>
      </c>
      <c r="K231" s="665" t="s">
        <v>708</v>
      </c>
      <c r="L231" s="666">
        <v>149.69</v>
      </c>
      <c r="M231" s="666">
        <v>149.69</v>
      </c>
      <c r="N231" s="665">
        <v>1</v>
      </c>
      <c r="O231" s="748">
        <v>0.5</v>
      </c>
      <c r="P231" s="666"/>
      <c r="Q231" s="681">
        <v>0</v>
      </c>
      <c r="R231" s="665"/>
      <c r="S231" s="681">
        <v>0</v>
      </c>
      <c r="T231" s="748"/>
      <c r="U231" s="704">
        <v>0</v>
      </c>
    </row>
    <row r="232" spans="1:21" ht="14.4" customHeight="1" x14ac:dyDescent="0.3">
      <c r="A232" s="664">
        <v>50</v>
      </c>
      <c r="B232" s="665" t="s">
        <v>536</v>
      </c>
      <c r="C232" s="665" t="s">
        <v>2302</v>
      </c>
      <c r="D232" s="746" t="s">
        <v>3176</v>
      </c>
      <c r="E232" s="747" t="s">
        <v>2315</v>
      </c>
      <c r="F232" s="665" t="s">
        <v>2300</v>
      </c>
      <c r="G232" s="665" t="s">
        <v>2552</v>
      </c>
      <c r="H232" s="665" t="s">
        <v>537</v>
      </c>
      <c r="I232" s="665" t="s">
        <v>2693</v>
      </c>
      <c r="J232" s="665" t="s">
        <v>2694</v>
      </c>
      <c r="K232" s="665" t="s">
        <v>2695</v>
      </c>
      <c r="L232" s="666">
        <v>80.959999999999994</v>
      </c>
      <c r="M232" s="666">
        <v>80.959999999999994</v>
      </c>
      <c r="N232" s="665">
        <v>1</v>
      </c>
      <c r="O232" s="748">
        <v>0.5</v>
      </c>
      <c r="P232" s="666"/>
      <c r="Q232" s="681">
        <v>0</v>
      </c>
      <c r="R232" s="665"/>
      <c r="S232" s="681">
        <v>0</v>
      </c>
      <c r="T232" s="748"/>
      <c r="U232" s="704">
        <v>0</v>
      </c>
    </row>
    <row r="233" spans="1:21" ht="14.4" customHeight="1" x14ac:dyDescent="0.3">
      <c r="A233" s="664">
        <v>50</v>
      </c>
      <c r="B233" s="665" t="s">
        <v>536</v>
      </c>
      <c r="C233" s="665" t="s">
        <v>2302</v>
      </c>
      <c r="D233" s="746" t="s">
        <v>3176</v>
      </c>
      <c r="E233" s="747" t="s">
        <v>2315</v>
      </c>
      <c r="F233" s="665" t="s">
        <v>2300</v>
      </c>
      <c r="G233" s="665" t="s">
        <v>2696</v>
      </c>
      <c r="H233" s="665" t="s">
        <v>537</v>
      </c>
      <c r="I233" s="665" t="s">
        <v>739</v>
      </c>
      <c r="J233" s="665" t="s">
        <v>740</v>
      </c>
      <c r="K233" s="665" t="s">
        <v>2417</v>
      </c>
      <c r="L233" s="666">
        <v>122.73</v>
      </c>
      <c r="M233" s="666">
        <v>122.73</v>
      </c>
      <c r="N233" s="665">
        <v>1</v>
      </c>
      <c r="O233" s="748">
        <v>1</v>
      </c>
      <c r="P233" s="666"/>
      <c r="Q233" s="681">
        <v>0</v>
      </c>
      <c r="R233" s="665"/>
      <c r="S233" s="681">
        <v>0</v>
      </c>
      <c r="T233" s="748"/>
      <c r="U233" s="704">
        <v>0</v>
      </c>
    </row>
    <row r="234" spans="1:21" ht="14.4" customHeight="1" x14ac:dyDescent="0.3">
      <c r="A234" s="664">
        <v>50</v>
      </c>
      <c r="B234" s="665" t="s">
        <v>536</v>
      </c>
      <c r="C234" s="665" t="s">
        <v>2302</v>
      </c>
      <c r="D234" s="746" t="s">
        <v>3176</v>
      </c>
      <c r="E234" s="747" t="s">
        <v>2315</v>
      </c>
      <c r="F234" s="665" t="s">
        <v>2300</v>
      </c>
      <c r="G234" s="665" t="s">
        <v>2384</v>
      </c>
      <c r="H234" s="665" t="s">
        <v>537</v>
      </c>
      <c r="I234" s="665" t="s">
        <v>2385</v>
      </c>
      <c r="J234" s="665" t="s">
        <v>2386</v>
      </c>
      <c r="K234" s="665" t="s">
        <v>2387</v>
      </c>
      <c r="L234" s="666">
        <v>150.19</v>
      </c>
      <c r="M234" s="666">
        <v>150.19</v>
      </c>
      <c r="N234" s="665">
        <v>1</v>
      </c>
      <c r="O234" s="748">
        <v>0.5</v>
      </c>
      <c r="P234" s="666"/>
      <c r="Q234" s="681">
        <v>0</v>
      </c>
      <c r="R234" s="665"/>
      <c r="S234" s="681">
        <v>0</v>
      </c>
      <c r="T234" s="748"/>
      <c r="U234" s="704">
        <v>0</v>
      </c>
    </row>
    <row r="235" spans="1:21" ht="14.4" customHeight="1" x14ac:dyDescent="0.3">
      <c r="A235" s="664">
        <v>50</v>
      </c>
      <c r="B235" s="665" t="s">
        <v>536</v>
      </c>
      <c r="C235" s="665" t="s">
        <v>2302</v>
      </c>
      <c r="D235" s="746" t="s">
        <v>3176</v>
      </c>
      <c r="E235" s="747" t="s">
        <v>2315</v>
      </c>
      <c r="F235" s="665" t="s">
        <v>2300</v>
      </c>
      <c r="G235" s="665" t="s">
        <v>2697</v>
      </c>
      <c r="H235" s="665" t="s">
        <v>537</v>
      </c>
      <c r="I235" s="665" t="s">
        <v>864</v>
      </c>
      <c r="J235" s="665" t="s">
        <v>865</v>
      </c>
      <c r="K235" s="665" t="s">
        <v>866</v>
      </c>
      <c r="L235" s="666">
        <v>87.23</v>
      </c>
      <c r="M235" s="666">
        <v>87.23</v>
      </c>
      <c r="N235" s="665">
        <v>1</v>
      </c>
      <c r="O235" s="748">
        <v>0.5</v>
      </c>
      <c r="P235" s="666"/>
      <c r="Q235" s="681">
        <v>0</v>
      </c>
      <c r="R235" s="665"/>
      <c r="S235" s="681">
        <v>0</v>
      </c>
      <c r="T235" s="748"/>
      <c r="U235" s="704">
        <v>0</v>
      </c>
    </row>
    <row r="236" spans="1:21" ht="14.4" customHeight="1" x14ac:dyDescent="0.3">
      <c r="A236" s="664">
        <v>50</v>
      </c>
      <c r="B236" s="665" t="s">
        <v>536</v>
      </c>
      <c r="C236" s="665" t="s">
        <v>2302</v>
      </c>
      <c r="D236" s="746" t="s">
        <v>3176</v>
      </c>
      <c r="E236" s="747" t="s">
        <v>2316</v>
      </c>
      <c r="F236" s="665" t="s">
        <v>2300</v>
      </c>
      <c r="G236" s="665" t="s">
        <v>2328</v>
      </c>
      <c r="H236" s="665" t="s">
        <v>1205</v>
      </c>
      <c r="I236" s="665" t="s">
        <v>1221</v>
      </c>
      <c r="J236" s="665" t="s">
        <v>1218</v>
      </c>
      <c r="K236" s="665" t="s">
        <v>2187</v>
      </c>
      <c r="L236" s="666">
        <v>144.01</v>
      </c>
      <c r="M236" s="666">
        <v>144.01</v>
      </c>
      <c r="N236" s="665">
        <v>1</v>
      </c>
      <c r="O236" s="748">
        <v>1</v>
      </c>
      <c r="P236" s="666"/>
      <c r="Q236" s="681">
        <v>0</v>
      </c>
      <c r="R236" s="665"/>
      <c r="S236" s="681">
        <v>0</v>
      </c>
      <c r="T236" s="748"/>
      <c r="U236" s="704">
        <v>0</v>
      </c>
    </row>
    <row r="237" spans="1:21" ht="14.4" customHeight="1" x14ac:dyDescent="0.3">
      <c r="A237" s="664">
        <v>50</v>
      </c>
      <c r="B237" s="665" t="s">
        <v>536</v>
      </c>
      <c r="C237" s="665" t="s">
        <v>2302</v>
      </c>
      <c r="D237" s="746" t="s">
        <v>3176</v>
      </c>
      <c r="E237" s="747" t="s">
        <v>2316</v>
      </c>
      <c r="F237" s="665" t="s">
        <v>2300</v>
      </c>
      <c r="G237" s="665" t="s">
        <v>2336</v>
      </c>
      <c r="H237" s="665" t="s">
        <v>1205</v>
      </c>
      <c r="I237" s="665" t="s">
        <v>1338</v>
      </c>
      <c r="J237" s="665" t="s">
        <v>1339</v>
      </c>
      <c r="K237" s="665" t="s">
        <v>2698</v>
      </c>
      <c r="L237" s="666">
        <v>603.73</v>
      </c>
      <c r="M237" s="666">
        <v>603.73</v>
      </c>
      <c r="N237" s="665">
        <v>1</v>
      </c>
      <c r="O237" s="748">
        <v>0.5</v>
      </c>
      <c r="P237" s="666"/>
      <c r="Q237" s="681">
        <v>0</v>
      </c>
      <c r="R237" s="665"/>
      <c r="S237" s="681">
        <v>0</v>
      </c>
      <c r="T237" s="748"/>
      <c r="U237" s="704">
        <v>0</v>
      </c>
    </row>
    <row r="238" spans="1:21" ht="14.4" customHeight="1" x14ac:dyDescent="0.3">
      <c r="A238" s="664">
        <v>50</v>
      </c>
      <c r="B238" s="665" t="s">
        <v>536</v>
      </c>
      <c r="C238" s="665" t="s">
        <v>2302</v>
      </c>
      <c r="D238" s="746" t="s">
        <v>3176</v>
      </c>
      <c r="E238" s="747" t="s">
        <v>2316</v>
      </c>
      <c r="F238" s="665" t="s">
        <v>2300</v>
      </c>
      <c r="G238" s="665" t="s">
        <v>2323</v>
      </c>
      <c r="H238" s="665" t="s">
        <v>1205</v>
      </c>
      <c r="I238" s="665" t="s">
        <v>2699</v>
      </c>
      <c r="J238" s="665" t="s">
        <v>1249</v>
      </c>
      <c r="K238" s="665" t="s">
        <v>2700</v>
      </c>
      <c r="L238" s="666">
        <v>105.32</v>
      </c>
      <c r="M238" s="666">
        <v>105.32</v>
      </c>
      <c r="N238" s="665">
        <v>1</v>
      </c>
      <c r="O238" s="748">
        <v>0.5</v>
      </c>
      <c r="P238" s="666"/>
      <c r="Q238" s="681">
        <v>0</v>
      </c>
      <c r="R238" s="665"/>
      <c r="S238" s="681">
        <v>0</v>
      </c>
      <c r="T238" s="748"/>
      <c r="U238" s="704">
        <v>0</v>
      </c>
    </row>
    <row r="239" spans="1:21" ht="14.4" customHeight="1" x14ac:dyDescent="0.3">
      <c r="A239" s="664">
        <v>50</v>
      </c>
      <c r="B239" s="665" t="s">
        <v>536</v>
      </c>
      <c r="C239" s="665" t="s">
        <v>2302</v>
      </c>
      <c r="D239" s="746" t="s">
        <v>3176</v>
      </c>
      <c r="E239" s="747" t="s">
        <v>2316</v>
      </c>
      <c r="F239" s="665" t="s">
        <v>2300</v>
      </c>
      <c r="G239" s="665" t="s">
        <v>2363</v>
      </c>
      <c r="H239" s="665" t="s">
        <v>1205</v>
      </c>
      <c r="I239" s="665" t="s">
        <v>2701</v>
      </c>
      <c r="J239" s="665" t="s">
        <v>1405</v>
      </c>
      <c r="K239" s="665" t="s">
        <v>1154</v>
      </c>
      <c r="L239" s="666">
        <v>0</v>
      </c>
      <c r="M239" s="666">
        <v>0</v>
      </c>
      <c r="N239" s="665">
        <v>1</v>
      </c>
      <c r="O239" s="748">
        <v>0.5</v>
      </c>
      <c r="P239" s="666"/>
      <c r="Q239" s="681"/>
      <c r="R239" s="665"/>
      <c r="S239" s="681">
        <v>0</v>
      </c>
      <c r="T239" s="748"/>
      <c r="U239" s="704">
        <v>0</v>
      </c>
    </row>
    <row r="240" spans="1:21" ht="14.4" customHeight="1" x14ac:dyDescent="0.3">
      <c r="A240" s="664">
        <v>50</v>
      </c>
      <c r="B240" s="665" t="s">
        <v>536</v>
      </c>
      <c r="C240" s="665" t="s">
        <v>2302</v>
      </c>
      <c r="D240" s="746" t="s">
        <v>3176</v>
      </c>
      <c r="E240" s="747" t="s">
        <v>2316</v>
      </c>
      <c r="F240" s="665" t="s">
        <v>2300</v>
      </c>
      <c r="G240" s="665" t="s">
        <v>2370</v>
      </c>
      <c r="H240" s="665" t="s">
        <v>1205</v>
      </c>
      <c r="I240" s="665" t="s">
        <v>1232</v>
      </c>
      <c r="J240" s="665" t="s">
        <v>2194</v>
      </c>
      <c r="K240" s="665" t="s">
        <v>1234</v>
      </c>
      <c r="L240" s="666">
        <v>96.53</v>
      </c>
      <c r="M240" s="666">
        <v>289.59000000000003</v>
      </c>
      <c r="N240" s="665">
        <v>3</v>
      </c>
      <c r="O240" s="748">
        <v>0.5</v>
      </c>
      <c r="P240" s="666"/>
      <c r="Q240" s="681">
        <v>0</v>
      </c>
      <c r="R240" s="665"/>
      <c r="S240" s="681">
        <v>0</v>
      </c>
      <c r="T240" s="748"/>
      <c r="U240" s="704">
        <v>0</v>
      </c>
    </row>
    <row r="241" spans="1:21" ht="14.4" customHeight="1" x14ac:dyDescent="0.3">
      <c r="A241" s="664">
        <v>50</v>
      </c>
      <c r="B241" s="665" t="s">
        <v>536</v>
      </c>
      <c r="C241" s="665" t="s">
        <v>2302</v>
      </c>
      <c r="D241" s="746" t="s">
        <v>3176</v>
      </c>
      <c r="E241" s="747" t="s">
        <v>2316</v>
      </c>
      <c r="F241" s="665" t="s">
        <v>2300</v>
      </c>
      <c r="G241" s="665" t="s">
        <v>2372</v>
      </c>
      <c r="H241" s="665" t="s">
        <v>537</v>
      </c>
      <c r="I241" s="665" t="s">
        <v>2373</v>
      </c>
      <c r="J241" s="665" t="s">
        <v>817</v>
      </c>
      <c r="K241" s="665" t="s">
        <v>2374</v>
      </c>
      <c r="L241" s="666">
        <v>128.69999999999999</v>
      </c>
      <c r="M241" s="666">
        <v>128.69999999999999</v>
      </c>
      <c r="N241" s="665">
        <v>1</v>
      </c>
      <c r="O241" s="748">
        <v>0.5</v>
      </c>
      <c r="P241" s="666"/>
      <c r="Q241" s="681">
        <v>0</v>
      </c>
      <c r="R241" s="665"/>
      <c r="S241" s="681">
        <v>0</v>
      </c>
      <c r="T241" s="748"/>
      <c r="U241" s="704">
        <v>0</v>
      </c>
    </row>
    <row r="242" spans="1:21" ht="14.4" customHeight="1" x14ac:dyDescent="0.3">
      <c r="A242" s="664">
        <v>50</v>
      </c>
      <c r="B242" s="665" t="s">
        <v>536</v>
      </c>
      <c r="C242" s="665" t="s">
        <v>2302</v>
      </c>
      <c r="D242" s="746" t="s">
        <v>3176</v>
      </c>
      <c r="E242" s="747" t="s">
        <v>2316</v>
      </c>
      <c r="F242" s="665" t="s">
        <v>2300</v>
      </c>
      <c r="G242" s="665" t="s">
        <v>2408</v>
      </c>
      <c r="H242" s="665" t="s">
        <v>1205</v>
      </c>
      <c r="I242" s="665" t="s">
        <v>2702</v>
      </c>
      <c r="J242" s="665" t="s">
        <v>2703</v>
      </c>
      <c r="K242" s="665" t="s">
        <v>2704</v>
      </c>
      <c r="L242" s="666">
        <v>0</v>
      </c>
      <c r="M242" s="666">
        <v>0</v>
      </c>
      <c r="N242" s="665">
        <v>1</v>
      </c>
      <c r="O242" s="748">
        <v>0.5</v>
      </c>
      <c r="P242" s="666"/>
      <c r="Q242" s="681"/>
      <c r="R242" s="665"/>
      <c r="S242" s="681">
        <v>0</v>
      </c>
      <c r="T242" s="748"/>
      <c r="U242" s="704">
        <v>0</v>
      </c>
    </row>
    <row r="243" spans="1:21" ht="14.4" customHeight="1" x14ac:dyDescent="0.3">
      <c r="A243" s="664">
        <v>50</v>
      </c>
      <c r="B243" s="665" t="s">
        <v>536</v>
      </c>
      <c r="C243" s="665" t="s">
        <v>2302</v>
      </c>
      <c r="D243" s="746" t="s">
        <v>3176</v>
      </c>
      <c r="E243" s="747" t="s">
        <v>2316</v>
      </c>
      <c r="F243" s="665" t="s">
        <v>2300</v>
      </c>
      <c r="G243" s="665" t="s">
        <v>2408</v>
      </c>
      <c r="H243" s="665" t="s">
        <v>1205</v>
      </c>
      <c r="I243" s="665" t="s">
        <v>1298</v>
      </c>
      <c r="J243" s="665" t="s">
        <v>2172</v>
      </c>
      <c r="K243" s="665" t="s">
        <v>2173</v>
      </c>
      <c r="L243" s="666">
        <v>184.74</v>
      </c>
      <c r="M243" s="666">
        <v>184.74</v>
      </c>
      <c r="N243" s="665">
        <v>1</v>
      </c>
      <c r="O243" s="748">
        <v>0.5</v>
      </c>
      <c r="P243" s="666"/>
      <c r="Q243" s="681">
        <v>0</v>
      </c>
      <c r="R243" s="665"/>
      <c r="S243" s="681">
        <v>0</v>
      </c>
      <c r="T243" s="748"/>
      <c r="U243" s="704">
        <v>0</v>
      </c>
    </row>
    <row r="244" spans="1:21" ht="14.4" customHeight="1" x14ac:dyDescent="0.3">
      <c r="A244" s="664">
        <v>50</v>
      </c>
      <c r="B244" s="665" t="s">
        <v>536</v>
      </c>
      <c r="C244" s="665" t="s">
        <v>2302</v>
      </c>
      <c r="D244" s="746" t="s">
        <v>3176</v>
      </c>
      <c r="E244" s="747" t="s">
        <v>2316</v>
      </c>
      <c r="F244" s="665" t="s">
        <v>2300</v>
      </c>
      <c r="G244" s="665" t="s">
        <v>2394</v>
      </c>
      <c r="H244" s="665" t="s">
        <v>537</v>
      </c>
      <c r="I244" s="665" t="s">
        <v>2705</v>
      </c>
      <c r="J244" s="665" t="s">
        <v>1134</v>
      </c>
      <c r="K244" s="665" t="s">
        <v>2706</v>
      </c>
      <c r="L244" s="666">
        <v>0</v>
      </c>
      <c r="M244" s="666">
        <v>0</v>
      </c>
      <c r="N244" s="665">
        <v>1</v>
      </c>
      <c r="O244" s="748">
        <v>0.5</v>
      </c>
      <c r="P244" s="666"/>
      <c r="Q244" s="681"/>
      <c r="R244" s="665"/>
      <c r="S244" s="681">
        <v>0</v>
      </c>
      <c r="T244" s="748"/>
      <c r="U244" s="704">
        <v>0</v>
      </c>
    </row>
    <row r="245" spans="1:21" ht="14.4" customHeight="1" x14ac:dyDescent="0.3">
      <c r="A245" s="664">
        <v>50</v>
      </c>
      <c r="B245" s="665" t="s">
        <v>536</v>
      </c>
      <c r="C245" s="665" t="s">
        <v>2302</v>
      </c>
      <c r="D245" s="746" t="s">
        <v>3176</v>
      </c>
      <c r="E245" s="747" t="s">
        <v>2317</v>
      </c>
      <c r="F245" s="665" t="s">
        <v>2300</v>
      </c>
      <c r="G245" s="665" t="s">
        <v>2328</v>
      </c>
      <c r="H245" s="665" t="s">
        <v>1205</v>
      </c>
      <c r="I245" s="665" t="s">
        <v>1217</v>
      </c>
      <c r="J245" s="665" t="s">
        <v>1218</v>
      </c>
      <c r="K245" s="665" t="s">
        <v>2186</v>
      </c>
      <c r="L245" s="666">
        <v>72</v>
      </c>
      <c r="M245" s="666">
        <v>72</v>
      </c>
      <c r="N245" s="665">
        <v>1</v>
      </c>
      <c r="O245" s="748">
        <v>0.5</v>
      </c>
      <c r="P245" s="666"/>
      <c r="Q245" s="681">
        <v>0</v>
      </c>
      <c r="R245" s="665"/>
      <c r="S245" s="681">
        <v>0</v>
      </c>
      <c r="T245" s="748"/>
      <c r="U245" s="704">
        <v>0</v>
      </c>
    </row>
    <row r="246" spans="1:21" ht="14.4" customHeight="1" x14ac:dyDescent="0.3">
      <c r="A246" s="664">
        <v>50</v>
      </c>
      <c r="B246" s="665" t="s">
        <v>536</v>
      </c>
      <c r="C246" s="665" t="s">
        <v>2302</v>
      </c>
      <c r="D246" s="746" t="s">
        <v>3176</v>
      </c>
      <c r="E246" s="747" t="s">
        <v>2317</v>
      </c>
      <c r="F246" s="665" t="s">
        <v>2300</v>
      </c>
      <c r="G246" s="665" t="s">
        <v>2332</v>
      </c>
      <c r="H246" s="665" t="s">
        <v>1205</v>
      </c>
      <c r="I246" s="665" t="s">
        <v>1516</v>
      </c>
      <c r="J246" s="665" t="s">
        <v>1386</v>
      </c>
      <c r="K246" s="665" t="s">
        <v>1430</v>
      </c>
      <c r="L246" s="666">
        <v>154.36000000000001</v>
      </c>
      <c r="M246" s="666">
        <v>154.36000000000001</v>
      </c>
      <c r="N246" s="665">
        <v>1</v>
      </c>
      <c r="O246" s="748">
        <v>0.5</v>
      </c>
      <c r="P246" s="666">
        <v>154.36000000000001</v>
      </c>
      <c r="Q246" s="681">
        <v>1</v>
      </c>
      <c r="R246" s="665">
        <v>1</v>
      </c>
      <c r="S246" s="681">
        <v>1</v>
      </c>
      <c r="T246" s="748">
        <v>0.5</v>
      </c>
      <c r="U246" s="704">
        <v>1</v>
      </c>
    </row>
    <row r="247" spans="1:21" ht="14.4" customHeight="1" x14ac:dyDescent="0.3">
      <c r="A247" s="664">
        <v>50</v>
      </c>
      <c r="B247" s="665" t="s">
        <v>536</v>
      </c>
      <c r="C247" s="665" t="s">
        <v>2302</v>
      </c>
      <c r="D247" s="746" t="s">
        <v>3176</v>
      </c>
      <c r="E247" s="747" t="s">
        <v>2317</v>
      </c>
      <c r="F247" s="665" t="s">
        <v>2300</v>
      </c>
      <c r="G247" s="665" t="s">
        <v>2336</v>
      </c>
      <c r="H247" s="665" t="s">
        <v>1205</v>
      </c>
      <c r="I247" s="665" t="s">
        <v>2586</v>
      </c>
      <c r="J247" s="665" t="s">
        <v>2587</v>
      </c>
      <c r="K247" s="665" t="s">
        <v>2250</v>
      </c>
      <c r="L247" s="666">
        <v>58.86</v>
      </c>
      <c r="M247" s="666">
        <v>58.86</v>
      </c>
      <c r="N247" s="665">
        <v>1</v>
      </c>
      <c r="O247" s="748">
        <v>0.5</v>
      </c>
      <c r="P247" s="666">
        <v>58.86</v>
      </c>
      <c r="Q247" s="681">
        <v>1</v>
      </c>
      <c r="R247" s="665">
        <v>1</v>
      </c>
      <c r="S247" s="681">
        <v>1</v>
      </c>
      <c r="T247" s="748">
        <v>0.5</v>
      </c>
      <c r="U247" s="704">
        <v>1</v>
      </c>
    </row>
    <row r="248" spans="1:21" ht="14.4" customHeight="1" x14ac:dyDescent="0.3">
      <c r="A248" s="664">
        <v>50</v>
      </c>
      <c r="B248" s="665" t="s">
        <v>536</v>
      </c>
      <c r="C248" s="665" t="s">
        <v>2302</v>
      </c>
      <c r="D248" s="746" t="s">
        <v>3176</v>
      </c>
      <c r="E248" s="747" t="s">
        <v>2317</v>
      </c>
      <c r="F248" s="665" t="s">
        <v>2300</v>
      </c>
      <c r="G248" s="665" t="s">
        <v>2323</v>
      </c>
      <c r="H248" s="665" t="s">
        <v>1205</v>
      </c>
      <c r="I248" s="665" t="s">
        <v>1248</v>
      </c>
      <c r="J248" s="665" t="s">
        <v>1249</v>
      </c>
      <c r="K248" s="665" t="s">
        <v>558</v>
      </c>
      <c r="L248" s="666">
        <v>35.11</v>
      </c>
      <c r="M248" s="666">
        <v>105.33</v>
      </c>
      <c r="N248" s="665">
        <v>3</v>
      </c>
      <c r="O248" s="748">
        <v>2</v>
      </c>
      <c r="P248" s="666">
        <v>70.22</v>
      </c>
      <c r="Q248" s="681">
        <v>0.66666666666666663</v>
      </c>
      <c r="R248" s="665">
        <v>2</v>
      </c>
      <c r="S248" s="681">
        <v>0.66666666666666663</v>
      </c>
      <c r="T248" s="748">
        <v>1</v>
      </c>
      <c r="U248" s="704">
        <v>0.5</v>
      </c>
    </row>
    <row r="249" spans="1:21" ht="14.4" customHeight="1" x14ac:dyDescent="0.3">
      <c r="A249" s="664">
        <v>50</v>
      </c>
      <c r="B249" s="665" t="s">
        <v>536</v>
      </c>
      <c r="C249" s="665" t="s">
        <v>2302</v>
      </c>
      <c r="D249" s="746" t="s">
        <v>3176</v>
      </c>
      <c r="E249" s="747" t="s">
        <v>2317</v>
      </c>
      <c r="F249" s="665" t="s">
        <v>2300</v>
      </c>
      <c r="G249" s="665" t="s">
        <v>2447</v>
      </c>
      <c r="H249" s="665" t="s">
        <v>1205</v>
      </c>
      <c r="I249" s="665" t="s">
        <v>1312</v>
      </c>
      <c r="J249" s="665" t="s">
        <v>1313</v>
      </c>
      <c r="K249" s="665" t="s">
        <v>2250</v>
      </c>
      <c r="L249" s="666">
        <v>65.989999999999995</v>
      </c>
      <c r="M249" s="666">
        <v>65.989999999999995</v>
      </c>
      <c r="N249" s="665">
        <v>1</v>
      </c>
      <c r="O249" s="748">
        <v>0.5</v>
      </c>
      <c r="P249" s="666"/>
      <c r="Q249" s="681">
        <v>0</v>
      </c>
      <c r="R249" s="665"/>
      <c r="S249" s="681">
        <v>0</v>
      </c>
      <c r="T249" s="748"/>
      <c r="U249" s="704">
        <v>0</v>
      </c>
    </row>
    <row r="250" spans="1:21" ht="14.4" customHeight="1" x14ac:dyDescent="0.3">
      <c r="A250" s="664">
        <v>50</v>
      </c>
      <c r="B250" s="665" t="s">
        <v>536</v>
      </c>
      <c r="C250" s="665" t="s">
        <v>2302</v>
      </c>
      <c r="D250" s="746" t="s">
        <v>3176</v>
      </c>
      <c r="E250" s="747" t="s">
        <v>2317</v>
      </c>
      <c r="F250" s="665" t="s">
        <v>2300</v>
      </c>
      <c r="G250" s="665" t="s">
        <v>2707</v>
      </c>
      <c r="H250" s="665" t="s">
        <v>1205</v>
      </c>
      <c r="I250" s="665" t="s">
        <v>2708</v>
      </c>
      <c r="J250" s="665" t="s">
        <v>2709</v>
      </c>
      <c r="K250" s="665" t="s">
        <v>2710</v>
      </c>
      <c r="L250" s="666">
        <v>0</v>
      </c>
      <c r="M250" s="666">
        <v>0</v>
      </c>
      <c r="N250" s="665">
        <v>1</v>
      </c>
      <c r="O250" s="748">
        <v>0.5</v>
      </c>
      <c r="P250" s="666"/>
      <c r="Q250" s="681"/>
      <c r="R250" s="665"/>
      <c r="S250" s="681">
        <v>0</v>
      </c>
      <c r="T250" s="748"/>
      <c r="U250" s="704">
        <v>0</v>
      </c>
    </row>
    <row r="251" spans="1:21" ht="14.4" customHeight="1" x14ac:dyDescent="0.3">
      <c r="A251" s="664">
        <v>50</v>
      </c>
      <c r="B251" s="665" t="s">
        <v>536</v>
      </c>
      <c r="C251" s="665" t="s">
        <v>2302</v>
      </c>
      <c r="D251" s="746" t="s">
        <v>3176</v>
      </c>
      <c r="E251" s="747" t="s">
        <v>2317</v>
      </c>
      <c r="F251" s="665" t="s">
        <v>2300</v>
      </c>
      <c r="G251" s="665" t="s">
        <v>2324</v>
      </c>
      <c r="H251" s="665" t="s">
        <v>537</v>
      </c>
      <c r="I251" s="665" t="s">
        <v>2711</v>
      </c>
      <c r="J251" s="665" t="s">
        <v>2712</v>
      </c>
      <c r="K251" s="665" t="s">
        <v>2713</v>
      </c>
      <c r="L251" s="666">
        <v>0</v>
      </c>
      <c r="M251" s="666">
        <v>0</v>
      </c>
      <c r="N251" s="665">
        <v>1</v>
      </c>
      <c r="O251" s="748">
        <v>1</v>
      </c>
      <c r="P251" s="666"/>
      <c r="Q251" s="681"/>
      <c r="R251" s="665"/>
      <c r="S251" s="681">
        <v>0</v>
      </c>
      <c r="T251" s="748"/>
      <c r="U251" s="704">
        <v>0</v>
      </c>
    </row>
    <row r="252" spans="1:21" ht="14.4" customHeight="1" x14ac:dyDescent="0.3">
      <c r="A252" s="664">
        <v>50</v>
      </c>
      <c r="B252" s="665" t="s">
        <v>536</v>
      </c>
      <c r="C252" s="665" t="s">
        <v>2302</v>
      </c>
      <c r="D252" s="746" t="s">
        <v>3176</v>
      </c>
      <c r="E252" s="747" t="s">
        <v>2317</v>
      </c>
      <c r="F252" s="665" t="s">
        <v>2300</v>
      </c>
      <c r="G252" s="665" t="s">
        <v>2324</v>
      </c>
      <c r="H252" s="665" t="s">
        <v>537</v>
      </c>
      <c r="I252" s="665" t="s">
        <v>2467</v>
      </c>
      <c r="J252" s="665" t="s">
        <v>883</v>
      </c>
      <c r="K252" s="665" t="s">
        <v>2468</v>
      </c>
      <c r="L252" s="666">
        <v>10.55</v>
      </c>
      <c r="M252" s="666">
        <v>10.55</v>
      </c>
      <c r="N252" s="665">
        <v>1</v>
      </c>
      <c r="O252" s="748">
        <v>0.5</v>
      </c>
      <c r="P252" s="666">
        <v>10.55</v>
      </c>
      <c r="Q252" s="681">
        <v>1</v>
      </c>
      <c r="R252" s="665">
        <v>1</v>
      </c>
      <c r="S252" s="681">
        <v>1</v>
      </c>
      <c r="T252" s="748">
        <v>0.5</v>
      </c>
      <c r="U252" s="704">
        <v>1</v>
      </c>
    </row>
    <row r="253" spans="1:21" ht="14.4" customHeight="1" x14ac:dyDescent="0.3">
      <c r="A253" s="664">
        <v>50</v>
      </c>
      <c r="B253" s="665" t="s">
        <v>536</v>
      </c>
      <c r="C253" s="665" t="s">
        <v>2302</v>
      </c>
      <c r="D253" s="746" t="s">
        <v>3176</v>
      </c>
      <c r="E253" s="747" t="s">
        <v>2317</v>
      </c>
      <c r="F253" s="665" t="s">
        <v>2300</v>
      </c>
      <c r="G253" s="665" t="s">
        <v>2632</v>
      </c>
      <c r="H253" s="665" t="s">
        <v>537</v>
      </c>
      <c r="I253" s="665" t="s">
        <v>907</v>
      </c>
      <c r="J253" s="665" t="s">
        <v>908</v>
      </c>
      <c r="K253" s="665" t="s">
        <v>909</v>
      </c>
      <c r="L253" s="666">
        <v>32.76</v>
      </c>
      <c r="M253" s="666">
        <v>32.76</v>
      </c>
      <c r="N253" s="665">
        <v>1</v>
      </c>
      <c r="O253" s="748">
        <v>0.5</v>
      </c>
      <c r="P253" s="666"/>
      <c r="Q253" s="681">
        <v>0</v>
      </c>
      <c r="R253" s="665"/>
      <c r="S253" s="681">
        <v>0</v>
      </c>
      <c r="T253" s="748"/>
      <c r="U253" s="704">
        <v>0</v>
      </c>
    </row>
    <row r="254" spans="1:21" ht="14.4" customHeight="1" x14ac:dyDescent="0.3">
      <c r="A254" s="664">
        <v>50</v>
      </c>
      <c r="B254" s="665" t="s">
        <v>536</v>
      </c>
      <c r="C254" s="665" t="s">
        <v>2302</v>
      </c>
      <c r="D254" s="746" t="s">
        <v>3176</v>
      </c>
      <c r="E254" s="747" t="s">
        <v>2317</v>
      </c>
      <c r="F254" s="665" t="s">
        <v>2300</v>
      </c>
      <c r="G254" s="665" t="s">
        <v>2356</v>
      </c>
      <c r="H254" s="665" t="s">
        <v>1205</v>
      </c>
      <c r="I254" s="665" t="s">
        <v>1342</v>
      </c>
      <c r="J254" s="665" t="s">
        <v>1343</v>
      </c>
      <c r="K254" s="665" t="s">
        <v>1344</v>
      </c>
      <c r="L254" s="666">
        <v>31.09</v>
      </c>
      <c r="M254" s="666">
        <v>31.09</v>
      </c>
      <c r="N254" s="665">
        <v>1</v>
      </c>
      <c r="O254" s="748">
        <v>0.5</v>
      </c>
      <c r="P254" s="666"/>
      <c r="Q254" s="681">
        <v>0</v>
      </c>
      <c r="R254" s="665"/>
      <c r="S254" s="681">
        <v>0</v>
      </c>
      <c r="T254" s="748"/>
      <c r="U254" s="704">
        <v>0</v>
      </c>
    </row>
    <row r="255" spans="1:21" ht="14.4" customHeight="1" x14ac:dyDescent="0.3">
      <c r="A255" s="664">
        <v>50</v>
      </c>
      <c r="B255" s="665" t="s">
        <v>536</v>
      </c>
      <c r="C255" s="665" t="s">
        <v>2302</v>
      </c>
      <c r="D255" s="746" t="s">
        <v>3176</v>
      </c>
      <c r="E255" s="747" t="s">
        <v>2317</v>
      </c>
      <c r="F255" s="665" t="s">
        <v>2300</v>
      </c>
      <c r="G255" s="665" t="s">
        <v>2359</v>
      </c>
      <c r="H255" s="665" t="s">
        <v>537</v>
      </c>
      <c r="I255" s="665" t="s">
        <v>2360</v>
      </c>
      <c r="J255" s="665" t="s">
        <v>2361</v>
      </c>
      <c r="K255" s="665" t="s">
        <v>2362</v>
      </c>
      <c r="L255" s="666">
        <v>146.84</v>
      </c>
      <c r="M255" s="666">
        <v>146.84</v>
      </c>
      <c r="N255" s="665">
        <v>1</v>
      </c>
      <c r="O255" s="748">
        <v>0.5</v>
      </c>
      <c r="P255" s="666"/>
      <c r="Q255" s="681">
        <v>0</v>
      </c>
      <c r="R255" s="665"/>
      <c r="S255" s="681">
        <v>0</v>
      </c>
      <c r="T255" s="748"/>
      <c r="U255" s="704">
        <v>0</v>
      </c>
    </row>
    <row r="256" spans="1:21" ht="14.4" customHeight="1" x14ac:dyDescent="0.3">
      <c r="A256" s="664">
        <v>50</v>
      </c>
      <c r="B256" s="665" t="s">
        <v>536</v>
      </c>
      <c r="C256" s="665" t="s">
        <v>2302</v>
      </c>
      <c r="D256" s="746" t="s">
        <v>3176</v>
      </c>
      <c r="E256" s="747" t="s">
        <v>2317</v>
      </c>
      <c r="F256" s="665" t="s">
        <v>2300</v>
      </c>
      <c r="G256" s="665" t="s">
        <v>2525</v>
      </c>
      <c r="H256" s="665" t="s">
        <v>1205</v>
      </c>
      <c r="I256" s="665" t="s">
        <v>2526</v>
      </c>
      <c r="J256" s="665" t="s">
        <v>2527</v>
      </c>
      <c r="K256" s="665" t="s">
        <v>558</v>
      </c>
      <c r="L256" s="666">
        <v>48.27</v>
      </c>
      <c r="M256" s="666">
        <v>96.54</v>
      </c>
      <c r="N256" s="665">
        <v>2</v>
      </c>
      <c r="O256" s="748">
        <v>1</v>
      </c>
      <c r="P256" s="666">
        <v>48.27</v>
      </c>
      <c r="Q256" s="681">
        <v>0.5</v>
      </c>
      <c r="R256" s="665">
        <v>1</v>
      </c>
      <c r="S256" s="681">
        <v>0.5</v>
      </c>
      <c r="T256" s="748">
        <v>0.5</v>
      </c>
      <c r="U256" s="704">
        <v>0.5</v>
      </c>
    </row>
    <row r="257" spans="1:21" ht="14.4" customHeight="1" x14ac:dyDescent="0.3">
      <c r="A257" s="664">
        <v>50</v>
      </c>
      <c r="B257" s="665" t="s">
        <v>536</v>
      </c>
      <c r="C257" s="665" t="s">
        <v>2302</v>
      </c>
      <c r="D257" s="746" t="s">
        <v>3176</v>
      </c>
      <c r="E257" s="747" t="s">
        <v>2317</v>
      </c>
      <c r="F257" s="665" t="s">
        <v>2300</v>
      </c>
      <c r="G257" s="665" t="s">
        <v>2525</v>
      </c>
      <c r="H257" s="665" t="s">
        <v>1205</v>
      </c>
      <c r="I257" s="665" t="s">
        <v>2528</v>
      </c>
      <c r="J257" s="665" t="s">
        <v>1350</v>
      </c>
      <c r="K257" s="665" t="s">
        <v>2250</v>
      </c>
      <c r="L257" s="666">
        <v>96.53</v>
      </c>
      <c r="M257" s="666">
        <v>96.53</v>
      </c>
      <c r="N257" s="665">
        <v>1</v>
      </c>
      <c r="O257" s="748">
        <v>0.5</v>
      </c>
      <c r="P257" s="666"/>
      <c r="Q257" s="681">
        <v>0</v>
      </c>
      <c r="R257" s="665"/>
      <c r="S257" s="681">
        <v>0</v>
      </c>
      <c r="T257" s="748"/>
      <c r="U257" s="704">
        <v>0</v>
      </c>
    </row>
    <row r="258" spans="1:21" ht="14.4" customHeight="1" x14ac:dyDescent="0.3">
      <c r="A258" s="664">
        <v>50</v>
      </c>
      <c r="B258" s="665" t="s">
        <v>536</v>
      </c>
      <c r="C258" s="665" t="s">
        <v>2302</v>
      </c>
      <c r="D258" s="746" t="s">
        <v>3176</v>
      </c>
      <c r="E258" s="747" t="s">
        <v>2317</v>
      </c>
      <c r="F258" s="665" t="s">
        <v>2300</v>
      </c>
      <c r="G258" s="665" t="s">
        <v>2372</v>
      </c>
      <c r="H258" s="665" t="s">
        <v>537</v>
      </c>
      <c r="I258" s="665" t="s">
        <v>816</v>
      </c>
      <c r="J258" s="665" t="s">
        <v>817</v>
      </c>
      <c r="K258" s="665" t="s">
        <v>2545</v>
      </c>
      <c r="L258" s="666">
        <v>90.53</v>
      </c>
      <c r="M258" s="666">
        <v>181.06</v>
      </c>
      <c r="N258" s="665">
        <v>2</v>
      </c>
      <c r="O258" s="748">
        <v>1</v>
      </c>
      <c r="P258" s="666"/>
      <c r="Q258" s="681">
        <v>0</v>
      </c>
      <c r="R258" s="665"/>
      <c r="S258" s="681">
        <v>0</v>
      </c>
      <c r="T258" s="748"/>
      <c r="U258" s="704">
        <v>0</v>
      </c>
    </row>
    <row r="259" spans="1:21" ht="14.4" customHeight="1" x14ac:dyDescent="0.3">
      <c r="A259" s="664">
        <v>50</v>
      </c>
      <c r="B259" s="665" t="s">
        <v>536</v>
      </c>
      <c r="C259" s="665" t="s">
        <v>2302</v>
      </c>
      <c r="D259" s="746" t="s">
        <v>3176</v>
      </c>
      <c r="E259" s="747" t="s">
        <v>2317</v>
      </c>
      <c r="F259" s="665" t="s">
        <v>2300</v>
      </c>
      <c r="G259" s="665" t="s">
        <v>2375</v>
      </c>
      <c r="H259" s="665" t="s">
        <v>537</v>
      </c>
      <c r="I259" s="665" t="s">
        <v>660</v>
      </c>
      <c r="J259" s="665" t="s">
        <v>661</v>
      </c>
      <c r="K259" s="665" t="s">
        <v>2377</v>
      </c>
      <c r="L259" s="666">
        <v>42.08</v>
      </c>
      <c r="M259" s="666">
        <v>84.16</v>
      </c>
      <c r="N259" s="665">
        <v>2</v>
      </c>
      <c r="O259" s="748">
        <v>1</v>
      </c>
      <c r="P259" s="666">
        <v>42.08</v>
      </c>
      <c r="Q259" s="681">
        <v>0.5</v>
      </c>
      <c r="R259" s="665">
        <v>1</v>
      </c>
      <c r="S259" s="681">
        <v>0.5</v>
      </c>
      <c r="T259" s="748">
        <v>0.5</v>
      </c>
      <c r="U259" s="704">
        <v>0.5</v>
      </c>
    </row>
    <row r="260" spans="1:21" ht="14.4" customHeight="1" x14ac:dyDescent="0.3">
      <c r="A260" s="664">
        <v>50</v>
      </c>
      <c r="B260" s="665" t="s">
        <v>536</v>
      </c>
      <c r="C260" s="665" t="s">
        <v>2302</v>
      </c>
      <c r="D260" s="746" t="s">
        <v>3176</v>
      </c>
      <c r="E260" s="747" t="s">
        <v>2317</v>
      </c>
      <c r="F260" s="665" t="s">
        <v>2300</v>
      </c>
      <c r="G260" s="665" t="s">
        <v>2660</v>
      </c>
      <c r="H260" s="665" t="s">
        <v>537</v>
      </c>
      <c r="I260" s="665" t="s">
        <v>2714</v>
      </c>
      <c r="J260" s="665" t="s">
        <v>1188</v>
      </c>
      <c r="K260" s="665" t="s">
        <v>1189</v>
      </c>
      <c r="L260" s="666">
        <v>45.05</v>
      </c>
      <c r="M260" s="666">
        <v>45.05</v>
      </c>
      <c r="N260" s="665">
        <v>1</v>
      </c>
      <c r="O260" s="748">
        <v>0.5</v>
      </c>
      <c r="P260" s="666">
        <v>45.05</v>
      </c>
      <c r="Q260" s="681">
        <v>1</v>
      </c>
      <c r="R260" s="665">
        <v>1</v>
      </c>
      <c r="S260" s="681">
        <v>1</v>
      </c>
      <c r="T260" s="748">
        <v>0.5</v>
      </c>
      <c r="U260" s="704">
        <v>1</v>
      </c>
    </row>
    <row r="261" spans="1:21" ht="14.4" customHeight="1" x14ac:dyDescent="0.3">
      <c r="A261" s="664">
        <v>50</v>
      </c>
      <c r="B261" s="665" t="s">
        <v>536</v>
      </c>
      <c r="C261" s="665" t="s">
        <v>2302</v>
      </c>
      <c r="D261" s="746" t="s">
        <v>3176</v>
      </c>
      <c r="E261" s="747" t="s">
        <v>2317</v>
      </c>
      <c r="F261" s="665" t="s">
        <v>2300</v>
      </c>
      <c r="G261" s="665" t="s">
        <v>2388</v>
      </c>
      <c r="H261" s="665" t="s">
        <v>537</v>
      </c>
      <c r="I261" s="665" t="s">
        <v>2715</v>
      </c>
      <c r="J261" s="665" t="s">
        <v>1158</v>
      </c>
      <c r="K261" s="665" t="s">
        <v>2716</v>
      </c>
      <c r="L261" s="666">
        <v>0</v>
      </c>
      <c r="M261" s="666">
        <v>0</v>
      </c>
      <c r="N261" s="665">
        <v>1</v>
      </c>
      <c r="O261" s="748">
        <v>0.5</v>
      </c>
      <c r="P261" s="666"/>
      <c r="Q261" s="681"/>
      <c r="R261" s="665"/>
      <c r="S261" s="681">
        <v>0</v>
      </c>
      <c r="T261" s="748"/>
      <c r="U261" s="704">
        <v>0</v>
      </c>
    </row>
    <row r="262" spans="1:21" ht="14.4" customHeight="1" x14ac:dyDescent="0.3">
      <c r="A262" s="664">
        <v>50</v>
      </c>
      <c r="B262" s="665" t="s">
        <v>536</v>
      </c>
      <c r="C262" s="665" t="s">
        <v>2302</v>
      </c>
      <c r="D262" s="746" t="s">
        <v>3176</v>
      </c>
      <c r="E262" s="747" t="s">
        <v>2317</v>
      </c>
      <c r="F262" s="665" t="s">
        <v>2300</v>
      </c>
      <c r="G262" s="665" t="s">
        <v>2388</v>
      </c>
      <c r="H262" s="665" t="s">
        <v>537</v>
      </c>
      <c r="I262" s="665" t="s">
        <v>2717</v>
      </c>
      <c r="J262" s="665" t="s">
        <v>1158</v>
      </c>
      <c r="K262" s="665" t="s">
        <v>1159</v>
      </c>
      <c r="L262" s="666">
        <v>43.94</v>
      </c>
      <c r="M262" s="666">
        <v>43.94</v>
      </c>
      <c r="N262" s="665">
        <v>1</v>
      </c>
      <c r="O262" s="748">
        <v>0.5</v>
      </c>
      <c r="P262" s="666"/>
      <c r="Q262" s="681">
        <v>0</v>
      </c>
      <c r="R262" s="665"/>
      <c r="S262" s="681">
        <v>0</v>
      </c>
      <c r="T262" s="748"/>
      <c r="U262" s="704">
        <v>0</v>
      </c>
    </row>
    <row r="263" spans="1:21" ht="14.4" customHeight="1" x14ac:dyDescent="0.3">
      <c r="A263" s="664">
        <v>50</v>
      </c>
      <c r="B263" s="665" t="s">
        <v>536</v>
      </c>
      <c r="C263" s="665" t="s">
        <v>2302</v>
      </c>
      <c r="D263" s="746" t="s">
        <v>3176</v>
      </c>
      <c r="E263" s="747" t="s">
        <v>2317</v>
      </c>
      <c r="F263" s="665" t="s">
        <v>2300</v>
      </c>
      <c r="G263" s="665" t="s">
        <v>2408</v>
      </c>
      <c r="H263" s="665" t="s">
        <v>1205</v>
      </c>
      <c r="I263" s="665" t="s">
        <v>1298</v>
      </c>
      <c r="J263" s="665" t="s">
        <v>2172</v>
      </c>
      <c r="K263" s="665" t="s">
        <v>2173</v>
      </c>
      <c r="L263" s="666">
        <v>184.74</v>
      </c>
      <c r="M263" s="666">
        <v>369.48</v>
      </c>
      <c r="N263" s="665">
        <v>2</v>
      </c>
      <c r="O263" s="748">
        <v>1</v>
      </c>
      <c r="P263" s="666"/>
      <c r="Q263" s="681">
        <v>0</v>
      </c>
      <c r="R263" s="665"/>
      <c r="S263" s="681">
        <v>0</v>
      </c>
      <c r="T263" s="748"/>
      <c r="U263" s="704">
        <v>0</v>
      </c>
    </row>
    <row r="264" spans="1:21" ht="14.4" customHeight="1" x14ac:dyDescent="0.3">
      <c r="A264" s="664">
        <v>50</v>
      </c>
      <c r="B264" s="665" t="s">
        <v>536</v>
      </c>
      <c r="C264" s="665" t="s">
        <v>2302</v>
      </c>
      <c r="D264" s="746" t="s">
        <v>3176</v>
      </c>
      <c r="E264" s="747" t="s">
        <v>2317</v>
      </c>
      <c r="F264" s="665" t="s">
        <v>2300</v>
      </c>
      <c r="G264" s="665" t="s">
        <v>2394</v>
      </c>
      <c r="H264" s="665" t="s">
        <v>537</v>
      </c>
      <c r="I264" s="665" t="s">
        <v>1133</v>
      </c>
      <c r="J264" s="665" t="s">
        <v>1134</v>
      </c>
      <c r="K264" s="665" t="s">
        <v>2395</v>
      </c>
      <c r="L264" s="666">
        <v>280.77</v>
      </c>
      <c r="M264" s="666">
        <v>280.77</v>
      </c>
      <c r="N264" s="665">
        <v>1</v>
      </c>
      <c r="O264" s="748">
        <v>0.5</v>
      </c>
      <c r="P264" s="666"/>
      <c r="Q264" s="681">
        <v>0</v>
      </c>
      <c r="R264" s="665"/>
      <c r="S264" s="681">
        <v>0</v>
      </c>
      <c r="T264" s="748"/>
      <c r="U264" s="704">
        <v>0</v>
      </c>
    </row>
    <row r="265" spans="1:21" ht="14.4" customHeight="1" x14ac:dyDescent="0.3">
      <c r="A265" s="664">
        <v>50</v>
      </c>
      <c r="B265" s="665" t="s">
        <v>536</v>
      </c>
      <c r="C265" s="665" t="s">
        <v>2302</v>
      </c>
      <c r="D265" s="746" t="s">
        <v>3176</v>
      </c>
      <c r="E265" s="747" t="s">
        <v>2318</v>
      </c>
      <c r="F265" s="665" t="s">
        <v>2300</v>
      </c>
      <c r="G265" s="665" t="s">
        <v>2336</v>
      </c>
      <c r="H265" s="665" t="s">
        <v>1205</v>
      </c>
      <c r="I265" s="665" t="s">
        <v>1334</v>
      </c>
      <c r="J265" s="665" t="s">
        <v>1339</v>
      </c>
      <c r="K265" s="665" t="s">
        <v>2202</v>
      </c>
      <c r="L265" s="666">
        <v>181.13</v>
      </c>
      <c r="M265" s="666">
        <v>181.13</v>
      </c>
      <c r="N265" s="665">
        <v>1</v>
      </c>
      <c r="O265" s="748">
        <v>0.5</v>
      </c>
      <c r="P265" s="666">
        <v>181.13</v>
      </c>
      <c r="Q265" s="681">
        <v>1</v>
      </c>
      <c r="R265" s="665">
        <v>1</v>
      </c>
      <c r="S265" s="681">
        <v>1</v>
      </c>
      <c r="T265" s="748">
        <v>0.5</v>
      </c>
      <c r="U265" s="704">
        <v>1</v>
      </c>
    </row>
    <row r="266" spans="1:21" ht="14.4" customHeight="1" x14ac:dyDescent="0.3">
      <c r="A266" s="664">
        <v>50</v>
      </c>
      <c r="B266" s="665" t="s">
        <v>536</v>
      </c>
      <c r="C266" s="665" t="s">
        <v>2302</v>
      </c>
      <c r="D266" s="746" t="s">
        <v>3176</v>
      </c>
      <c r="E266" s="747" t="s">
        <v>2318</v>
      </c>
      <c r="F266" s="665" t="s">
        <v>2300</v>
      </c>
      <c r="G266" s="665" t="s">
        <v>2339</v>
      </c>
      <c r="H266" s="665" t="s">
        <v>537</v>
      </c>
      <c r="I266" s="665" t="s">
        <v>2397</v>
      </c>
      <c r="J266" s="665" t="s">
        <v>2340</v>
      </c>
      <c r="K266" s="665" t="s">
        <v>2398</v>
      </c>
      <c r="L266" s="666">
        <v>0</v>
      </c>
      <c r="M266" s="666">
        <v>0</v>
      </c>
      <c r="N266" s="665">
        <v>1</v>
      </c>
      <c r="O266" s="748">
        <v>1</v>
      </c>
      <c r="P266" s="666"/>
      <c r="Q266" s="681"/>
      <c r="R266" s="665"/>
      <c r="S266" s="681">
        <v>0</v>
      </c>
      <c r="T266" s="748"/>
      <c r="U266" s="704">
        <v>0</v>
      </c>
    </row>
    <row r="267" spans="1:21" ht="14.4" customHeight="1" x14ac:dyDescent="0.3">
      <c r="A267" s="664">
        <v>50</v>
      </c>
      <c r="B267" s="665" t="s">
        <v>536</v>
      </c>
      <c r="C267" s="665" t="s">
        <v>2302</v>
      </c>
      <c r="D267" s="746" t="s">
        <v>3176</v>
      </c>
      <c r="E267" s="747" t="s">
        <v>2318</v>
      </c>
      <c r="F267" s="665" t="s">
        <v>2300</v>
      </c>
      <c r="G267" s="665" t="s">
        <v>2346</v>
      </c>
      <c r="H267" s="665" t="s">
        <v>1205</v>
      </c>
      <c r="I267" s="665" t="s">
        <v>1374</v>
      </c>
      <c r="J267" s="665" t="s">
        <v>1375</v>
      </c>
      <c r="K267" s="665" t="s">
        <v>1376</v>
      </c>
      <c r="L267" s="666">
        <v>93.43</v>
      </c>
      <c r="M267" s="666">
        <v>93.43</v>
      </c>
      <c r="N267" s="665">
        <v>1</v>
      </c>
      <c r="O267" s="748">
        <v>0.5</v>
      </c>
      <c r="P267" s="666">
        <v>93.43</v>
      </c>
      <c r="Q267" s="681">
        <v>1</v>
      </c>
      <c r="R267" s="665">
        <v>1</v>
      </c>
      <c r="S267" s="681">
        <v>1</v>
      </c>
      <c r="T267" s="748">
        <v>0.5</v>
      </c>
      <c r="U267" s="704">
        <v>1</v>
      </c>
    </row>
    <row r="268" spans="1:21" ht="14.4" customHeight="1" x14ac:dyDescent="0.3">
      <c r="A268" s="664">
        <v>50</v>
      </c>
      <c r="B268" s="665" t="s">
        <v>536</v>
      </c>
      <c r="C268" s="665" t="s">
        <v>2302</v>
      </c>
      <c r="D268" s="746" t="s">
        <v>3176</v>
      </c>
      <c r="E268" s="747" t="s">
        <v>2318</v>
      </c>
      <c r="F268" s="665" t="s">
        <v>2300</v>
      </c>
      <c r="G268" s="665" t="s">
        <v>2324</v>
      </c>
      <c r="H268" s="665" t="s">
        <v>537</v>
      </c>
      <c r="I268" s="665" t="s">
        <v>2624</v>
      </c>
      <c r="J268" s="665" t="s">
        <v>2326</v>
      </c>
      <c r="K268" s="665" t="s">
        <v>2625</v>
      </c>
      <c r="L268" s="666">
        <v>0</v>
      </c>
      <c r="M268" s="666">
        <v>0</v>
      </c>
      <c r="N268" s="665">
        <v>1</v>
      </c>
      <c r="O268" s="748">
        <v>0.5</v>
      </c>
      <c r="P268" s="666">
        <v>0</v>
      </c>
      <c r="Q268" s="681"/>
      <c r="R268" s="665">
        <v>1</v>
      </c>
      <c r="S268" s="681">
        <v>1</v>
      </c>
      <c r="T268" s="748">
        <v>0.5</v>
      </c>
      <c r="U268" s="704">
        <v>1</v>
      </c>
    </row>
    <row r="269" spans="1:21" ht="14.4" customHeight="1" x14ac:dyDescent="0.3">
      <c r="A269" s="664">
        <v>50</v>
      </c>
      <c r="B269" s="665" t="s">
        <v>536</v>
      </c>
      <c r="C269" s="665" t="s">
        <v>2302</v>
      </c>
      <c r="D269" s="746" t="s">
        <v>3176</v>
      </c>
      <c r="E269" s="747" t="s">
        <v>2318</v>
      </c>
      <c r="F269" s="665" t="s">
        <v>2300</v>
      </c>
      <c r="G269" s="665" t="s">
        <v>2632</v>
      </c>
      <c r="H269" s="665" t="s">
        <v>537</v>
      </c>
      <c r="I269" s="665" t="s">
        <v>2718</v>
      </c>
      <c r="J269" s="665" t="s">
        <v>908</v>
      </c>
      <c r="K269" s="665" t="s">
        <v>2719</v>
      </c>
      <c r="L269" s="666">
        <v>0</v>
      </c>
      <c r="M269" s="666">
        <v>0</v>
      </c>
      <c r="N269" s="665">
        <v>1</v>
      </c>
      <c r="O269" s="748">
        <v>0.5</v>
      </c>
      <c r="P269" s="666">
        <v>0</v>
      </c>
      <c r="Q269" s="681"/>
      <c r="R269" s="665">
        <v>1</v>
      </c>
      <c r="S269" s="681">
        <v>1</v>
      </c>
      <c r="T269" s="748">
        <v>0.5</v>
      </c>
      <c r="U269" s="704">
        <v>1</v>
      </c>
    </row>
    <row r="270" spans="1:21" ht="14.4" customHeight="1" x14ac:dyDescent="0.3">
      <c r="A270" s="664">
        <v>50</v>
      </c>
      <c r="B270" s="665" t="s">
        <v>536</v>
      </c>
      <c r="C270" s="665" t="s">
        <v>2302</v>
      </c>
      <c r="D270" s="746" t="s">
        <v>3176</v>
      </c>
      <c r="E270" s="747" t="s">
        <v>2318</v>
      </c>
      <c r="F270" s="665" t="s">
        <v>2300</v>
      </c>
      <c r="G270" s="665" t="s">
        <v>2370</v>
      </c>
      <c r="H270" s="665" t="s">
        <v>537</v>
      </c>
      <c r="I270" s="665" t="s">
        <v>2720</v>
      </c>
      <c r="J270" s="665" t="s">
        <v>2721</v>
      </c>
      <c r="K270" s="665" t="s">
        <v>1234</v>
      </c>
      <c r="L270" s="666">
        <v>96.53</v>
      </c>
      <c r="M270" s="666">
        <v>96.53</v>
      </c>
      <c r="N270" s="665">
        <v>1</v>
      </c>
      <c r="O270" s="748">
        <v>0.5</v>
      </c>
      <c r="P270" s="666">
        <v>96.53</v>
      </c>
      <c r="Q270" s="681">
        <v>1</v>
      </c>
      <c r="R270" s="665">
        <v>1</v>
      </c>
      <c r="S270" s="681">
        <v>1</v>
      </c>
      <c r="T270" s="748">
        <v>0.5</v>
      </c>
      <c r="U270" s="704">
        <v>1</v>
      </c>
    </row>
    <row r="271" spans="1:21" ht="14.4" customHeight="1" x14ac:dyDescent="0.3">
      <c r="A271" s="664">
        <v>50</v>
      </c>
      <c r="B271" s="665" t="s">
        <v>536</v>
      </c>
      <c r="C271" s="665" t="s">
        <v>2302</v>
      </c>
      <c r="D271" s="746" t="s">
        <v>3176</v>
      </c>
      <c r="E271" s="747" t="s">
        <v>2318</v>
      </c>
      <c r="F271" s="665" t="s">
        <v>2300</v>
      </c>
      <c r="G271" s="665" t="s">
        <v>2660</v>
      </c>
      <c r="H271" s="665" t="s">
        <v>537</v>
      </c>
      <c r="I271" s="665" t="s">
        <v>2661</v>
      </c>
      <c r="J271" s="665" t="s">
        <v>1188</v>
      </c>
      <c r="K271" s="665" t="s">
        <v>802</v>
      </c>
      <c r="L271" s="666">
        <v>0</v>
      </c>
      <c r="M271" s="666">
        <v>0</v>
      </c>
      <c r="N271" s="665">
        <v>1</v>
      </c>
      <c r="O271" s="748">
        <v>0.5</v>
      </c>
      <c r="P271" s="666">
        <v>0</v>
      </c>
      <c r="Q271" s="681"/>
      <c r="R271" s="665">
        <v>1</v>
      </c>
      <c r="S271" s="681">
        <v>1</v>
      </c>
      <c r="T271" s="748">
        <v>0.5</v>
      </c>
      <c r="U271" s="704">
        <v>1</v>
      </c>
    </row>
    <row r="272" spans="1:21" ht="14.4" customHeight="1" x14ac:dyDescent="0.3">
      <c r="A272" s="664">
        <v>50</v>
      </c>
      <c r="B272" s="665" t="s">
        <v>536</v>
      </c>
      <c r="C272" s="665" t="s">
        <v>2302</v>
      </c>
      <c r="D272" s="746" t="s">
        <v>3176</v>
      </c>
      <c r="E272" s="747" t="s">
        <v>2319</v>
      </c>
      <c r="F272" s="665" t="s">
        <v>2300</v>
      </c>
      <c r="G272" s="665" t="s">
        <v>2328</v>
      </c>
      <c r="H272" s="665" t="s">
        <v>1205</v>
      </c>
      <c r="I272" s="665" t="s">
        <v>1217</v>
      </c>
      <c r="J272" s="665" t="s">
        <v>1218</v>
      </c>
      <c r="K272" s="665" t="s">
        <v>2186</v>
      </c>
      <c r="L272" s="666">
        <v>72</v>
      </c>
      <c r="M272" s="666">
        <v>288</v>
      </c>
      <c r="N272" s="665">
        <v>4</v>
      </c>
      <c r="O272" s="748">
        <v>2</v>
      </c>
      <c r="P272" s="666"/>
      <c r="Q272" s="681">
        <v>0</v>
      </c>
      <c r="R272" s="665"/>
      <c r="S272" s="681">
        <v>0</v>
      </c>
      <c r="T272" s="748"/>
      <c r="U272" s="704">
        <v>0</v>
      </c>
    </row>
    <row r="273" spans="1:21" ht="14.4" customHeight="1" x14ac:dyDescent="0.3">
      <c r="A273" s="664">
        <v>50</v>
      </c>
      <c r="B273" s="665" t="s">
        <v>536</v>
      </c>
      <c r="C273" s="665" t="s">
        <v>2302</v>
      </c>
      <c r="D273" s="746" t="s">
        <v>3176</v>
      </c>
      <c r="E273" s="747" t="s">
        <v>2319</v>
      </c>
      <c r="F273" s="665" t="s">
        <v>2300</v>
      </c>
      <c r="G273" s="665" t="s">
        <v>2336</v>
      </c>
      <c r="H273" s="665" t="s">
        <v>1205</v>
      </c>
      <c r="I273" s="665" t="s">
        <v>2681</v>
      </c>
      <c r="J273" s="665" t="s">
        <v>2682</v>
      </c>
      <c r="K273" s="665" t="s">
        <v>2683</v>
      </c>
      <c r="L273" s="666">
        <v>278.64</v>
      </c>
      <c r="M273" s="666">
        <v>278.64</v>
      </c>
      <c r="N273" s="665">
        <v>1</v>
      </c>
      <c r="O273" s="748">
        <v>0.5</v>
      </c>
      <c r="P273" s="666"/>
      <c r="Q273" s="681">
        <v>0</v>
      </c>
      <c r="R273" s="665"/>
      <c r="S273" s="681">
        <v>0</v>
      </c>
      <c r="T273" s="748"/>
      <c r="U273" s="704">
        <v>0</v>
      </c>
    </row>
    <row r="274" spans="1:21" ht="14.4" customHeight="1" x14ac:dyDescent="0.3">
      <c r="A274" s="664">
        <v>50</v>
      </c>
      <c r="B274" s="665" t="s">
        <v>536</v>
      </c>
      <c r="C274" s="665" t="s">
        <v>2302</v>
      </c>
      <c r="D274" s="746" t="s">
        <v>3176</v>
      </c>
      <c r="E274" s="747" t="s">
        <v>2319</v>
      </c>
      <c r="F274" s="665" t="s">
        <v>2300</v>
      </c>
      <c r="G274" s="665" t="s">
        <v>2323</v>
      </c>
      <c r="H274" s="665" t="s">
        <v>1205</v>
      </c>
      <c r="I274" s="665" t="s">
        <v>2337</v>
      </c>
      <c r="J274" s="665" t="s">
        <v>2338</v>
      </c>
      <c r="K274" s="665" t="s">
        <v>2250</v>
      </c>
      <c r="L274" s="666">
        <v>70.23</v>
      </c>
      <c r="M274" s="666">
        <v>70.23</v>
      </c>
      <c r="N274" s="665">
        <v>1</v>
      </c>
      <c r="O274" s="748">
        <v>0.5</v>
      </c>
      <c r="P274" s="666"/>
      <c r="Q274" s="681">
        <v>0</v>
      </c>
      <c r="R274" s="665"/>
      <c r="S274" s="681">
        <v>0</v>
      </c>
      <c r="T274" s="748"/>
      <c r="U274" s="704">
        <v>0</v>
      </c>
    </row>
    <row r="275" spans="1:21" ht="14.4" customHeight="1" x14ac:dyDescent="0.3">
      <c r="A275" s="664">
        <v>50</v>
      </c>
      <c r="B275" s="665" t="s">
        <v>536</v>
      </c>
      <c r="C275" s="665" t="s">
        <v>2302</v>
      </c>
      <c r="D275" s="746" t="s">
        <v>3176</v>
      </c>
      <c r="E275" s="747" t="s">
        <v>2319</v>
      </c>
      <c r="F275" s="665" t="s">
        <v>2300</v>
      </c>
      <c r="G275" s="665" t="s">
        <v>2339</v>
      </c>
      <c r="H275" s="665" t="s">
        <v>537</v>
      </c>
      <c r="I275" s="665" t="s">
        <v>2397</v>
      </c>
      <c r="J275" s="665" t="s">
        <v>2340</v>
      </c>
      <c r="K275" s="665" t="s">
        <v>2398</v>
      </c>
      <c r="L275" s="666">
        <v>0</v>
      </c>
      <c r="M275" s="666">
        <v>0</v>
      </c>
      <c r="N275" s="665">
        <v>1</v>
      </c>
      <c r="O275" s="748">
        <v>0.5</v>
      </c>
      <c r="P275" s="666"/>
      <c r="Q275" s="681"/>
      <c r="R275" s="665"/>
      <c r="S275" s="681">
        <v>0</v>
      </c>
      <c r="T275" s="748"/>
      <c r="U275" s="704">
        <v>0</v>
      </c>
    </row>
    <row r="276" spans="1:21" ht="14.4" customHeight="1" x14ac:dyDescent="0.3">
      <c r="A276" s="664">
        <v>50</v>
      </c>
      <c r="B276" s="665" t="s">
        <v>536</v>
      </c>
      <c r="C276" s="665" t="s">
        <v>2302</v>
      </c>
      <c r="D276" s="746" t="s">
        <v>3176</v>
      </c>
      <c r="E276" s="747" t="s">
        <v>2319</v>
      </c>
      <c r="F276" s="665" t="s">
        <v>2300</v>
      </c>
      <c r="G276" s="665" t="s">
        <v>2346</v>
      </c>
      <c r="H276" s="665" t="s">
        <v>1205</v>
      </c>
      <c r="I276" s="665" t="s">
        <v>1374</v>
      </c>
      <c r="J276" s="665" t="s">
        <v>1375</v>
      </c>
      <c r="K276" s="665" t="s">
        <v>1376</v>
      </c>
      <c r="L276" s="666">
        <v>93.43</v>
      </c>
      <c r="M276" s="666">
        <v>93.43</v>
      </c>
      <c r="N276" s="665">
        <v>1</v>
      </c>
      <c r="O276" s="748">
        <v>0.5</v>
      </c>
      <c r="P276" s="666"/>
      <c r="Q276" s="681">
        <v>0</v>
      </c>
      <c r="R276" s="665"/>
      <c r="S276" s="681">
        <v>0</v>
      </c>
      <c r="T276" s="748"/>
      <c r="U276" s="704">
        <v>0</v>
      </c>
    </row>
    <row r="277" spans="1:21" ht="14.4" customHeight="1" x14ac:dyDescent="0.3">
      <c r="A277" s="664">
        <v>50</v>
      </c>
      <c r="B277" s="665" t="s">
        <v>536</v>
      </c>
      <c r="C277" s="665" t="s">
        <v>2302</v>
      </c>
      <c r="D277" s="746" t="s">
        <v>3176</v>
      </c>
      <c r="E277" s="747" t="s">
        <v>2319</v>
      </c>
      <c r="F277" s="665" t="s">
        <v>2300</v>
      </c>
      <c r="G277" s="665" t="s">
        <v>2346</v>
      </c>
      <c r="H277" s="665" t="s">
        <v>1205</v>
      </c>
      <c r="I277" s="665" t="s">
        <v>1906</v>
      </c>
      <c r="J277" s="665" t="s">
        <v>1375</v>
      </c>
      <c r="K277" s="665" t="s">
        <v>1907</v>
      </c>
      <c r="L277" s="666">
        <v>186.87</v>
      </c>
      <c r="M277" s="666">
        <v>186.87</v>
      </c>
      <c r="N277" s="665">
        <v>1</v>
      </c>
      <c r="O277" s="748">
        <v>1</v>
      </c>
      <c r="P277" s="666"/>
      <c r="Q277" s="681">
        <v>0</v>
      </c>
      <c r="R277" s="665"/>
      <c r="S277" s="681">
        <v>0</v>
      </c>
      <c r="T277" s="748"/>
      <c r="U277" s="704">
        <v>0</v>
      </c>
    </row>
    <row r="278" spans="1:21" ht="14.4" customHeight="1" x14ac:dyDescent="0.3">
      <c r="A278" s="664">
        <v>50</v>
      </c>
      <c r="B278" s="665" t="s">
        <v>536</v>
      </c>
      <c r="C278" s="665" t="s">
        <v>2302</v>
      </c>
      <c r="D278" s="746" t="s">
        <v>3176</v>
      </c>
      <c r="E278" s="747" t="s">
        <v>2319</v>
      </c>
      <c r="F278" s="665" t="s">
        <v>2300</v>
      </c>
      <c r="G278" s="665" t="s">
        <v>2324</v>
      </c>
      <c r="H278" s="665" t="s">
        <v>537</v>
      </c>
      <c r="I278" s="665" t="s">
        <v>2325</v>
      </c>
      <c r="J278" s="665" t="s">
        <v>2326</v>
      </c>
      <c r="K278" s="665" t="s">
        <v>2327</v>
      </c>
      <c r="L278" s="666">
        <v>0</v>
      </c>
      <c r="M278" s="666">
        <v>0</v>
      </c>
      <c r="N278" s="665">
        <v>1</v>
      </c>
      <c r="O278" s="748">
        <v>0.5</v>
      </c>
      <c r="P278" s="666"/>
      <c r="Q278" s="681"/>
      <c r="R278" s="665"/>
      <c r="S278" s="681">
        <v>0</v>
      </c>
      <c r="T278" s="748"/>
      <c r="U278" s="704">
        <v>0</v>
      </c>
    </row>
    <row r="279" spans="1:21" ht="14.4" customHeight="1" x14ac:dyDescent="0.3">
      <c r="A279" s="664">
        <v>50</v>
      </c>
      <c r="B279" s="665" t="s">
        <v>536</v>
      </c>
      <c r="C279" s="665" t="s">
        <v>2302</v>
      </c>
      <c r="D279" s="746" t="s">
        <v>3176</v>
      </c>
      <c r="E279" s="747" t="s">
        <v>2319</v>
      </c>
      <c r="F279" s="665" t="s">
        <v>2300</v>
      </c>
      <c r="G279" s="665" t="s">
        <v>2632</v>
      </c>
      <c r="H279" s="665" t="s">
        <v>537</v>
      </c>
      <c r="I279" s="665" t="s">
        <v>907</v>
      </c>
      <c r="J279" s="665" t="s">
        <v>908</v>
      </c>
      <c r="K279" s="665" t="s">
        <v>909</v>
      </c>
      <c r="L279" s="666">
        <v>32.76</v>
      </c>
      <c r="M279" s="666">
        <v>32.76</v>
      </c>
      <c r="N279" s="665">
        <v>1</v>
      </c>
      <c r="O279" s="748">
        <v>0.5</v>
      </c>
      <c r="P279" s="666"/>
      <c r="Q279" s="681">
        <v>0</v>
      </c>
      <c r="R279" s="665"/>
      <c r="S279" s="681">
        <v>0</v>
      </c>
      <c r="T279" s="748"/>
      <c r="U279" s="704">
        <v>0</v>
      </c>
    </row>
    <row r="280" spans="1:21" ht="14.4" customHeight="1" x14ac:dyDescent="0.3">
      <c r="A280" s="664">
        <v>50</v>
      </c>
      <c r="B280" s="665" t="s">
        <v>536</v>
      </c>
      <c r="C280" s="665" t="s">
        <v>2302</v>
      </c>
      <c r="D280" s="746" t="s">
        <v>3176</v>
      </c>
      <c r="E280" s="747" t="s">
        <v>2319</v>
      </c>
      <c r="F280" s="665" t="s">
        <v>2300</v>
      </c>
      <c r="G280" s="665" t="s">
        <v>2370</v>
      </c>
      <c r="H280" s="665" t="s">
        <v>1205</v>
      </c>
      <c r="I280" s="665" t="s">
        <v>2371</v>
      </c>
      <c r="J280" s="665" t="s">
        <v>1210</v>
      </c>
      <c r="K280" s="665" t="s">
        <v>2345</v>
      </c>
      <c r="L280" s="666">
        <v>0</v>
      </c>
      <c r="M280" s="666">
        <v>0</v>
      </c>
      <c r="N280" s="665">
        <v>1</v>
      </c>
      <c r="O280" s="748">
        <v>0.5</v>
      </c>
      <c r="P280" s="666"/>
      <c r="Q280" s="681"/>
      <c r="R280" s="665"/>
      <c r="S280" s="681">
        <v>0</v>
      </c>
      <c r="T280" s="748"/>
      <c r="U280" s="704">
        <v>0</v>
      </c>
    </row>
    <row r="281" spans="1:21" ht="14.4" customHeight="1" x14ac:dyDescent="0.3">
      <c r="A281" s="664">
        <v>50</v>
      </c>
      <c r="B281" s="665" t="s">
        <v>536</v>
      </c>
      <c r="C281" s="665" t="s">
        <v>2302</v>
      </c>
      <c r="D281" s="746" t="s">
        <v>3176</v>
      </c>
      <c r="E281" s="747" t="s">
        <v>2319</v>
      </c>
      <c r="F281" s="665" t="s">
        <v>2300</v>
      </c>
      <c r="G281" s="665" t="s">
        <v>2537</v>
      </c>
      <c r="H281" s="665" t="s">
        <v>1205</v>
      </c>
      <c r="I281" s="665" t="s">
        <v>2540</v>
      </c>
      <c r="J281" s="665" t="s">
        <v>2541</v>
      </c>
      <c r="K281" s="665" t="s">
        <v>2202</v>
      </c>
      <c r="L281" s="666">
        <v>278.64</v>
      </c>
      <c r="M281" s="666">
        <v>278.64</v>
      </c>
      <c r="N281" s="665">
        <v>1</v>
      </c>
      <c r="O281" s="748">
        <v>0.5</v>
      </c>
      <c r="P281" s="666"/>
      <c r="Q281" s="681">
        <v>0</v>
      </c>
      <c r="R281" s="665"/>
      <c r="S281" s="681">
        <v>0</v>
      </c>
      <c r="T281" s="748"/>
      <c r="U281" s="704">
        <v>0</v>
      </c>
    </row>
    <row r="282" spans="1:21" ht="14.4" customHeight="1" x14ac:dyDescent="0.3">
      <c r="A282" s="664">
        <v>50</v>
      </c>
      <c r="B282" s="665" t="s">
        <v>536</v>
      </c>
      <c r="C282" s="665" t="s">
        <v>2302</v>
      </c>
      <c r="D282" s="746" t="s">
        <v>3176</v>
      </c>
      <c r="E282" s="747" t="s">
        <v>2319</v>
      </c>
      <c r="F282" s="665" t="s">
        <v>2300</v>
      </c>
      <c r="G282" s="665" t="s">
        <v>2408</v>
      </c>
      <c r="H282" s="665" t="s">
        <v>1205</v>
      </c>
      <c r="I282" s="665" t="s">
        <v>2568</v>
      </c>
      <c r="J282" s="665" t="s">
        <v>2569</v>
      </c>
      <c r="K282" s="665" t="s">
        <v>2570</v>
      </c>
      <c r="L282" s="666">
        <v>0</v>
      </c>
      <c r="M282" s="666">
        <v>0</v>
      </c>
      <c r="N282" s="665">
        <v>1</v>
      </c>
      <c r="O282" s="748">
        <v>0.5</v>
      </c>
      <c r="P282" s="666"/>
      <c r="Q282" s="681"/>
      <c r="R282" s="665"/>
      <c r="S282" s="681">
        <v>0</v>
      </c>
      <c r="T282" s="748"/>
      <c r="U282" s="704">
        <v>0</v>
      </c>
    </row>
    <row r="283" spans="1:21" ht="14.4" customHeight="1" x14ac:dyDescent="0.3">
      <c r="A283" s="664">
        <v>50</v>
      </c>
      <c r="B283" s="665" t="s">
        <v>536</v>
      </c>
      <c r="C283" s="665" t="s">
        <v>2302</v>
      </c>
      <c r="D283" s="746" t="s">
        <v>3176</v>
      </c>
      <c r="E283" s="747" t="s">
        <v>2319</v>
      </c>
      <c r="F283" s="665" t="s">
        <v>2300</v>
      </c>
      <c r="G283" s="665" t="s">
        <v>2408</v>
      </c>
      <c r="H283" s="665" t="s">
        <v>1205</v>
      </c>
      <c r="I283" s="665" t="s">
        <v>1298</v>
      </c>
      <c r="J283" s="665" t="s">
        <v>2172</v>
      </c>
      <c r="K283" s="665" t="s">
        <v>2173</v>
      </c>
      <c r="L283" s="666">
        <v>184.74</v>
      </c>
      <c r="M283" s="666">
        <v>184.74</v>
      </c>
      <c r="N283" s="665">
        <v>1</v>
      </c>
      <c r="O283" s="748">
        <v>1</v>
      </c>
      <c r="P283" s="666"/>
      <c r="Q283" s="681">
        <v>0</v>
      </c>
      <c r="R283" s="665"/>
      <c r="S283" s="681">
        <v>0</v>
      </c>
      <c r="T283" s="748"/>
      <c r="U283" s="704">
        <v>0</v>
      </c>
    </row>
    <row r="284" spans="1:21" ht="14.4" customHeight="1" x14ac:dyDescent="0.3">
      <c r="A284" s="664">
        <v>50</v>
      </c>
      <c r="B284" s="665" t="s">
        <v>536</v>
      </c>
      <c r="C284" s="665" t="s">
        <v>2302</v>
      </c>
      <c r="D284" s="746" t="s">
        <v>3176</v>
      </c>
      <c r="E284" s="747" t="s">
        <v>2319</v>
      </c>
      <c r="F284" s="665" t="s">
        <v>2300</v>
      </c>
      <c r="G284" s="665" t="s">
        <v>2394</v>
      </c>
      <c r="H284" s="665" t="s">
        <v>537</v>
      </c>
      <c r="I284" s="665" t="s">
        <v>1133</v>
      </c>
      <c r="J284" s="665" t="s">
        <v>1134</v>
      </c>
      <c r="K284" s="665" t="s">
        <v>2395</v>
      </c>
      <c r="L284" s="666">
        <v>280.77</v>
      </c>
      <c r="M284" s="666">
        <v>280.77</v>
      </c>
      <c r="N284" s="665">
        <v>1</v>
      </c>
      <c r="O284" s="748">
        <v>0.5</v>
      </c>
      <c r="P284" s="666"/>
      <c r="Q284" s="681">
        <v>0</v>
      </c>
      <c r="R284" s="665"/>
      <c r="S284" s="681">
        <v>0</v>
      </c>
      <c r="T284" s="748"/>
      <c r="U284" s="704">
        <v>0</v>
      </c>
    </row>
    <row r="285" spans="1:21" ht="14.4" customHeight="1" x14ac:dyDescent="0.3">
      <c r="A285" s="664">
        <v>50</v>
      </c>
      <c r="B285" s="665" t="s">
        <v>536</v>
      </c>
      <c r="C285" s="665" t="s">
        <v>2302</v>
      </c>
      <c r="D285" s="746" t="s">
        <v>3176</v>
      </c>
      <c r="E285" s="747" t="s">
        <v>2320</v>
      </c>
      <c r="F285" s="665" t="s">
        <v>2300</v>
      </c>
      <c r="G285" s="665" t="s">
        <v>2328</v>
      </c>
      <c r="H285" s="665" t="s">
        <v>1205</v>
      </c>
      <c r="I285" s="665" t="s">
        <v>1217</v>
      </c>
      <c r="J285" s="665" t="s">
        <v>1218</v>
      </c>
      <c r="K285" s="665" t="s">
        <v>2186</v>
      </c>
      <c r="L285" s="666">
        <v>72</v>
      </c>
      <c r="M285" s="666">
        <v>144</v>
      </c>
      <c r="N285" s="665">
        <v>2</v>
      </c>
      <c r="O285" s="748">
        <v>1</v>
      </c>
      <c r="P285" s="666"/>
      <c r="Q285" s="681">
        <v>0</v>
      </c>
      <c r="R285" s="665"/>
      <c r="S285" s="681">
        <v>0</v>
      </c>
      <c r="T285" s="748"/>
      <c r="U285" s="704">
        <v>0</v>
      </c>
    </row>
    <row r="286" spans="1:21" ht="14.4" customHeight="1" x14ac:dyDescent="0.3">
      <c r="A286" s="664">
        <v>50</v>
      </c>
      <c r="B286" s="665" t="s">
        <v>536</v>
      </c>
      <c r="C286" s="665" t="s">
        <v>2302</v>
      </c>
      <c r="D286" s="746" t="s">
        <v>3176</v>
      </c>
      <c r="E286" s="747" t="s">
        <v>2320</v>
      </c>
      <c r="F286" s="665" t="s">
        <v>2300</v>
      </c>
      <c r="G286" s="665" t="s">
        <v>2332</v>
      </c>
      <c r="H286" s="665" t="s">
        <v>537</v>
      </c>
      <c r="I286" s="665" t="s">
        <v>2422</v>
      </c>
      <c r="J286" s="665" t="s">
        <v>1386</v>
      </c>
      <c r="K286" s="665" t="s">
        <v>2423</v>
      </c>
      <c r="L286" s="666">
        <v>0</v>
      </c>
      <c r="M286" s="666">
        <v>0</v>
      </c>
      <c r="N286" s="665">
        <v>1</v>
      </c>
      <c r="O286" s="748">
        <v>1</v>
      </c>
      <c r="P286" s="666"/>
      <c r="Q286" s="681"/>
      <c r="R286" s="665"/>
      <c r="S286" s="681">
        <v>0</v>
      </c>
      <c r="T286" s="748"/>
      <c r="U286" s="704">
        <v>0</v>
      </c>
    </row>
    <row r="287" spans="1:21" ht="14.4" customHeight="1" x14ac:dyDescent="0.3">
      <c r="A287" s="664">
        <v>50</v>
      </c>
      <c r="B287" s="665" t="s">
        <v>536</v>
      </c>
      <c r="C287" s="665" t="s">
        <v>2302</v>
      </c>
      <c r="D287" s="746" t="s">
        <v>3176</v>
      </c>
      <c r="E287" s="747" t="s">
        <v>2320</v>
      </c>
      <c r="F287" s="665" t="s">
        <v>2300</v>
      </c>
      <c r="G287" s="665" t="s">
        <v>2336</v>
      </c>
      <c r="H287" s="665" t="s">
        <v>1205</v>
      </c>
      <c r="I287" s="665" t="s">
        <v>2681</v>
      </c>
      <c r="J287" s="665" t="s">
        <v>2682</v>
      </c>
      <c r="K287" s="665" t="s">
        <v>2683</v>
      </c>
      <c r="L287" s="666">
        <v>278.64</v>
      </c>
      <c r="M287" s="666">
        <v>278.64</v>
      </c>
      <c r="N287" s="665">
        <v>1</v>
      </c>
      <c r="O287" s="748">
        <v>1</v>
      </c>
      <c r="P287" s="666"/>
      <c r="Q287" s="681">
        <v>0</v>
      </c>
      <c r="R287" s="665"/>
      <c r="S287" s="681">
        <v>0</v>
      </c>
      <c r="T287" s="748"/>
      <c r="U287" s="704">
        <v>0</v>
      </c>
    </row>
    <row r="288" spans="1:21" ht="14.4" customHeight="1" x14ac:dyDescent="0.3">
      <c r="A288" s="664">
        <v>50</v>
      </c>
      <c r="B288" s="665" t="s">
        <v>536</v>
      </c>
      <c r="C288" s="665" t="s">
        <v>2302</v>
      </c>
      <c r="D288" s="746" t="s">
        <v>3176</v>
      </c>
      <c r="E288" s="747" t="s">
        <v>2320</v>
      </c>
      <c r="F288" s="665" t="s">
        <v>2300</v>
      </c>
      <c r="G288" s="665" t="s">
        <v>2323</v>
      </c>
      <c r="H288" s="665" t="s">
        <v>537</v>
      </c>
      <c r="I288" s="665" t="s">
        <v>2601</v>
      </c>
      <c r="J288" s="665" t="s">
        <v>2602</v>
      </c>
      <c r="K288" s="665" t="s">
        <v>2603</v>
      </c>
      <c r="L288" s="666">
        <v>16.38</v>
      </c>
      <c r="M288" s="666">
        <v>16.38</v>
      </c>
      <c r="N288" s="665">
        <v>1</v>
      </c>
      <c r="O288" s="748">
        <v>0.5</v>
      </c>
      <c r="P288" s="666"/>
      <c r="Q288" s="681">
        <v>0</v>
      </c>
      <c r="R288" s="665"/>
      <c r="S288" s="681">
        <v>0</v>
      </c>
      <c r="T288" s="748"/>
      <c r="U288" s="704">
        <v>0</v>
      </c>
    </row>
    <row r="289" spans="1:21" ht="14.4" customHeight="1" x14ac:dyDescent="0.3">
      <c r="A289" s="664">
        <v>50</v>
      </c>
      <c r="B289" s="665" t="s">
        <v>536</v>
      </c>
      <c r="C289" s="665" t="s">
        <v>2302</v>
      </c>
      <c r="D289" s="746" t="s">
        <v>3176</v>
      </c>
      <c r="E289" s="747" t="s">
        <v>2320</v>
      </c>
      <c r="F289" s="665" t="s">
        <v>2300</v>
      </c>
      <c r="G289" s="665" t="s">
        <v>2323</v>
      </c>
      <c r="H289" s="665" t="s">
        <v>1205</v>
      </c>
      <c r="I289" s="665" t="s">
        <v>1248</v>
      </c>
      <c r="J289" s="665" t="s">
        <v>1249</v>
      </c>
      <c r="K289" s="665" t="s">
        <v>558</v>
      </c>
      <c r="L289" s="666">
        <v>35.11</v>
      </c>
      <c r="M289" s="666">
        <v>35.11</v>
      </c>
      <c r="N289" s="665">
        <v>1</v>
      </c>
      <c r="O289" s="748">
        <v>0.5</v>
      </c>
      <c r="P289" s="666"/>
      <c r="Q289" s="681">
        <v>0</v>
      </c>
      <c r="R289" s="665"/>
      <c r="S289" s="681">
        <v>0</v>
      </c>
      <c r="T289" s="748"/>
      <c r="U289" s="704">
        <v>0</v>
      </c>
    </row>
    <row r="290" spans="1:21" ht="14.4" customHeight="1" x14ac:dyDescent="0.3">
      <c r="A290" s="664">
        <v>50</v>
      </c>
      <c r="B290" s="665" t="s">
        <v>536</v>
      </c>
      <c r="C290" s="665" t="s">
        <v>2302</v>
      </c>
      <c r="D290" s="746" t="s">
        <v>3176</v>
      </c>
      <c r="E290" s="747" t="s">
        <v>2320</v>
      </c>
      <c r="F290" s="665" t="s">
        <v>2300</v>
      </c>
      <c r="G290" s="665" t="s">
        <v>2339</v>
      </c>
      <c r="H290" s="665" t="s">
        <v>537</v>
      </c>
      <c r="I290" s="665" t="s">
        <v>824</v>
      </c>
      <c r="J290" s="665" t="s">
        <v>2340</v>
      </c>
      <c r="K290" s="665" t="s">
        <v>2341</v>
      </c>
      <c r="L290" s="666">
        <v>63.7</v>
      </c>
      <c r="M290" s="666">
        <v>63.7</v>
      </c>
      <c r="N290" s="665">
        <v>1</v>
      </c>
      <c r="O290" s="748">
        <v>1</v>
      </c>
      <c r="P290" s="666"/>
      <c r="Q290" s="681">
        <v>0</v>
      </c>
      <c r="R290" s="665"/>
      <c r="S290" s="681">
        <v>0</v>
      </c>
      <c r="T290" s="748"/>
      <c r="U290" s="704">
        <v>0</v>
      </c>
    </row>
    <row r="291" spans="1:21" ht="14.4" customHeight="1" x14ac:dyDescent="0.3">
      <c r="A291" s="664">
        <v>50</v>
      </c>
      <c r="B291" s="665" t="s">
        <v>536</v>
      </c>
      <c r="C291" s="665" t="s">
        <v>2302</v>
      </c>
      <c r="D291" s="746" t="s">
        <v>3176</v>
      </c>
      <c r="E291" s="747" t="s">
        <v>2320</v>
      </c>
      <c r="F291" s="665" t="s">
        <v>2300</v>
      </c>
      <c r="G291" s="665" t="s">
        <v>2346</v>
      </c>
      <c r="H291" s="665" t="s">
        <v>537</v>
      </c>
      <c r="I291" s="665" t="s">
        <v>2722</v>
      </c>
      <c r="J291" s="665" t="s">
        <v>2620</v>
      </c>
      <c r="K291" s="665" t="s">
        <v>2723</v>
      </c>
      <c r="L291" s="666">
        <v>300.33</v>
      </c>
      <c r="M291" s="666">
        <v>300.33</v>
      </c>
      <c r="N291" s="665">
        <v>1</v>
      </c>
      <c r="O291" s="748">
        <v>0.5</v>
      </c>
      <c r="P291" s="666"/>
      <c r="Q291" s="681">
        <v>0</v>
      </c>
      <c r="R291" s="665"/>
      <c r="S291" s="681">
        <v>0</v>
      </c>
      <c r="T291" s="748"/>
      <c r="U291" s="704">
        <v>0</v>
      </c>
    </row>
    <row r="292" spans="1:21" ht="14.4" customHeight="1" x14ac:dyDescent="0.3">
      <c r="A292" s="664">
        <v>50</v>
      </c>
      <c r="B292" s="665" t="s">
        <v>536</v>
      </c>
      <c r="C292" s="665" t="s">
        <v>2302</v>
      </c>
      <c r="D292" s="746" t="s">
        <v>3176</v>
      </c>
      <c r="E292" s="747" t="s">
        <v>2320</v>
      </c>
      <c r="F292" s="665" t="s">
        <v>2300</v>
      </c>
      <c r="G292" s="665" t="s">
        <v>2346</v>
      </c>
      <c r="H292" s="665" t="s">
        <v>1205</v>
      </c>
      <c r="I292" s="665" t="s">
        <v>1374</v>
      </c>
      <c r="J292" s="665" t="s">
        <v>1375</v>
      </c>
      <c r="K292" s="665" t="s">
        <v>1376</v>
      </c>
      <c r="L292" s="666">
        <v>93.43</v>
      </c>
      <c r="M292" s="666">
        <v>93.43</v>
      </c>
      <c r="N292" s="665">
        <v>1</v>
      </c>
      <c r="O292" s="748">
        <v>0.5</v>
      </c>
      <c r="P292" s="666"/>
      <c r="Q292" s="681">
        <v>0</v>
      </c>
      <c r="R292" s="665"/>
      <c r="S292" s="681">
        <v>0</v>
      </c>
      <c r="T292" s="748"/>
      <c r="U292" s="704">
        <v>0</v>
      </c>
    </row>
    <row r="293" spans="1:21" ht="14.4" customHeight="1" x14ac:dyDescent="0.3">
      <c r="A293" s="664">
        <v>50</v>
      </c>
      <c r="B293" s="665" t="s">
        <v>536</v>
      </c>
      <c r="C293" s="665" t="s">
        <v>2302</v>
      </c>
      <c r="D293" s="746" t="s">
        <v>3176</v>
      </c>
      <c r="E293" s="747" t="s">
        <v>2320</v>
      </c>
      <c r="F293" s="665" t="s">
        <v>2300</v>
      </c>
      <c r="G293" s="665" t="s">
        <v>2324</v>
      </c>
      <c r="H293" s="665" t="s">
        <v>537</v>
      </c>
      <c r="I293" s="665" t="s">
        <v>861</v>
      </c>
      <c r="J293" s="665" t="s">
        <v>2326</v>
      </c>
      <c r="K293" s="665" t="s">
        <v>2623</v>
      </c>
      <c r="L293" s="666">
        <v>31.65</v>
      </c>
      <c r="M293" s="666">
        <v>31.65</v>
      </c>
      <c r="N293" s="665">
        <v>1</v>
      </c>
      <c r="O293" s="748">
        <v>0.5</v>
      </c>
      <c r="P293" s="666"/>
      <c r="Q293" s="681">
        <v>0</v>
      </c>
      <c r="R293" s="665"/>
      <c r="S293" s="681">
        <v>0</v>
      </c>
      <c r="T293" s="748"/>
      <c r="U293" s="704">
        <v>0</v>
      </c>
    </row>
    <row r="294" spans="1:21" ht="14.4" customHeight="1" x14ac:dyDescent="0.3">
      <c r="A294" s="664">
        <v>50</v>
      </c>
      <c r="B294" s="665" t="s">
        <v>536</v>
      </c>
      <c r="C294" s="665" t="s">
        <v>2302</v>
      </c>
      <c r="D294" s="746" t="s">
        <v>3176</v>
      </c>
      <c r="E294" s="747" t="s">
        <v>2320</v>
      </c>
      <c r="F294" s="665" t="s">
        <v>2300</v>
      </c>
      <c r="G294" s="665" t="s">
        <v>2324</v>
      </c>
      <c r="H294" s="665" t="s">
        <v>537</v>
      </c>
      <c r="I294" s="665" t="s">
        <v>2724</v>
      </c>
      <c r="J294" s="665" t="s">
        <v>883</v>
      </c>
      <c r="K294" s="665" t="s">
        <v>2725</v>
      </c>
      <c r="L294" s="666">
        <v>52.75</v>
      </c>
      <c r="M294" s="666">
        <v>52.75</v>
      </c>
      <c r="N294" s="665">
        <v>1</v>
      </c>
      <c r="O294" s="748">
        <v>0.5</v>
      </c>
      <c r="P294" s="666">
        <v>52.75</v>
      </c>
      <c r="Q294" s="681">
        <v>1</v>
      </c>
      <c r="R294" s="665">
        <v>1</v>
      </c>
      <c r="S294" s="681">
        <v>1</v>
      </c>
      <c r="T294" s="748">
        <v>0.5</v>
      </c>
      <c r="U294" s="704">
        <v>1</v>
      </c>
    </row>
    <row r="295" spans="1:21" ht="14.4" customHeight="1" x14ac:dyDescent="0.3">
      <c r="A295" s="664">
        <v>50</v>
      </c>
      <c r="B295" s="665" t="s">
        <v>536</v>
      </c>
      <c r="C295" s="665" t="s">
        <v>2302</v>
      </c>
      <c r="D295" s="746" t="s">
        <v>3176</v>
      </c>
      <c r="E295" s="747" t="s">
        <v>2320</v>
      </c>
      <c r="F295" s="665" t="s">
        <v>2300</v>
      </c>
      <c r="G295" s="665" t="s">
        <v>2324</v>
      </c>
      <c r="H295" s="665" t="s">
        <v>537</v>
      </c>
      <c r="I295" s="665" t="s">
        <v>2726</v>
      </c>
      <c r="J295" s="665" t="s">
        <v>2326</v>
      </c>
      <c r="K295" s="665" t="s">
        <v>2727</v>
      </c>
      <c r="L295" s="666">
        <v>58.62</v>
      </c>
      <c r="M295" s="666">
        <v>58.62</v>
      </c>
      <c r="N295" s="665">
        <v>1</v>
      </c>
      <c r="O295" s="748">
        <v>0.5</v>
      </c>
      <c r="P295" s="666"/>
      <c r="Q295" s="681">
        <v>0</v>
      </c>
      <c r="R295" s="665"/>
      <c r="S295" s="681">
        <v>0</v>
      </c>
      <c r="T295" s="748"/>
      <c r="U295" s="704">
        <v>0</v>
      </c>
    </row>
    <row r="296" spans="1:21" ht="14.4" customHeight="1" x14ac:dyDescent="0.3">
      <c r="A296" s="664">
        <v>50</v>
      </c>
      <c r="B296" s="665" t="s">
        <v>536</v>
      </c>
      <c r="C296" s="665" t="s">
        <v>2302</v>
      </c>
      <c r="D296" s="746" t="s">
        <v>3176</v>
      </c>
      <c r="E296" s="747" t="s">
        <v>2320</v>
      </c>
      <c r="F296" s="665" t="s">
        <v>2300</v>
      </c>
      <c r="G296" s="665" t="s">
        <v>2349</v>
      </c>
      <c r="H296" s="665" t="s">
        <v>537</v>
      </c>
      <c r="I296" s="665" t="s">
        <v>2728</v>
      </c>
      <c r="J296" s="665" t="s">
        <v>726</v>
      </c>
      <c r="K296" s="665" t="s">
        <v>2729</v>
      </c>
      <c r="L296" s="666">
        <v>117.03</v>
      </c>
      <c r="M296" s="666">
        <v>117.03</v>
      </c>
      <c r="N296" s="665">
        <v>1</v>
      </c>
      <c r="O296" s="748">
        <v>0.5</v>
      </c>
      <c r="P296" s="666">
        <v>117.03</v>
      </c>
      <c r="Q296" s="681">
        <v>1</v>
      </c>
      <c r="R296" s="665">
        <v>1</v>
      </c>
      <c r="S296" s="681">
        <v>1</v>
      </c>
      <c r="T296" s="748">
        <v>0.5</v>
      </c>
      <c r="U296" s="704">
        <v>1</v>
      </c>
    </row>
    <row r="297" spans="1:21" ht="14.4" customHeight="1" x14ac:dyDescent="0.3">
      <c r="A297" s="664">
        <v>50</v>
      </c>
      <c r="B297" s="665" t="s">
        <v>536</v>
      </c>
      <c r="C297" s="665" t="s">
        <v>2302</v>
      </c>
      <c r="D297" s="746" t="s">
        <v>3176</v>
      </c>
      <c r="E297" s="747" t="s">
        <v>2320</v>
      </c>
      <c r="F297" s="665" t="s">
        <v>2300</v>
      </c>
      <c r="G297" s="665" t="s">
        <v>2525</v>
      </c>
      <c r="H297" s="665" t="s">
        <v>1205</v>
      </c>
      <c r="I297" s="665" t="s">
        <v>2526</v>
      </c>
      <c r="J297" s="665" t="s">
        <v>2527</v>
      </c>
      <c r="K297" s="665" t="s">
        <v>558</v>
      </c>
      <c r="L297" s="666">
        <v>48.27</v>
      </c>
      <c r="M297" s="666">
        <v>96.54</v>
      </c>
      <c r="N297" s="665">
        <v>2</v>
      </c>
      <c r="O297" s="748">
        <v>1</v>
      </c>
      <c r="P297" s="666">
        <v>48.27</v>
      </c>
      <c r="Q297" s="681">
        <v>0.5</v>
      </c>
      <c r="R297" s="665">
        <v>1</v>
      </c>
      <c r="S297" s="681">
        <v>0.5</v>
      </c>
      <c r="T297" s="748">
        <v>0.5</v>
      </c>
      <c r="U297" s="704">
        <v>0.5</v>
      </c>
    </row>
    <row r="298" spans="1:21" ht="14.4" customHeight="1" x14ac:dyDescent="0.3">
      <c r="A298" s="664">
        <v>50</v>
      </c>
      <c r="B298" s="665" t="s">
        <v>536</v>
      </c>
      <c r="C298" s="665" t="s">
        <v>2302</v>
      </c>
      <c r="D298" s="746" t="s">
        <v>3176</v>
      </c>
      <c r="E298" s="747" t="s">
        <v>2320</v>
      </c>
      <c r="F298" s="665" t="s">
        <v>2300</v>
      </c>
      <c r="G298" s="665" t="s">
        <v>2372</v>
      </c>
      <c r="H298" s="665" t="s">
        <v>537</v>
      </c>
      <c r="I298" s="665" t="s">
        <v>816</v>
      </c>
      <c r="J298" s="665" t="s">
        <v>817</v>
      </c>
      <c r="K298" s="665" t="s">
        <v>2545</v>
      </c>
      <c r="L298" s="666">
        <v>90.53</v>
      </c>
      <c r="M298" s="666">
        <v>90.53</v>
      </c>
      <c r="N298" s="665">
        <v>1</v>
      </c>
      <c r="O298" s="748">
        <v>0.5</v>
      </c>
      <c r="P298" s="666">
        <v>90.53</v>
      </c>
      <c r="Q298" s="681">
        <v>1</v>
      </c>
      <c r="R298" s="665">
        <v>1</v>
      </c>
      <c r="S298" s="681">
        <v>1</v>
      </c>
      <c r="T298" s="748">
        <v>0.5</v>
      </c>
      <c r="U298" s="704">
        <v>1</v>
      </c>
    </row>
    <row r="299" spans="1:21" ht="14.4" customHeight="1" x14ac:dyDescent="0.3">
      <c r="A299" s="664">
        <v>50</v>
      </c>
      <c r="B299" s="665" t="s">
        <v>536</v>
      </c>
      <c r="C299" s="665" t="s">
        <v>2302</v>
      </c>
      <c r="D299" s="746" t="s">
        <v>3176</v>
      </c>
      <c r="E299" s="747" t="s">
        <v>2320</v>
      </c>
      <c r="F299" s="665" t="s">
        <v>2300</v>
      </c>
      <c r="G299" s="665" t="s">
        <v>2375</v>
      </c>
      <c r="H299" s="665" t="s">
        <v>537</v>
      </c>
      <c r="I299" s="665" t="s">
        <v>710</v>
      </c>
      <c r="J299" s="665" t="s">
        <v>661</v>
      </c>
      <c r="K299" s="665" t="s">
        <v>2376</v>
      </c>
      <c r="L299" s="666">
        <v>210.38</v>
      </c>
      <c r="M299" s="666">
        <v>210.38</v>
      </c>
      <c r="N299" s="665">
        <v>1</v>
      </c>
      <c r="O299" s="748">
        <v>0.5</v>
      </c>
      <c r="P299" s="666"/>
      <c r="Q299" s="681">
        <v>0</v>
      </c>
      <c r="R299" s="665"/>
      <c r="S299" s="681">
        <v>0</v>
      </c>
      <c r="T299" s="748"/>
      <c r="U299" s="704">
        <v>0</v>
      </c>
    </row>
    <row r="300" spans="1:21" ht="14.4" customHeight="1" x14ac:dyDescent="0.3">
      <c r="A300" s="664">
        <v>50</v>
      </c>
      <c r="B300" s="665" t="s">
        <v>536</v>
      </c>
      <c r="C300" s="665" t="s">
        <v>2302</v>
      </c>
      <c r="D300" s="746" t="s">
        <v>3176</v>
      </c>
      <c r="E300" s="747" t="s">
        <v>2320</v>
      </c>
      <c r="F300" s="665" t="s">
        <v>2300</v>
      </c>
      <c r="G300" s="665" t="s">
        <v>2546</v>
      </c>
      <c r="H300" s="665" t="s">
        <v>537</v>
      </c>
      <c r="I300" s="665" t="s">
        <v>2547</v>
      </c>
      <c r="J300" s="665" t="s">
        <v>2548</v>
      </c>
      <c r="K300" s="665" t="s">
        <v>1328</v>
      </c>
      <c r="L300" s="666">
        <v>0</v>
      </c>
      <c r="M300" s="666">
        <v>0</v>
      </c>
      <c r="N300" s="665">
        <v>1</v>
      </c>
      <c r="O300" s="748">
        <v>0.5</v>
      </c>
      <c r="P300" s="666"/>
      <c r="Q300" s="681"/>
      <c r="R300" s="665"/>
      <c r="S300" s="681">
        <v>0</v>
      </c>
      <c r="T300" s="748"/>
      <c r="U300" s="704">
        <v>0</v>
      </c>
    </row>
    <row r="301" spans="1:21" ht="14.4" customHeight="1" x14ac:dyDescent="0.3">
      <c r="A301" s="664">
        <v>50</v>
      </c>
      <c r="B301" s="665" t="s">
        <v>536</v>
      </c>
      <c r="C301" s="665" t="s">
        <v>2302</v>
      </c>
      <c r="D301" s="746" t="s">
        <v>3176</v>
      </c>
      <c r="E301" s="747" t="s">
        <v>2320</v>
      </c>
      <c r="F301" s="665" t="s">
        <v>2300</v>
      </c>
      <c r="G301" s="665" t="s">
        <v>2408</v>
      </c>
      <c r="H301" s="665" t="s">
        <v>1205</v>
      </c>
      <c r="I301" s="665" t="s">
        <v>2568</v>
      </c>
      <c r="J301" s="665" t="s">
        <v>2569</v>
      </c>
      <c r="K301" s="665" t="s">
        <v>2570</v>
      </c>
      <c r="L301" s="666">
        <v>0</v>
      </c>
      <c r="M301" s="666">
        <v>0</v>
      </c>
      <c r="N301" s="665">
        <v>1</v>
      </c>
      <c r="O301" s="748">
        <v>1</v>
      </c>
      <c r="P301" s="666"/>
      <c r="Q301" s="681"/>
      <c r="R301" s="665"/>
      <c r="S301" s="681">
        <v>0</v>
      </c>
      <c r="T301" s="748"/>
      <c r="U301" s="704">
        <v>0</v>
      </c>
    </row>
    <row r="302" spans="1:21" ht="14.4" customHeight="1" x14ac:dyDescent="0.3">
      <c r="A302" s="664">
        <v>50</v>
      </c>
      <c r="B302" s="665" t="s">
        <v>536</v>
      </c>
      <c r="C302" s="665" t="s">
        <v>2302</v>
      </c>
      <c r="D302" s="746" t="s">
        <v>3176</v>
      </c>
      <c r="E302" s="747" t="s">
        <v>2320</v>
      </c>
      <c r="F302" s="665" t="s">
        <v>2300</v>
      </c>
      <c r="G302" s="665" t="s">
        <v>2408</v>
      </c>
      <c r="H302" s="665" t="s">
        <v>1205</v>
      </c>
      <c r="I302" s="665" t="s">
        <v>2730</v>
      </c>
      <c r="J302" s="665" t="s">
        <v>2569</v>
      </c>
      <c r="K302" s="665" t="s">
        <v>2731</v>
      </c>
      <c r="L302" s="666">
        <v>184.74</v>
      </c>
      <c r="M302" s="666">
        <v>184.74</v>
      </c>
      <c r="N302" s="665">
        <v>1</v>
      </c>
      <c r="O302" s="748">
        <v>0.5</v>
      </c>
      <c r="P302" s="666"/>
      <c r="Q302" s="681">
        <v>0</v>
      </c>
      <c r="R302" s="665"/>
      <c r="S302" s="681">
        <v>0</v>
      </c>
      <c r="T302" s="748"/>
      <c r="U302" s="704">
        <v>0</v>
      </c>
    </row>
    <row r="303" spans="1:21" ht="14.4" customHeight="1" x14ac:dyDescent="0.3">
      <c r="A303" s="664">
        <v>50</v>
      </c>
      <c r="B303" s="665" t="s">
        <v>536</v>
      </c>
      <c r="C303" s="665" t="s">
        <v>2302</v>
      </c>
      <c r="D303" s="746" t="s">
        <v>3176</v>
      </c>
      <c r="E303" s="747" t="s">
        <v>2322</v>
      </c>
      <c r="F303" s="665" t="s">
        <v>2300</v>
      </c>
      <c r="G303" s="665" t="s">
        <v>2336</v>
      </c>
      <c r="H303" s="665" t="s">
        <v>1205</v>
      </c>
      <c r="I303" s="665" t="s">
        <v>1334</v>
      </c>
      <c r="J303" s="665" t="s">
        <v>1339</v>
      </c>
      <c r="K303" s="665" t="s">
        <v>2202</v>
      </c>
      <c r="L303" s="666">
        <v>181.13</v>
      </c>
      <c r="M303" s="666">
        <v>181.13</v>
      </c>
      <c r="N303" s="665">
        <v>1</v>
      </c>
      <c r="O303" s="748">
        <v>1</v>
      </c>
      <c r="P303" s="666"/>
      <c r="Q303" s="681">
        <v>0</v>
      </c>
      <c r="R303" s="665"/>
      <c r="S303" s="681">
        <v>0</v>
      </c>
      <c r="T303" s="748"/>
      <c r="U303" s="704">
        <v>0</v>
      </c>
    </row>
    <row r="304" spans="1:21" ht="14.4" customHeight="1" x14ac:dyDescent="0.3">
      <c r="A304" s="664">
        <v>50</v>
      </c>
      <c r="B304" s="665" t="s">
        <v>536</v>
      </c>
      <c r="C304" s="665" t="s">
        <v>2302</v>
      </c>
      <c r="D304" s="746" t="s">
        <v>3176</v>
      </c>
      <c r="E304" s="747" t="s">
        <v>2322</v>
      </c>
      <c r="F304" s="665" t="s">
        <v>2300</v>
      </c>
      <c r="G304" s="665" t="s">
        <v>2336</v>
      </c>
      <c r="H304" s="665" t="s">
        <v>537</v>
      </c>
      <c r="I304" s="665" t="s">
        <v>2732</v>
      </c>
      <c r="J304" s="665" t="s">
        <v>2733</v>
      </c>
      <c r="K304" s="665" t="s">
        <v>2734</v>
      </c>
      <c r="L304" s="666">
        <v>0</v>
      </c>
      <c r="M304" s="666">
        <v>0</v>
      </c>
      <c r="N304" s="665">
        <v>1</v>
      </c>
      <c r="O304" s="748">
        <v>1</v>
      </c>
      <c r="P304" s="666"/>
      <c r="Q304" s="681"/>
      <c r="R304" s="665"/>
      <c r="S304" s="681">
        <v>0</v>
      </c>
      <c r="T304" s="748"/>
      <c r="U304" s="704">
        <v>0</v>
      </c>
    </row>
    <row r="305" spans="1:21" ht="14.4" customHeight="1" x14ac:dyDescent="0.3">
      <c r="A305" s="664">
        <v>50</v>
      </c>
      <c r="B305" s="665" t="s">
        <v>536</v>
      </c>
      <c r="C305" s="665" t="s">
        <v>2302</v>
      </c>
      <c r="D305" s="746" t="s">
        <v>3176</v>
      </c>
      <c r="E305" s="747" t="s">
        <v>2322</v>
      </c>
      <c r="F305" s="665" t="s">
        <v>2300</v>
      </c>
      <c r="G305" s="665" t="s">
        <v>2336</v>
      </c>
      <c r="H305" s="665" t="s">
        <v>537</v>
      </c>
      <c r="I305" s="665" t="s">
        <v>2735</v>
      </c>
      <c r="J305" s="665" t="s">
        <v>2736</v>
      </c>
      <c r="K305" s="665" t="s">
        <v>2431</v>
      </c>
      <c r="L305" s="666">
        <v>0</v>
      </c>
      <c r="M305" s="666">
        <v>0</v>
      </c>
      <c r="N305" s="665">
        <v>1</v>
      </c>
      <c r="O305" s="748">
        <v>0.5</v>
      </c>
      <c r="P305" s="666"/>
      <c r="Q305" s="681"/>
      <c r="R305" s="665"/>
      <c r="S305" s="681">
        <v>0</v>
      </c>
      <c r="T305" s="748"/>
      <c r="U305" s="704">
        <v>0</v>
      </c>
    </row>
    <row r="306" spans="1:21" ht="14.4" customHeight="1" x14ac:dyDescent="0.3">
      <c r="A306" s="664">
        <v>50</v>
      </c>
      <c r="B306" s="665" t="s">
        <v>536</v>
      </c>
      <c r="C306" s="665" t="s">
        <v>2302</v>
      </c>
      <c r="D306" s="746" t="s">
        <v>3176</v>
      </c>
      <c r="E306" s="747" t="s">
        <v>2322</v>
      </c>
      <c r="F306" s="665" t="s">
        <v>2300</v>
      </c>
      <c r="G306" s="665" t="s">
        <v>2323</v>
      </c>
      <c r="H306" s="665" t="s">
        <v>1205</v>
      </c>
      <c r="I306" s="665" t="s">
        <v>1248</v>
      </c>
      <c r="J306" s="665" t="s">
        <v>1249</v>
      </c>
      <c r="K306" s="665" t="s">
        <v>558</v>
      </c>
      <c r="L306" s="666">
        <v>35.11</v>
      </c>
      <c r="M306" s="666">
        <v>105.33</v>
      </c>
      <c r="N306" s="665">
        <v>3</v>
      </c>
      <c r="O306" s="748">
        <v>2</v>
      </c>
      <c r="P306" s="666"/>
      <c r="Q306" s="681">
        <v>0</v>
      </c>
      <c r="R306" s="665"/>
      <c r="S306" s="681">
        <v>0</v>
      </c>
      <c r="T306" s="748"/>
      <c r="U306" s="704">
        <v>0</v>
      </c>
    </row>
    <row r="307" spans="1:21" ht="14.4" customHeight="1" x14ac:dyDescent="0.3">
      <c r="A307" s="664">
        <v>50</v>
      </c>
      <c r="B307" s="665" t="s">
        <v>536</v>
      </c>
      <c r="C307" s="665" t="s">
        <v>2302</v>
      </c>
      <c r="D307" s="746" t="s">
        <v>3176</v>
      </c>
      <c r="E307" s="747" t="s">
        <v>2322</v>
      </c>
      <c r="F307" s="665" t="s">
        <v>2300</v>
      </c>
      <c r="G307" s="665" t="s">
        <v>2323</v>
      </c>
      <c r="H307" s="665" t="s">
        <v>1205</v>
      </c>
      <c r="I307" s="665" t="s">
        <v>2337</v>
      </c>
      <c r="J307" s="665" t="s">
        <v>2338</v>
      </c>
      <c r="K307" s="665" t="s">
        <v>2250</v>
      </c>
      <c r="L307" s="666">
        <v>70.23</v>
      </c>
      <c r="M307" s="666">
        <v>70.23</v>
      </c>
      <c r="N307" s="665">
        <v>1</v>
      </c>
      <c r="O307" s="748">
        <v>1</v>
      </c>
      <c r="P307" s="666"/>
      <c r="Q307" s="681">
        <v>0</v>
      </c>
      <c r="R307" s="665"/>
      <c r="S307" s="681">
        <v>0</v>
      </c>
      <c r="T307" s="748"/>
      <c r="U307" s="704">
        <v>0</v>
      </c>
    </row>
    <row r="308" spans="1:21" ht="14.4" customHeight="1" x14ac:dyDescent="0.3">
      <c r="A308" s="664">
        <v>50</v>
      </c>
      <c r="B308" s="665" t="s">
        <v>536</v>
      </c>
      <c r="C308" s="665" t="s">
        <v>2302</v>
      </c>
      <c r="D308" s="746" t="s">
        <v>3176</v>
      </c>
      <c r="E308" s="747" t="s">
        <v>2322</v>
      </c>
      <c r="F308" s="665" t="s">
        <v>2300</v>
      </c>
      <c r="G308" s="665" t="s">
        <v>2439</v>
      </c>
      <c r="H308" s="665" t="s">
        <v>537</v>
      </c>
      <c r="I308" s="665" t="s">
        <v>2737</v>
      </c>
      <c r="J308" s="665" t="s">
        <v>2738</v>
      </c>
      <c r="K308" s="665" t="s">
        <v>2739</v>
      </c>
      <c r="L308" s="666">
        <v>0</v>
      </c>
      <c r="M308" s="666">
        <v>0</v>
      </c>
      <c r="N308" s="665">
        <v>1</v>
      </c>
      <c r="O308" s="748">
        <v>0.5</v>
      </c>
      <c r="P308" s="666"/>
      <c r="Q308" s="681"/>
      <c r="R308" s="665"/>
      <c r="S308" s="681">
        <v>0</v>
      </c>
      <c r="T308" s="748"/>
      <c r="U308" s="704">
        <v>0</v>
      </c>
    </row>
    <row r="309" spans="1:21" ht="14.4" customHeight="1" x14ac:dyDescent="0.3">
      <c r="A309" s="664">
        <v>50</v>
      </c>
      <c r="B309" s="665" t="s">
        <v>536</v>
      </c>
      <c r="C309" s="665" t="s">
        <v>2302</v>
      </c>
      <c r="D309" s="746" t="s">
        <v>3176</v>
      </c>
      <c r="E309" s="747" t="s">
        <v>2322</v>
      </c>
      <c r="F309" s="665" t="s">
        <v>2300</v>
      </c>
      <c r="G309" s="665" t="s">
        <v>2607</v>
      </c>
      <c r="H309" s="665" t="s">
        <v>537</v>
      </c>
      <c r="I309" s="665" t="s">
        <v>782</v>
      </c>
      <c r="J309" s="665" t="s">
        <v>2740</v>
      </c>
      <c r="K309" s="665" t="s">
        <v>2741</v>
      </c>
      <c r="L309" s="666">
        <v>23.72</v>
      </c>
      <c r="M309" s="666">
        <v>23.72</v>
      </c>
      <c r="N309" s="665">
        <v>1</v>
      </c>
      <c r="O309" s="748">
        <v>0.5</v>
      </c>
      <c r="P309" s="666"/>
      <c r="Q309" s="681">
        <v>0</v>
      </c>
      <c r="R309" s="665"/>
      <c r="S309" s="681">
        <v>0</v>
      </c>
      <c r="T309" s="748"/>
      <c r="U309" s="704">
        <v>0</v>
      </c>
    </row>
    <row r="310" spans="1:21" ht="14.4" customHeight="1" x14ac:dyDescent="0.3">
      <c r="A310" s="664">
        <v>50</v>
      </c>
      <c r="B310" s="665" t="s">
        <v>536</v>
      </c>
      <c r="C310" s="665" t="s">
        <v>2302</v>
      </c>
      <c r="D310" s="746" t="s">
        <v>3176</v>
      </c>
      <c r="E310" s="747" t="s">
        <v>2322</v>
      </c>
      <c r="F310" s="665" t="s">
        <v>2300</v>
      </c>
      <c r="G310" s="665" t="s">
        <v>2742</v>
      </c>
      <c r="H310" s="665" t="s">
        <v>537</v>
      </c>
      <c r="I310" s="665" t="s">
        <v>2743</v>
      </c>
      <c r="J310" s="665" t="s">
        <v>589</v>
      </c>
      <c r="K310" s="665" t="s">
        <v>2744</v>
      </c>
      <c r="L310" s="666">
        <v>0</v>
      </c>
      <c r="M310" s="666">
        <v>0</v>
      </c>
      <c r="N310" s="665">
        <v>1</v>
      </c>
      <c r="O310" s="748">
        <v>1</v>
      </c>
      <c r="P310" s="666"/>
      <c r="Q310" s="681"/>
      <c r="R310" s="665"/>
      <c r="S310" s="681">
        <v>0</v>
      </c>
      <c r="T310" s="748"/>
      <c r="U310" s="704">
        <v>0</v>
      </c>
    </row>
    <row r="311" spans="1:21" ht="14.4" customHeight="1" x14ac:dyDescent="0.3">
      <c r="A311" s="664">
        <v>50</v>
      </c>
      <c r="B311" s="665" t="s">
        <v>536</v>
      </c>
      <c r="C311" s="665" t="s">
        <v>2302</v>
      </c>
      <c r="D311" s="746" t="s">
        <v>3176</v>
      </c>
      <c r="E311" s="747" t="s">
        <v>2322</v>
      </c>
      <c r="F311" s="665" t="s">
        <v>2300</v>
      </c>
      <c r="G311" s="665" t="s">
        <v>2339</v>
      </c>
      <c r="H311" s="665" t="s">
        <v>537</v>
      </c>
      <c r="I311" s="665" t="s">
        <v>2397</v>
      </c>
      <c r="J311" s="665" t="s">
        <v>2340</v>
      </c>
      <c r="K311" s="665" t="s">
        <v>2398</v>
      </c>
      <c r="L311" s="666">
        <v>0</v>
      </c>
      <c r="M311" s="666">
        <v>0</v>
      </c>
      <c r="N311" s="665">
        <v>1</v>
      </c>
      <c r="O311" s="748">
        <v>0.5</v>
      </c>
      <c r="P311" s="666"/>
      <c r="Q311" s="681"/>
      <c r="R311" s="665"/>
      <c r="S311" s="681">
        <v>0</v>
      </c>
      <c r="T311" s="748"/>
      <c r="U311" s="704">
        <v>0</v>
      </c>
    </row>
    <row r="312" spans="1:21" ht="14.4" customHeight="1" x14ac:dyDescent="0.3">
      <c r="A312" s="664">
        <v>50</v>
      </c>
      <c r="B312" s="665" t="s">
        <v>536</v>
      </c>
      <c r="C312" s="665" t="s">
        <v>2302</v>
      </c>
      <c r="D312" s="746" t="s">
        <v>3176</v>
      </c>
      <c r="E312" s="747" t="s">
        <v>2322</v>
      </c>
      <c r="F312" s="665" t="s">
        <v>2300</v>
      </c>
      <c r="G312" s="665" t="s">
        <v>2339</v>
      </c>
      <c r="H312" s="665" t="s">
        <v>537</v>
      </c>
      <c r="I312" s="665" t="s">
        <v>824</v>
      </c>
      <c r="J312" s="665" t="s">
        <v>2340</v>
      </c>
      <c r="K312" s="665" t="s">
        <v>2341</v>
      </c>
      <c r="L312" s="666">
        <v>63.7</v>
      </c>
      <c r="M312" s="666">
        <v>191.10000000000002</v>
      </c>
      <c r="N312" s="665">
        <v>3</v>
      </c>
      <c r="O312" s="748">
        <v>1.5</v>
      </c>
      <c r="P312" s="666">
        <v>63.7</v>
      </c>
      <c r="Q312" s="681">
        <v>0.33333333333333331</v>
      </c>
      <c r="R312" s="665">
        <v>1</v>
      </c>
      <c r="S312" s="681">
        <v>0.33333333333333331</v>
      </c>
      <c r="T312" s="748">
        <v>0.5</v>
      </c>
      <c r="U312" s="704">
        <v>0.33333333333333331</v>
      </c>
    </row>
    <row r="313" spans="1:21" ht="14.4" customHeight="1" x14ac:dyDescent="0.3">
      <c r="A313" s="664">
        <v>50</v>
      </c>
      <c r="B313" s="665" t="s">
        <v>536</v>
      </c>
      <c r="C313" s="665" t="s">
        <v>2302</v>
      </c>
      <c r="D313" s="746" t="s">
        <v>3176</v>
      </c>
      <c r="E313" s="747" t="s">
        <v>2322</v>
      </c>
      <c r="F313" s="665" t="s">
        <v>2300</v>
      </c>
      <c r="G313" s="665" t="s">
        <v>2745</v>
      </c>
      <c r="H313" s="665" t="s">
        <v>537</v>
      </c>
      <c r="I313" s="665" t="s">
        <v>2746</v>
      </c>
      <c r="J313" s="665" t="s">
        <v>2747</v>
      </c>
      <c r="K313" s="665" t="s">
        <v>2748</v>
      </c>
      <c r="L313" s="666">
        <v>848.35</v>
      </c>
      <c r="M313" s="666">
        <v>848.35</v>
      </c>
      <c r="N313" s="665">
        <v>1</v>
      </c>
      <c r="O313" s="748">
        <v>0.5</v>
      </c>
      <c r="P313" s="666"/>
      <c r="Q313" s="681">
        <v>0</v>
      </c>
      <c r="R313" s="665"/>
      <c r="S313" s="681">
        <v>0</v>
      </c>
      <c r="T313" s="748"/>
      <c r="U313" s="704">
        <v>0</v>
      </c>
    </row>
    <row r="314" spans="1:21" ht="14.4" customHeight="1" x14ac:dyDescent="0.3">
      <c r="A314" s="664">
        <v>50</v>
      </c>
      <c r="B314" s="665" t="s">
        <v>536</v>
      </c>
      <c r="C314" s="665" t="s">
        <v>2302</v>
      </c>
      <c r="D314" s="746" t="s">
        <v>3176</v>
      </c>
      <c r="E314" s="747" t="s">
        <v>2322</v>
      </c>
      <c r="F314" s="665" t="s">
        <v>2300</v>
      </c>
      <c r="G314" s="665" t="s">
        <v>2346</v>
      </c>
      <c r="H314" s="665" t="s">
        <v>1205</v>
      </c>
      <c r="I314" s="665" t="s">
        <v>1374</v>
      </c>
      <c r="J314" s="665" t="s">
        <v>1375</v>
      </c>
      <c r="K314" s="665" t="s">
        <v>1376</v>
      </c>
      <c r="L314" s="666">
        <v>93.43</v>
      </c>
      <c r="M314" s="666">
        <v>93.43</v>
      </c>
      <c r="N314" s="665">
        <v>1</v>
      </c>
      <c r="O314" s="748">
        <v>0.5</v>
      </c>
      <c r="P314" s="666"/>
      <c r="Q314" s="681">
        <v>0</v>
      </c>
      <c r="R314" s="665"/>
      <c r="S314" s="681">
        <v>0</v>
      </c>
      <c r="T314" s="748"/>
      <c r="U314" s="704">
        <v>0</v>
      </c>
    </row>
    <row r="315" spans="1:21" ht="14.4" customHeight="1" x14ac:dyDescent="0.3">
      <c r="A315" s="664">
        <v>50</v>
      </c>
      <c r="B315" s="665" t="s">
        <v>536</v>
      </c>
      <c r="C315" s="665" t="s">
        <v>2302</v>
      </c>
      <c r="D315" s="746" t="s">
        <v>3176</v>
      </c>
      <c r="E315" s="747" t="s">
        <v>2322</v>
      </c>
      <c r="F315" s="665" t="s">
        <v>2300</v>
      </c>
      <c r="G315" s="665" t="s">
        <v>2346</v>
      </c>
      <c r="H315" s="665" t="s">
        <v>537</v>
      </c>
      <c r="I315" s="665" t="s">
        <v>2619</v>
      </c>
      <c r="J315" s="665" t="s">
        <v>2620</v>
      </c>
      <c r="K315" s="665" t="s">
        <v>2621</v>
      </c>
      <c r="L315" s="666">
        <v>0</v>
      </c>
      <c r="M315" s="666">
        <v>0</v>
      </c>
      <c r="N315" s="665">
        <v>1</v>
      </c>
      <c r="O315" s="748">
        <v>0.5</v>
      </c>
      <c r="P315" s="666"/>
      <c r="Q315" s="681"/>
      <c r="R315" s="665"/>
      <c r="S315" s="681">
        <v>0</v>
      </c>
      <c r="T315" s="748"/>
      <c r="U315" s="704">
        <v>0</v>
      </c>
    </row>
    <row r="316" spans="1:21" ht="14.4" customHeight="1" x14ac:dyDescent="0.3">
      <c r="A316" s="664">
        <v>50</v>
      </c>
      <c r="B316" s="665" t="s">
        <v>536</v>
      </c>
      <c r="C316" s="665" t="s">
        <v>2302</v>
      </c>
      <c r="D316" s="746" t="s">
        <v>3176</v>
      </c>
      <c r="E316" s="747" t="s">
        <v>2322</v>
      </c>
      <c r="F316" s="665" t="s">
        <v>2300</v>
      </c>
      <c r="G316" s="665" t="s">
        <v>2346</v>
      </c>
      <c r="H316" s="665" t="s">
        <v>1205</v>
      </c>
      <c r="I316" s="665" t="s">
        <v>1906</v>
      </c>
      <c r="J316" s="665" t="s">
        <v>1375</v>
      </c>
      <c r="K316" s="665" t="s">
        <v>1907</v>
      </c>
      <c r="L316" s="666">
        <v>186.87</v>
      </c>
      <c r="M316" s="666">
        <v>186.87</v>
      </c>
      <c r="N316" s="665">
        <v>1</v>
      </c>
      <c r="O316" s="748">
        <v>0.5</v>
      </c>
      <c r="P316" s="666">
        <v>186.87</v>
      </c>
      <c r="Q316" s="681">
        <v>1</v>
      </c>
      <c r="R316" s="665">
        <v>1</v>
      </c>
      <c r="S316" s="681">
        <v>1</v>
      </c>
      <c r="T316" s="748">
        <v>0.5</v>
      </c>
      <c r="U316" s="704">
        <v>1</v>
      </c>
    </row>
    <row r="317" spans="1:21" ht="14.4" customHeight="1" x14ac:dyDescent="0.3">
      <c r="A317" s="664">
        <v>50</v>
      </c>
      <c r="B317" s="665" t="s">
        <v>536</v>
      </c>
      <c r="C317" s="665" t="s">
        <v>2302</v>
      </c>
      <c r="D317" s="746" t="s">
        <v>3176</v>
      </c>
      <c r="E317" s="747" t="s">
        <v>2322</v>
      </c>
      <c r="F317" s="665" t="s">
        <v>2300</v>
      </c>
      <c r="G317" s="665" t="s">
        <v>2346</v>
      </c>
      <c r="H317" s="665" t="s">
        <v>537</v>
      </c>
      <c r="I317" s="665" t="s">
        <v>2749</v>
      </c>
      <c r="J317" s="665" t="s">
        <v>2750</v>
      </c>
      <c r="K317" s="665" t="s">
        <v>1376</v>
      </c>
      <c r="L317" s="666">
        <v>0</v>
      </c>
      <c r="M317" s="666">
        <v>0</v>
      </c>
      <c r="N317" s="665">
        <v>1</v>
      </c>
      <c r="O317" s="748">
        <v>0.5</v>
      </c>
      <c r="P317" s="666"/>
      <c r="Q317" s="681"/>
      <c r="R317" s="665"/>
      <c r="S317" s="681">
        <v>0</v>
      </c>
      <c r="T317" s="748"/>
      <c r="U317" s="704">
        <v>0</v>
      </c>
    </row>
    <row r="318" spans="1:21" ht="14.4" customHeight="1" x14ac:dyDescent="0.3">
      <c r="A318" s="664">
        <v>50</v>
      </c>
      <c r="B318" s="665" t="s">
        <v>536</v>
      </c>
      <c r="C318" s="665" t="s">
        <v>2302</v>
      </c>
      <c r="D318" s="746" t="s">
        <v>3176</v>
      </c>
      <c r="E318" s="747" t="s">
        <v>2322</v>
      </c>
      <c r="F318" s="665" t="s">
        <v>2300</v>
      </c>
      <c r="G318" s="665" t="s">
        <v>2324</v>
      </c>
      <c r="H318" s="665" t="s">
        <v>537</v>
      </c>
      <c r="I318" s="665" t="s">
        <v>2325</v>
      </c>
      <c r="J318" s="665" t="s">
        <v>2326</v>
      </c>
      <c r="K318" s="665" t="s">
        <v>2327</v>
      </c>
      <c r="L318" s="666">
        <v>0</v>
      </c>
      <c r="M318" s="666">
        <v>0</v>
      </c>
      <c r="N318" s="665">
        <v>1</v>
      </c>
      <c r="O318" s="748">
        <v>0.5</v>
      </c>
      <c r="P318" s="666"/>
      <c r="Q318" s="681"/>
      <c r="R318" s="665"/>
      <c r="S318" s="681">
        <v>0</v>
      </c>
      <c r="T318" s="748"/>
      <c r="U318" s="704">
        <v>0</v>
      </c>
    </row>
    <row r="319" spans="1:21" ht="14.4" customHeight="1" x14ac:dyDescent="0.3">
      <c r="A319" s="664">
        <v>50</v>
      </c>
      <c r="B319" s="665" t="s">
        <v>536</v>
      </c>
      <c r="C319" s="665" t="s">
        <v>2302</v>
      </c>
      <c r="D319" s="746" t="s">
        <v>3176</v>
      </c>
      <c r="E319" s="747" t="s">
        <v>2322</v>
      </c>
      <c r="F319" s="665" t="s">
        <v>2300</v>
      </c>
      <c r="G319" s="665" t="s">
        <v>2494</v>
      </c>
      <c r="H319" s="665" t="s">
        <v>537</v>
      </c>
      <c r="I319" s="665" t="s">
        <v>2751</v>
      </c>
      <c r="J319" s="665" t="s">
        <v>2752</v>
      </c>
      <c r="K319" s="665" t="s">
        <v>2753</v>
      </c>
      <c r="L319" s="666">
        <v>0</v>
      </c>
      <c r="M319" s="666">
        <v>0</v>
      </c>
      <c r="N319" s="665">
        <v>1</v>
      </c>
      <c r="O319" s="748">
        <v>0.5</v>
      </c>
      <c r="P319" s="666"/>
      <c r="Q319" s="681"/>
      <c r="R319" s="665"/>
      <c r="S319" s="681">
        <v>0</v>
      </c>
      <c r="T319" s="748"/>
      <c r="U319" s="704">
        <v>0</v>
      </c>
    </row>
    <row r="320" spans="1:21" ht="14.4" customHeight="1" x14ac:dyDescent="0.3">
      <c r="A320" s="664">
        <v>50</v>
      </c>
      <c r="B320" s="665" t="s">
        <v>536</v>
      </c>
      <c r="C320" s="665" t="s">
        <v>2302</v>
      </c>
      <c r="D320" s="746" t="s">
        <v>3176</v>
      </c>
      <c r="E320" s="747" t="s">
        <v>2322</v>
      </c>
      <c r="F320" s="665" t="s">
        <v>2300</v>
      </c>
      <c r="G320" s="665" t="s">
        <v>2349</v>
      </c>
      <c r="H320" s="665" t="s">
        <v>537</v>
      </c>
      <c r="I320" s="665" t="s">
        <v>2754</v>
      </c>
      <c r="J320" s="665" t="s">
        <v>2517</v>
      </c>
      <c r="K320" s="665" t="s">
        <v>2755</v>
      </c>
      <c r="L320" s="666">
        <v>17.559999999999999</v>
      </c>
      <c r="M320" s="666">
        <v>17.559999999999999</v>
      </c>
      <c r="N320" s="665">
        <v>1</v>
      </c>
      <c r="O320" s="748">
        <v>0.5</v>
      </c>
      <c r="P320" s="666">
        <v>17.559999999999999</v>
      </c>
      <c r="Q320" s="681">
        <v>1</v>
      </c>
      <c r="R320" s="665">
        <v>1</v>
      </c>
      <c r="S320" s="681">
        <v>1</v>
      </c>
      <c r="T320" s="748">
        <v>0.5</v>
      </c>
      <c r="U320" s="704">
        <v>1</v>
      </c>
    </row>
    <row r="321" spans="1:21" ht="14.4" customHeight="1" x14ac:dyDescent="0.3">
      <c r="A321" s="664">
        <v>50</v>
      </c>
      <c r="B321" s="665" t="s">
        <v>536</v>
      </c>
      <c r="C321" s="665" t="s">
        <v>2302</v>
      </c>
      <c r="D321" s="746" t="s">
        <v>3176</v>
      </c>
      <c r="E321" s="747" t="s">
        <v>2322</v>
      </c>
      <c r="F321" s="665" t="s">
        <v>2300</v>
      </c>
      <c r="G321" s="665" t="s">
        <v>2355</v>
      </c>
      <c r="H321" s="665" t="s">
        <v>1205</v>
      </c>
      <c r="I321" s="665" t="s">
        <v>1272</v>
      </c>
      <c r="J321" s="665" t="s">
        <v>1273</v>
      </c>
      <c r="K321" s="665" t="s">
        <v>2182</v>
      </c>
      <c r="L321" s="666">
        <v>1847.49</v>
      </c>
      <c r="M321" s="666">
        <v>3694.98</v>
      </c>
      <c r="N321" s="665">
        <v>2</v>
      </c>
      <c r="O321" s="748">
        <v>1.5</v>
      </c>
      <c r="P321" s="666"/>
      <c r="Q321" s="681">
        <v>0</v>
      </c>
      <c r="R321" s="665"/>
      <c r="S321" s="681">
        <v>0</v>
      </c>
      <c r="T321" s="748"/>
      <c r="U321" s="704">
        <v>0</v>
      </c>
    </row>
    <row r="322" spans="1:21" ht="14.4" customHeight="1" x14ac:dyDescent="0.3">
      <c r="A322" s="664">
        <v>50</v>
      </c>
      <c r="B322" s="665" t="s">
        <v>536</v>
      </c>
      <c r="C322" s="665" t="s">
        <v>2302</v>
      </c>
      <c r="D322" s="746" t="s">
        <v>3176</v>
      </c>
      <c r="E322" s="747" t="s">
        <v>2322</v>
      </c>
      <c r="F322" s="665" t="s">
        <v>2300</v>
      </c>
      <c r="G322" s="665" t="s">
        <v>2632</v>
      </c>
      <c r="H322" s="665" t="s">
        <v>537</v>
      </c>
      <c r="I322" s="665" t="s">
        <v>907</v>
      </c>
      <c r="J322" s="665" t="s">
        <v>908</v>
      </c>
      <c r="K322" s="665" t="s">
        <v>909</v>
      </c>
      <c r="L322" s="666">
        <v>32.76</v>
      </c>
      <c r="M322" s="666">
        <v>32.76</v>
      </c>
      <c r="N322" s="665">
        <v>1</v>
      </c>
      <c r="O322" s="748">
        <v>1</v>
      </c>
      <c r="P322" s="666"/>
      <c r="Q322" s="681">
        <v>0</v>
      </c>
      <c r="R322" s="665"/>
      <c r="S322" s="681">
        <v>0</v>
      </c>
      <c r="T322" s="748"/>
      <c r="U322" s="704">
        <v>0</v>
      </c>
    </row>
    <row r="323" spans="1:21" ht="14.4" customHeight="1" x14ac:dyDescent="0.3">
      <c r="A323" s="664">
        <v>50</v>
      </c>
      <c r="B323" s="665" t="s">
        <v>536</v>
      </c>
      <c r="C323" s="665" t="s">
        <v>2302</v>
      </c>
      <c r="D323" s="746" t="s">
        <v>3176</v>
      </c>
      <c r="E323" s="747" t="s">
        <v>2322</v>
      </c>
      <c r="F323" s="665" t="s">
        <v>2300</v>
      </c>
      <c r="G323" s="665" t="s">
        <v>2363</v>
      </c>
      <c r="H323" s="665" t="s">
        <v>1205</v>
      </c>
      <c r="I323" s="665" t="s">
        <v>2640</v>
      </c>
      <c r="J323" s="665" t="s">
        <v>1405</v>
      </c>
      <c r="K323" s="665" t="s">
        <v>2641</v>
      </c>
      <c r="L323" s="666">
        <v>28.81</v>
      </c>
      <c r="M323" s="666">
        <v>28.81</v>
      </c>
      <c r="N323" s="665">
        <v>1</v>
      </c>
      <c r="O323" s="748">
        <v>0.5</v>
      </c>
      <c r="P323" s="666"/>
      <c r="Q323" s="681">
        <v>0</v>
      </c>
      <c r="R323" s="665"/>
      <c r="S323" s="681">
        <v>0</v>
      </c>
      <c r="T323" s="748"/>
      <c r="U323" s="704">
        <v>0</v>
      </c>
    </row>
    <row r="324" spans="1:21" ht="14.4" customHeight="1" x14ac:dyDescent="0.3">
      <c r="A324" s="664">
        <v>50</v>
      </c>
      <c r="B324" s="665" t="s">
        <v>536</v>
      </c>
      <c r="C324" s="665" t="s">
        <v>2302</v>
      </c>
      <c r="D324" s="746" t="s">
        <v>3176</v>
      </c>
      <c r="E324" s="747" t="s">
        <v>2322</v>
      </c>
      <c r="F324" s="665" t="s">
        <v>2300</v>
      </c>
      <c r="G324" s="665" t="s">
        <v>2363</v>
      </c>
      <c r="H324" s="665" t="s">
        <v>1205</v>
      </c>
      <c r="I324" s="665" t="s">
        <v>2364</v>
      </c>
      <c r="J324" s="665" t="s">
        <v>572</v>
      </c>
      <c r="K324" s="665" t="s">
        <v>1252</v>
      </c>
      <c r="L324" s="666">
        <v>0</v>
      </c>
      <c r="M324" s="666">
        <v>0</v>
      </c>
      <c r="N324" s="665">
        <v>1</v>
      </c>
      <c r="O324" s="748">
        <v>1</v>
      </c>
      <c r="P324" s="666"/>
      <c r="Q324" s="681"/>
      <c r="R324" s="665"/>
      <c r="S324" s="681">
        <v>0</v>
      </c>
      <c r="T324" s="748"/>
      <c r="U324" s="704">
        <v>0</v>
      </c>
    </row>
    <row r="325" spans="1:21" ht="14.4" customHeight="1" x14ac:dyDescent="0.3">
      <c r="A325" s="664">
        <v>50</v>
      </c>
      <c r="B325" s="665" t="s">
        <v>536</v>
      </c>
      <c r="C325" s="665" t="s">
        <v>2302</v>
      </c>
      <c r="D325" s="746" t="s">
        <v>3176</v>
      </c>
      <c r="E325" s="747" t="s">
        <v>2322</v>
      </c>
      <c r="F325" s="665" t="s">
        <v>2300</v>
      </c>
      <c r="G325" s="665" t="s">
        <v>2368</v>
      </c>
      <c r="H325" s="665" t="s">
        <v>537</v>
      </c>
      <c r="I325" s="665" t="s">
        <v>598</v>
      </c>
      <c r="J325" s="665" t="s">
        <v>2756</v>
      </c>
      <c r="K325" s="665" t="s">
        <v>2757</v>
      </c>
      <c r="L325" s="666">
        <v>24.78</v>
      </c>
      <c r="M325" s="666">
        <v>24.78</v>
      </c>
      <c r="N325" s="665">
        <v>1</v>
      </c>
      <c r="O325" s="748">
        <v>0.5</v>
      </c>
      <c r="P325" s="666"/>
      <c r="Q325" s="681">
        <v>0</v>
      </c>
      <c r="R325" s="665"/>
      <c r="S325" s="681">
        <v>0</v>
      </c>
      <c r="T325" s="748"/>
      <c r="U325" s="704">
        <v>0</v>
      </c>
    </row>
    <row r="326" spans="1:21" ht="14.4" customHeight="1" x14ac:dyDescent="0.3">
      <c r="A326" s="664">
        <v>50</v>
      </c>
      <c r="B326" s="665" t="s">
        <v>536</v>
      </c>
      <c r="C326" s="665" t="s">
        <v>2302</v>
      </c>
      <c r="D326" s="746" t="s">
        <v>3176</v>
      </c>
      <c r="E326" s="747" t="s">
        <v>2322</v>
      </c>
      <c r="F326" s="665" t="s">
        <v>2300</v>
      </c>
      <c r="G326" s="665" t="s">
        <v>2370</v>
      </c>
      <c r="H326" s="665" t="s">
        <v>1205</v>
      </c>
      <c r="I326" s="665" t="s">
        <v>1232</v>
      </c>
      <c r="J326" s="665" t="s">
        <v>2194</v>
      </c>
      <c r="K326" s="665" t="s">
        <v>1234</v>
      </c>
      <c r="L326" s="666">
        <v>96.53</v>
      </c>
      <c r="M326" s="666">
        <v>96.53</v>
      </c>
      <c r="N326" s="665">
        <v>1</v>
      </c>
      <c r="O326" s="748">
        <v>0.5</v>
      </c>
      <c r="P326" s="666"/>
      <c r="Q326" s="681">
        <v>0</v>
      </c>
      <c r="R326" s="665"/>
      <c r="S326" s="681">
        <v>0</v>
      </c>
      <c r="T326" s="748"/>
      <c r="U326" s="704">
        <v>0</v>
      </c>
    </row>
    <row r="327" spans="1:21" ht="14.4" customHeight="1" x14ac:dyDescent="0.3">
      <c r="A327" s="664">
        <v>50</v>
      </c>
      <c r="B327" s="665" t="s">
        <v>536</v>
      </c>
      <c r="C327" s="665" t="s">
        <v>2302</v>
      </c>
      <c r="D327" s="746" t="s">
        <v>3176</v>
      </c>
      <c r="E327" s="747" t="s">
        <v>2322</v>
      </c>
      <c r="F327" s="665" t="s">
        <v>2300</v>
      </c>
      <c r="G327" s="665" t="s">
        <v>2370</v>
      </c>
      <c r="H327" s="665" t="s">
        <v>1205</v>
      </c>
      <c r="I327" s="665" t="s">
        <v>2529</v>
      </c>
      <c r="J327" s="665" t="s">
        <v>1207</v>
      </c>
      <c r="K327" s="665" t="s">
        <v>2530</v>
      </c>
      <c r="L327" s="666">
        <v>0</v>
      </c>
      <c r="M327" s="666">
        <v>0</v>
      </c>
      <c r="N327" s="665">
        <v>1</v>
      </c>
      <c r="O327" s="748">
        <v>0.5</v>
      </c>
      <c r="P327" s="666">
        <v>0</v>
      </c>
      <c r="Q327" s="681"/>
      <c r="R327" s="665">
        <v>1</v>
      </c>
      <c r="S327" s="681">
        <v>1</v>
      </c>
      <c r="T327" s="748">
        <v>0.5</v>
      </c>
      <c r="U327" s="704">
        <v>1</v>
      </c>
    </row>
    <row r="328" spans="1:21" ht="14.4" customHeight="1" x14ac:dyDescent="0.3">
      <c r="A328" s="664">
        <v>50</v>
      </c>
      <c r="B328" s="665" t="s">
        <v>536</v>
      </c>
      <c r="C328" s="665" t="s">
        <v>2302</v>
      </c>
      <c r="D328" s="746" t="s">
        <v>3176</v>
      </c>
      <c r="E328" s="747" t="s">
        <v>2322</v>
      </c>
      <c r="F328" s="665" t="s">
        <v>2300</v>
      </c>
      <c r="G328" s="665" t="s">
        <v>2370</v>
      </c>
      <c r="H328" s="665" t="s">
        <v>1205</v>
      </c>
      <c r="I328" s="665" t="s">
        <v>2371</v>
      </c>
      <c r="J328" s="665" t="s">
        <v>1210</v>
      </c>
      <c r="K328" s="665" t="s">
        <v>2345</v>
      </c>
      <c r="L328" s="666">
        <v>0</v>
      </c>
      <c r="M328" s="666">
        <v>0</v>
      </c>
      <c r="N328" s="665">
        <v>1</v>
      </c>
      <c r="O328" s="748">
        <v>1</v>
      </c>
      <c r="P328" s="666"/>
      <c r="Q328" s="681"/>
      <c r="R328" s="665"/>
      <c r="S328" s="681">
        <v>0</v>
      </c>
      <c r="T328" s="748"/>
      <c r="U328" s="704">
        <v>0</v>
      </c>
    </row>
    <row r="329" spans="1:21" ht="14.4" customHeight="1" x14ac:dyDescent="0.3">
      <c r="A329" s="664">
        <v>50</v>
      </c>
      <c r="B329" s="665" t="s">
        <v>536</v>
      </c>
      <c r="C329" s="665" t="s">
        <v>2302</v>
      </c>
      <c r="D329" s="746" t="s">
        <v>3176</v>
      </c>
      <c r="E329" s="747" t="s">
        <v>2322</v>
      </c>
      <c r="F329" s="665" t="s">
        <v>2300</v>
      </c>
      <c r="G329" s="665" t="s">
        <v>2370</v>
      </c>
      <c r="H329" s="665" t="s">
        <v>1205</v>
      </c>
      <c r="I329" s="665" t="s">
        <v>1261</v>
      </c>
      <c r="J329" s="665" t="s">
        <v>2195</v>
      </c>
      <c r="K329" s="665" t="s">
        <v>888</v>
      </c>
      <c r="L329" s="666">
        <v>48.27</v>
      </c>
      <c r="M329" s="666">
        <v>96.54</v>
      </c>
      <c r="N329" s="665">
        <v>2</v>
      </c>
      <c r="O329" s="748">
        <v>1</v>
      </c>
      <c r="P329" s="666"/>
      <c r="Q329" s="681">
        <v>0</v>
      </c>
      <c r="R329" s="665"/>
      <c r="S329" s="681">
        <v>0</v>
      </c>
      <c r="T329" s="748"/>
      <c r="U329" s="704">
        <v>0</v>
      </c>
    </row>
    <row r="330" spans="1:21" ht="14.4" customHeight="1" x14ac:dyDescent="0.3">
      <c r="A330" s="664">
        <v>50</v>
      </c>
      <c r="B330" s="665" t="s">
        <v>536</v>
      </c>
      <c r="C330" s="665" t="s">
        <v>2302</v>
      </c>
      <c r="D330" s="746" t="s">
        <v>3176</v>
      </c>
      <c r="E330" s="747" t="s">
        <v>2322</v>
      </c>
      <c r="F330" s="665" t="s">
        <v>2300</v>
      </c>
      <c r="G330" s="665" t="s">
        <v>2372</v>
      </c>
      <c r="H330" s="665" t="s">
        <v>537</v>
      </c>
      <c r="I330" s="665" t="s">
        <v>816</v>
      </c>
      <c r="J330" s="665" t="s">
        <v>817</v>
      </c>
      <c r="K330" s="665" t="s">
        <v>2545</v>
      </c>
      <c r="L330" s="666">
        <v>90.53</v>
      </c>
      <c r="M330" s="666">
        <v>181.06</v>
      </c>
      <c r="N330" s="665">
        <v>2</v>
      </c>
      <c r="O330" s="748">
        <v>1</v>
      </c>
      <c r="P330" s="666"/>
      <c r="Q330" s="681">
        <v>0</v>
      </c>
      <c r="R330" s="665"/>
      <c r="S330" s="681">
        <v>0</v>
      </c>
      <c r="T330" s="748"/>
      <c r="U330" s="704">
        <v>0</v>
      </c>
    </row>
    <row r="331" spans="1:21" ht="14.4" customHeight="1" x14ac:dyDescent="0.3">
      <c r="A331" s="664">
        <v>50</v>
      </c>
      <c r="B331" s="665" t="s">
        <v>536</v>
      </c>
      <c r="C331" s="665" t="s">
        <v>2302</v>
      </c>
      <c r="D331" s="746" t="s">
        <v>3176</v>
      </c>
      <c r="E331" s="747" t="s">
        <v>2322</v>
      </c>
      <c r="F331" s="665" t="s">
        <v>2300</v>
      </c>
      <c r="G331" s="665" t="s">
        <v>2400</v>
      </c>
      <c r="H331" s="665" t="s">
        <v>537</v>
      </c>
      <c r="I331" s="665" t="s">
        <v>751</v>
      </c>
      <c r="J331" s="665" t="s">
        <v>2401</v>
      </c>
      <c r="K331" s="665" t="s">
        <v>2402</v>
      </c>
      <c r="L331" s="666">
        <v>0</v>
      </c>
      <c r="M331" s="666">
        <v>0</v>
      </c>
      <c r="N331" s="665">
        <v>1</v>
      </c>
      <c r="O331" s="748">
        <v>1</v>
      </c>
      <c r="P331" s="666"/>
      <c r="Q331" s="681"/>
      <c r="R331" s="665"/>
      <c r="S331" s="681">
        <v>0</v>
      </c>
      <c r="T331" s="748"/>
      <c r="U331" s="704">
        <v>0</v>
      </c>
    </row>
    <row r="332" spans="1:21" ht="14.4" customHeight="1" x14ac:dyDescent="0.3">
      <c r="A332" s="664">
        <v>50</v>
      </c>
      <c r="B332" s="665" t="s">
        <v>536</v>
      </c>
      <c r="C332" s="665" t="s">
        <v>2302</v>
      </c>
      <c r="D332" s="746" t="s">
        <v>3176</v>
      </c>
      <c r="E332" s="747" t="s">
        <v>2322</v>
      </c>
      <c r="F332" s="665" t="s">
        <v>2300</v>
      </c>
      <c r="G332" s="665" t="s">
        <v>2375</v>
      </c>
      <c r="H332" s="665" t="s">
        <v>537</v>
      </c>
      <c r="I332" s="665" t="s">
        <v>660</v>
      </c>
      <c r="J332" s="665" t="s">
        <v>661</v>
      </c>
      <c r="K332" s="665" t="s">
        <v>2377</v>
      </c>
      <c r="L332" s="666">
        <v>42.08</v>
      </c>
      <c r="M332" s="666">
        <v>126.24</v>
      </c>
      <c r="N332" s="665">
        <v>3</v>
      </c>
      <c r="O332" s="748">
        <v>2</v>
      </c>
      <c r="P332" s="666">
        <v>42.08</v>
      </c>
      <c r="Q332" s="681">
        <v>0.33333333333333331</v>
      </c>
      <c r="R332" s="665">
        <v>1</v>
      </c>
      <c r="S332" s="681">
        <v>0.33333333333333331</v>
      </c>
      <c r="T332" s="748">
        <v>1</v>
      </c>
      <c r="U332" s="704">
        <v>0.5</v>
      </c>
    </row>
    <row r="333" spans="1:21" ht="14.4" customHeight="1" x14ac:dyDescent="0.3">
      <c r="A333" s="664">
        <v>50</v>
      </c>
      <c r="B333" s="665" t="s">
        <v>536</v>
      </c>
      <c r="C333" s="665" t="s">
        <v>2302</v>
      </c>
      <c r="D333" s="746" t="s">
        <v>3176</v>
      </c>
      <c r="E333" s="747" t="s">
        <v>2322</v>
      </c>
      <c r="F333" s="665" t="s">
        <v>2300</v>
      </c>
      <c r="G333" s="665" t="s">
        <v>2408</v>
      </c>
      <c r="H333" s="665" t="s">
        <v>1205</v>
      </c>
      <c r="I333" s="665" t="s">
        <v>2568</v>
      </c>
      <c r="J333" s="665" t="s">
        <v>2569</v>
      </c>
      <c r="K333" s="665" t="s">
        <v>2570</v>
      </c>
      <c r="L333" s="666">
        <v>0</v>
      </c>
      <c r="M333" s="666">
        <v>0</v>
      </c>
      <c r="N333" s="665">
        <v>1</v>
      </c>
      <c r="O333" s="748">
        <v>0.5</v>
      </c>
      <c r="P333" s="666"/>
      <c r="Q333" s="681"/>
      <c r="R333" s="665"/>
      <c r="S333" s="681">
        <v>0</v>
      </c>
      <c r="T333" s="748"/>
      <c r="U333" s="704">
        <v>0</v>
      </c>
    </row>
    <row r="334" spans="1:21" ht="14.4" customHeight="1" x14ac:dyDescent="0.3">
      <c r="A334" s="664">
        <v>50</v>
      </c>
      <c r="B334" s="665" t="s">
        <v>536</v>
      </c>
      <c r="C334" s="665" t="s">
        <v>2302</v>
      </c>
      <c r="D334" s="746" t="s">
        <v>3176</v>
      </c>
      <c r="E334" s="747" t="s">
        <v>2322</v>
      </c>
      <c r="F334" s="665" t="s">
        <v>2300</v>
      </c>
      <c r="G334" s="665" t="s">
        <v>2408</v>
      </c>
      <c r="H334" s="665" t="s">
        <v>1205</v>
      </c>
      <c r="I334" s="665" t="s">
        <v>1298</v>
      </c>
      <c r="J334" s="665" t="s">
        <v>2172</v>
      </c>
      <c r="K334" s="665" t="s">
        <v>2173</v>
      </c>
      <c r="L334" s="666">
        <v>184.74</v>
      </c>
      <c r="M334" s="666">
        <v>184.74</v>
      </c>
      <c r="N334" s="665">
        <v>1</v>
      </c>
      <c r="O334" s="748">
        <v>0.5</v>
      </c>
      <c r="P334" s="666"/>
      <c r="Q334" s="681">
        <v>0</v>
      </c>
      <c r="R334" s="665"/>
      <c r="S334" s="681">
        <v>0</v>
      </c>
      <c r="T334" s="748"/>
      <c r="U334" s="704">
        <v>0</v>
      </c>
    </row>
    <row r="335" spans="1:21" ht="14.4" customHeight="1" x14ac:dyDescent="0.3">
      <c r="A335" s="664">
        <v>50</v>
      </c>
      <c r="B335" s="665" t="s">
        <v>536</v>
      </c>
      <c r="C335" s="665" t="s">
        <v>2304</v>
      </c>
      <c r="D335" s="746" t="s">
        <v>3177</v>
      </c>
      <c r="E335" s="747" t="s">
        <v>2309</v>
      </c>
      <c r="F335" s="665" t="s">
        <v>2300</v>
      </c>
      <c r="G335" s="665" t="s">
        <v>2758</v>
      </c>
      <c r="H335" s="665" t="s">
        <v>537</v>
      </c>
      <c r="I335" s="665" t="s">
        <v>2759</v>
      </c>
      <c r="J335" s="665" t="s">
        <v>2760</v>
      </c>
      <c r="K335" s="665" t="s">
        <v>2761</v>
      </c>
      <c r="L335" s="666">
        <v>100.62</v>
      </c>
      <c r="M335" s="666">
        <v>100.62</v>
      </c>
      <c r="N335" s="665">
        <v>1</v>
      </c>
      <c r="O335" s="748">
        <v>1</v>
      </c>
      <c r="P335" s="666">
        <v>100.62</v>
      </c>
      <c r="Q335" s="681">
        <v>1</v>
      </c>
      <c r="R335" s="665">
        <v>1</v>
      </c>
      <c r="S335" s="681">
        <v>1</v>
      </c>
      <c r="T335" s="748">
        <v>1</v>
      </c>
      <c r="U335" s="704">
        <v>1</v>
      </c>
    </row>
    <row r="336" spans="1:21" ht="14.4" customHeight="1" x14ac:dyDescent="0.3">
      <c r="A336" s="664">
        <v>50</v>
      </c>
      <c r="B336" s="665" t="s">
        <v>536</v>
      </c>
      <c r="C336" s="665" t="s">
        <v>2304</v>
      </c>
      <c r="D336" s="746" t="s">
        <v>3177</v>
      </c>
      <c r="E336" s="747" t="s">
        <v>2310</v>
      </c>
      <c r="F336" s="665" t="s">
        <v>2300</v>
      </c>
      <c r="G336" s="665" t="s">
        <v>2411</v>
      </c>
      <c r="H336" s="665" t="s">
        <v>537</v>
      </c>
      <c r="I336" s="665" t="s">
        <v>2762</v>
      </c>
      <c r="J336" s="665" t="s">
        <v>2584</v>
      </c>
      <c r="K336" s="665" t="s">
        <v>2727</v>
      </c>
      <c r="L336" s="666">
        <v>72.55</v>
      </c>
      <c r="M336" s="666">
        <v>72.55</v>
      </c>
      <c r="N336" s="665">
        <v>1</v>
      </c>
      <c r="O336" s="748">
        <v>0.5</v>
      </c>
      <c r="P336" s="666"/>
      <c r="Q336" s="681">
        <v>0</v>
      </c>
      <c r="R336" s="665"/>
      <c r="S336" s="681">
        <v>0</v>
      </c>
      <c r="T336" s="748"/>
      <c r="U336" s="704">
        <v>0</v>
      </c>
    </row>
    <row r="337" spans="1:21" ht="14.4" customHeight="1" x14ac:dyDescent="0.3">
      <c r="A337" s="664">
        <v>50</v>
      </c>
      <c r="B337" s="665" t="s">
        <v>536</v>
      </c>
      <c r="C337" s="665" t="s">
        <v>2304</v>
      </c>
      <c r="D337" s="746" t="s">
        <v>3177</v>
      </c>
      <c r="E337" s="747" t="s">
        <v>2310</v>
      </c>
      <c r="F337" s="665" t="s">
        <v>2300</v>
      </c>
      <c r="G337" s="665" t="s">
        <v>2763</v>
      </c>
      <c r="H337" s="665" t="s">
        <v>537</v>
      </c>
      <c r="I337" s="665" t="s">
        <v>2764</v>
      </c>
      <c r="J337" s="665" t="s">
        <v>2765</v>
      </c>
      <c r="K337" s="665" t="s">
        <v>2243</v>
      </c>
      <c r="L337" s="666">
        <v>4.7</v>
      </c>
      <c r="M337" s="666">
        <v>28.200000000000003</v>
      </c>
      <c r="N337" s="665">
        <v>6</v>
      </c>
      <c r="O337" s="748">
        <v>1</v>
      </c>
      <c r="P337" s="666"/>
      <c r="Q337" s="681">
        <v>0</v>
      </c>
      <c r="R337" s="665"/>
      <c r="S337" s="681">
        <v>0</v>
      </c>
      <c r="T337" s="748"/>
      <c r="U337" s="704">
        <v>0</v>
      </c>
    </row>
    <row r="338" spans="1:21" ht="14.4" customHeight="1" x14ac:dyDescent="0.3">
      <c r="A338" s="664">
        <v>50</v>
      </c>
      <c r="B338" s="665" t="s">
        <v>536</v>
      </c>
      <c r="C338" s="665" t="s">
        <v>2304</v>
      </c>
      <c r="D338" s="746" t="s">
        <v>3177</v>
      </c>
      <c r="E338" s="747" t="s">
        <v>2310</v>
      </c>
      <c r="F338" s="665" t="s">
        <v>2300</v>
      </c>
      <c r="G338" s="665" t="s">
        <v>2328</v>
      </c>
      <c r="H338" s="665" t="s">
        <v>1205</v>
      </c>
      <c r="I338" s="665" t="s">
        <v>1217</v>
      </c>
      <c r="J338" s="665" t="s">
        <v>1218</v>
      </c>
      <c r="K338" s="665" t="s">
        <v>2186</v>
      </c>
      <c r="L338" s="666">
        <v>72</v>
      </c>
      <c r="M338" s="666">
        <v>216</v>
      </c>
      <c r="N338" s="665">
        <v>3</v>
      </c>
      <c r="O338" s="748">
        <v>0.5</v>
      </c>
      <c r="P338" s="666"/>
      <c r="Q338" s="681">
        <v>0</v>
      </c>
      <c r="R338" s="665"/>
      <c r="S338" s="681">
        <v>0</v>
      </c>
      <c r="T338" s="748"/>
      <c r="U338" s="704">
        <v>0</v>
      </c>
    </row>
    <row r="339" spans="1:21" ht="14.4" customHeight="1" x14ac:dyDescent="0.3">
      <c r="A339" s="664">
        <v>50</v>
      </c>
      <c r="B339" s="665" t="s">
        <v>536</v>
      </c>
      <c r="C339" s="665" t="s">
        <v>2304</v>
      </c>
      <c r="D339" s="746" t="s">
        <v>3177</v>
      </c>
      <c r="E339" s="747" t="s">
        <v>2310</v>
      </c>
      <c r="F339" s="665" t="s">
        <v>2300</v>
      </c>
      <c r="G339" s="665" t="s">
        <v>2329</v>
      </c>
      <c r="H339" s="665" t="s">
        <v>537</v>
      </c>
      <c r="I339" s="665" t="s">
        <v>2330</v>
      </c>
      <c r="J339" s="665" t="s">
        <v>2331</v>
      </c>
      <c r="K339" s="665" t="s">
        <v>1234</v>
      </c>
      <c r="L339" s="666">
        <v>62.18</v>
      </c>
      <c r="M339" s="666">
        <v>124.36</v>
      </c>
      <c r="N339" s="665">
        <v>2</v>
      </c>
      <c r="O339" s="748">
        <v>0.5</v>
      </c>
      <c r="P339" s="666"/>
      <c r="Q339" s="681">
        <v>0</v>
      </c>
      <c r="R339" s="665"/>
      <c r="S339" s="681">
        <v>0</v>
      </c>
      <c r="T339" s="748"/>
      <c r="U339" s="704">
        <v>0</v>
      </c>
    </row>
    <row r="340" spans="1:21" ht="14.4" customHeight="1" x14ac:dyDescent="0.3">
      <c r="A340" s="664">
        <v>50</v>
      </c>
      <c r="B340" s="665" t="s">
        <v>536</v>
      </c>
      <c r="C340" s="665" t="s">
        <v>2304</v>
      </c>
      <c r="D340" s="746" t="s">
        <v>3177</v>
      </c>
      <c r="E340" s="747" t="s">
        <v>2310</v>
      </c>
      <c r="F340" s="665" t="s">
        <v>2300</v>
      </c>
      <c r="G340" s="665" t="s">
        <v>2766</v>
      </c>
      <c r="H340" s="665" t="s">
        <v>537</v>
      </c>
      <c r="I340" s="665" t="s">
        <v>2767</v>
      </c>
      <c r="J340" s="665" t="s">
        <v>2768</v>
      </c>
      <c r="K340" s="665" t="s">
        <v>2769</v>
      </c>
      <c r="L340" s="666">
        <v>590.26</v>
      </c>
      <c r="M340" s="666">
        <v>1180.52</v>
      </c>
      <c r="N340" s="665">
        <v>2</v>
      </c>
      <c r="O340" s="748">
        <v>0.5</v>
      </c>
      <c r="P340" s="666"/>
      <c r="Q340" s="681">
        <v>0</v>
      </c>
      <c r="R340" s="665"/>
      <c r="S340" s="681">
        <v>0</v>
      </c>
      <c r="T340" s="748"/>
      <c r="U340" s="704">
        <v>0</v>
      </c>
    </row>
    <row r="341" spans="1:21" ht="14.4" customHeight="1" x14ac:dyDescent="0.3">
      <c r="A341" s="664">
        <v>50</v>
      </c>
      <c r="B341" s="665" t="s">
        <v>536</v>
      </c>
      <c r="C341" s="665" t="s">
        <v>2304</v>
      </c>
      <c r="D341" s="746" t="s">
        <v>3177</v>
      </c>
      <c r="E341" s="747" t="s">
        <v>2310</v>
      </c>
      <c r="F341" s="665" t="s">
        <v>2300</v>
      </c>
      <c r="G341" s="665" t="s">
        <v>2336</v>
      </c>
      <c r="H341" s="665" t="s">
        <v>1205</v>
      </c>
      <c r="I341" s="665" t="s">
        <v>2681</v>
      </c>
      <c r="J341" s="665" t="s">
        <v>2682</v>
      </c>
      <c r="K341" s="665" t="s">
        <v>2683</v>
      </c>
      <c r="L341" s="666">
        <v>278.64</v>
      </c>
      <c r="M341" s="666">
        <v>278.64</v>
      </c>
      <c r="N341" s="665">
        <v>1</v>
      </c>
      <c r="O341" s="748">
        <v>0.5</v>
      </c>
      <c r="P341" s="666"/>
      <c r="Q341" s="681">
        <v>0</v>
      </c>
      <c r="R341" s="665"/>
      <c r="S341" s="681">
        <v>0</v>
      </c>
      <c r="T341" s="748"/>
      <c r="U341" s="704">
        <v>0</v>
      </c>
    </row>
    <row r="342" spans="1:21" ht="14.4" customHeight="1" x14ac:dyDescent="0.3">
      <c r="A342" s="664">
        <v>50</v>
      </c>
      <c r="B342" s="665" t="s">
        <v>536</v>
      </c>
      <c r="C342" s="665" t="s">
        <v>2304</v>
      </c>
      <c r="D342" s="746" t="s">
        <v>3177</v>
      </c>
      <c r="E342" s="747" t="s">
        <v>2310</v>
      </c>
      <c r="F342" s="665" t="s">
        <v>2300</v>
      </c>
      <c r="G342" s="665" t="s">
        <v>2336</v>
      </c>
      <c r="H342" s="665" t="s">
        <v>1205</v>
      </c>
      <c r="I342" s="665" t="s">
        <v>1294</v>
      </c>
      <c r="J342" s="665" t="s">
        <v>1295</v>
      </c>
      <c r="K342" s="665" t="s">
        <v>2770</v>
      </c>
      <c r="L342" s="666">
        <v>392.42</v>
      </c>
      <c r="M342" s="666">
        <v>1177.26</v>
      </c>
      <c r="N342" s="665">
        <v>3</v>
      </c>
      <c r="O342" s="748">
        <v>2</v>
      </c>
      <c r="P342" s="666">
        <v>392.42</v>
      </c>
      <c r="Q342" s="681">
        <v>0.33333333333333337</v>
      </c>
      <c r="R342" s="665">
        <v>1</v>
      </c>
      <c r="S342" s="681">
        <v>0.33333333333333331</v>
      </c>
      <c r="T342" s="748">
        <v>0.5</v>
      </c>
      <c r="U342" s="704">
        <v>0.25</v>
      </c>
    </row>
    <row r="343" spans="1:21" ht="14.4" customHeight="1" x14ac:dyDescent="0.3">
      <c r="A343" s="664">
        <v>50</v>
      </c>
      <c r="B343" s="665" t="s">
        <v>536</v>
      </c>
      <c r="C343" s="665" t="s">
        <v>2304</v>
      </c>
      <c r="D343" s="746" t="s">
        <v>3177</v>
      </c>
      <c r="E343" s="747" t="s">
        <v>2310</v>
      </c>
      <c r="F343" s="665" t="s">
        <v>2300</v>
      </c>
      <c r="G343" s="665" t="s">
        <v>2336</v>
      </c>
      <c r="H343" s="665" t="s">
        <v>1205</v>
      </c>
      <c r="I343" s="665" t="s">
        <v>1338</v>
      </c>
      <c r="J343" s="665" t="s">
        <v>1339</v>
      </c>
      <c r="K343" s="665" t="s">
        <v>2698</v>
      </c>
      <c r="L343" s="666">
        <v>603.73</v>
      </c>
      <c r="M343" s="666">
        <v>1207.46</v>
      </c>
      <c r="N343" s="665">
        <v>2</v>
      </c>
      <c r="O343" s="748">
        <v>1.5</v>
      </c>
      <c r="P343" s="666">
        <v>603.73</v>
      </c>
      <c r="Q343" s="681">
        <v>0.5</v>
      </c>
      <c r="R343" s="665">
        <v>1</v>
      </c>
      <c r="S343" s="681">
        <v>0.5</v>
      </c>
      <c r="T343" s="748">
        <v>0.5</v>
      </c>
      <c r="U343" s="704">
        <v>0.33333333333333331</v>
      </c>
    </row>
    <row r="344" spans="1:21" ht="14.4" customHeight="1" x14ac:dyDescent="0.3">
      <c r="A344" s="664">
        <v>50</v>
      </c>
      <c r="B344" s="665" t="s">
        <v>536</v>
      </c>
      <c r="C344" s="665" t="s">
        <v>2304</v>
      </c>
      <c r="D344" s="746" t="s">
        <v>3177</v>
      </c>
      <c r="E344" s="747" t="s">
        <v>2310</v>
      </c>
      <c r="F344" s="665" t="s">
        <v>2300</v>
      </c>
      <c r="G344" s="665" t="s">
        <v>2590</v>
      </c>
      <c r="H344" s="665" t="s">
        <v>1205</v>
      </c>
      <c r="I344" s="665" t="s">
        <v>2771</v>
      </c>
      <c r="J344" s="665" t="s">
        <v>2772</v>
      </c>
      <c r="K344" s="665" t="s">
        <v>2773</v>
      </c>
      <c r="L344" s="666">
        <v>0</v>
      </c>
      <c r="M344" s="666">
        <v>0</v>
      </c>
      <c r="N344" s="665">
        <v>1</v>
      </c>
      <c r="O344" s="748">
        <v>0.5</v>
      </c>
      <c r="P344" s="666"/>
      <c r="Q344" s="681"/>
      <c r="R344" s="665"/>
      <c r="S344" s="681">
        <v>0</v>
      </c>
      <c r="T344" s="748"/>
      <c r="U344" s="704">
        <v>0</v>
      </c>
    </row>
    <row r="345" spans="1:21" ht="14.4" customHeight="1" x14ac:dyDescent="0.3">
      <c r="A345" s="664">
        <v>50</v>
      </c>
      <c r="B345" s="665" t="s">
        <v>536</v>
      </c>
      <c r="C345" s="665" t="s">
        <v>2304</v>
      </c>
      <c r="D345" s="746" t="s">
        <v>3177</v>
      </c>
      <c r="E345" s="747" t="s">
        <v>2310</v>
      </c>
      <c r="F345" s="665" t="s">
        <v>2300</v>
      </c>
      <c r="G345" s="665" t="s">
        <v>2432</v>
      </c>
      <c r="H345" s="665" t="s">
        <v>1205</v>
      </c>
      <c r="I345" s="665" t="s">
        <v>1254</v>
      </c>
      <c r="J345" s="665" t="s">
        <v>1255</v>
      </c>
      <c r="K345" s="665" t="s">
        <v>1108</v>
      </c>
      <c r="L345" s="666">
        <v>65.540000000000006</v>
      </c>
      <c r="M345" s="666">
        <v>131.08000000000001</v>
      </c>
      <c r="N345" s="665">
        <v>2</v>
      </c>
      <c r="O345" s="748">
        <v>0.5</v>
      </c>
      <c r="P345" s="666"/>
      <c r="Q345" s="681">
        <v>0</v>
      </c>
      <c r="R345" s="665"/>
      <c r="S345" s="681">
        <v>0</v>
      </c>
      <c r="T345" s="748"/>
      <c r="U345" s="704">
        <v>0</v>
      </c>
    </row>
    <row r="346" spans="1:21" ht="14.4" customHeight="1" x14ac:dyDescent="0.3">
      <c r="A346" s="664">
        <v>50</v>
      </c>
      <c r="B346" s="665" t="s">
        <v>536</v>
      </c>
      <c r="C346" s="665" t="s">
        <v>2304</v>
      </c>
      <c r="D346" s="746" t="s">
        <v>3177</v>
      </c>
      <c r="E346" s="747" t="s">
        <v>2310</v>
      </c>
      <c r="F346" s="665" t="s">
        <v>2300</v>
      </c>
      <c r="G346" s="665" t="s">
        <v>2323</v>
      </c>
      <c r="H346" s="665" t="s">
        <v>537</v>
      </c>
      <c r="I346" s="665" t="s">
        <v>2774</v>
      </c>
      <c r="J346" s="665" t="s">
        <v>2775</v>
      </c>
      <c r="K346" s="665" t="s">
        <v>2776</v>
      </c>
      <c r="L346" s="666">
        <v>32.76</v>
      </c>
      <c r="M346" s="666">
        <v>131.04</v>
      </c>
      <c r="N346" s="665">
        <v>4</v>
      </c>
      <c r="O346" s="748">
        <v>0.5</v>
      </c>
      <c r="P346" s="666"/>
      <c r="Q346" s="681">
        <v>0</v>
      </c>
      <c r="R346" s="665"/>
      <c r="S346" s="681">
        <v>0</v>
      </c>
      <c r="T346" s="748"/>
      <c r="U346" s="704">
        <v>0</v>
      </c>
    </row>
    <row r="347" spans="1:21" ht="14.4" customHeight="1" x14ac:dyDescent="0.3">
      <c r="A347" s="664">
        <v>50</v>
      </c>
      <c r="B347" s="665" t="s">
        <v>536</v>
      </c>
      <c r="C347" s="665" t="s">
        <v>2304</v>
      </c>
      <c r="D347" s="746" t="s">
        <v>3177</v>
      </c>
      <c r="E347" s="747" t="s">
        <v>2310</v>
      </c>
      <c r="F347" s="665" t="s">
        <v>2300</v>
      </c>
      <c r="G347" s="665" t="s">
        <v>2323</v>
      </c>
      <c r="H347" s="665" t="s">
        <v>1205</v>
      </c>
      <c r="I347" s="665" t="s">
        <v>1248</v>
      </c>
      <c r="J347" s="665" t="s">
        <v>1249</v>
      </c>
      <c r="K347" s="665" t="s">
        <v>558</v>
      </c>
      <c r="L347" s="666">
        <v>35.11</v>
      </c>
      <c r="M347" s="666">
        <v>105.33</v>
      </c>
      <c r="N347" s="665">
        <v>3</v>
      </c>
      <c r="O347" s="748">
        <v>0.5</v>
      </c>
      <c r="P347" s="666">
        <v>105.33</v>
      </c>
      <c r="Q347" s="681">
        <v>1</v>
      </c>
      <c r="R347" s="665">
        <v>3</v>
      </c>
      <c r="S347" s="681">
        <v>1</v>
      </c>
      <c r="T347" s="748">
        <v>0.5</v>
      </c>
      <c r="U347" s="704">
        <v>1</v>
      </c>
    </row>
    <row r="348" spans="1:21" ht="14.4" customHeight="1" x14ac:dyDescent="0.3">
      <c r="A348" s="664">
        <v>50</v>
      </c>
      <c r="B348" s="665" t="s">
        <v>536</v>
      </c>
      <c r="C348" s="665" t="s">
        <v>2304</v>
      </c>
      <c r="D348" s="746" t="s">
        <v>3177</v>
      </c>
      <c r="E348" s="747" t="s">
        <v>2310</v>
      </c>
      <c r="F348" s="665" t="s">
        <v>2300</v>
      </c>
      <c r="G348" s="665" t="s">
        <v>2323</v>
      </c>
      <c r="H348" s="665" t="s">
        <v>1205</v>
      </c>
      <c r="I348" s="665" t="s">
        <v>2337</v>
      </c>
      <c r="J348" s="665" t="s">
        <v>2338</v>
      </c>
      <c r="K348" s="665" t="s">
        <v>2250</v>
      </c>
      <c r="L348" s="666">
        <v>70.23</v>
      </c>
      <c r="M348" s="666">
        <v>210.69</v>
      </c>
      <c r="N348" s="665">
        <v>3</v>
      </c>
      <c r="O348" s="748">
        <v>0.5</v>
      </c>
      <c r="P348" s="666">
        <v>210.69</v>
      </c>
      <c r="Q348" s="681">
        <v>1</v>
      </c>
      <c r="R348" s="665">
        <v>3</v>
      </c>
      <c r="S348" s="681">
        <v>1</v>
      </c>
      <c r="T348" s="748">
        <v>0.5</v>
      </c>
      <c r="U348" s="704">
        <v>1</v>
      </c>
    </row>
    <row r="349" spans="1:21" ht="14.4" customHeight="1" x14ac:dyDescent="0.3">
      <c r="A349" s="664">
        <v>50</v>
      </c>
      <c r="B349" s="665" t="s">
        <v>536</v>
      </c>
      <c r="C349" s="665" t="s">
        <v>2304</v>
      </c>
      <c r="D349" s="746" t="s">
        <v>3177</v>
      </c>
      <c r="E349" s="747" t="s">
        <v>2310</v>
      </c>
      <c r="F349" s="665" t="s">
        <v>2300</v>
      </c>
      <c r="G349" s="665" t="s">
        <v>2323</v>
      </c>
      <c r="H349" s="665" t="s">
        <v>537</v>
      </c>
      <c r="I349" s="665" t="s">
        <v>2777</v>
      </c>
      <c r="J349" s="665" t="s">
        <v>2778</v>
      </c>
      <c r="K349" s="665" t="s">
        <v>558</v>
      </c>
      <c r="L349" s="666">
        <v>35.11</v>
      </c>
      <c r="M349" s="666">
        <v>35.11</v>
      </c>
      <c r="N349" s="665">
        <v>1</v>
      </c>
      <c r="O349" s="748">
        <v>1</v>
      </c>
      <c r="P349" s="666">
        <v>35.11</v>
      </c>
      <c r="Q349" s="681">
        <v>1</v>
      </c>
      <c r="R349" s="665">
        <v>1</v>
      </c>
      <c r="S349" s="681">
        <v>1</v>
      </c>
      <c r="T349" s="748">
        <v>1</v>
      </c>
      <c r="U349" s="704">
        <v>1</v>
      </c>
    </row>
    <row r="350" spans="1:21" ht="14.4" customHeight="1" x14ac:dyDescent="0.3">
      <c r="A350" s="664">
        <v>50</v>
      </c>
      <c r="B350" s="665" t="s">
        <v>536</v>
      </c>
      <c r="C350" s="665" t="s">
        <v>2304</v>
      </c>
      <c r="D350" s="746" t="s">
        <v>3177</v>
      </c>
      <c r="E350" s="747" t="s">
        <v>2310</v>
      </c>
      <c r="F350" s="665" t="s">
        <v>2300</v>
      </c>
      <c r="G350" s="665" t="s">
        <v>2779</v>
      </c>
      <c r="H350" s="665" t="s">
        <v>537</v>
      </c>
      <c r="I350" s="665" t="s">
        <v>2780</v>
      </c>
      <c r="J350" s="665" t="s">
        <v>2781</v>
      </c>
      <c r="K350" s="665" t="s">
        <v>2782</v>
      </c>
      <c r="L350" s="666">
        <v>35.11</v>
      </c>
      <c r="M350" s="666">
        <v>70.22</v>
      </c>
      <c r="N350" s="665">
        <v>2</v>
      </c>
      <c r="O350" s="748">
        <v>0.5</v>
      </c>
      <c r="P350" s="666"/>
      <c r="Q350" s="681">
        <v>0</v>
      </c>
      <c r="R350" s="665"/>
      <c r="S350" s="681">
        <v>0</v>
      </c>
      <c r="T350" s="748"/>
      <c r="U350" s="704">
        <v>0</v>
      </c>
    </row>
    <row r="351" spans="1:21" ht="14.4" customHeight="1" x14ac:dyDescent="0.3">
      <c r="A351" s="664">
        <v>50</v>
      </c>
      <c r="B351" s="665" t="s">
        <v>536</v>
      </c>
      <c r="C351" s="665" t="s">
        <v>2304</v>
      </c>
      <c r="D351" s="746" t="s">
        <v>3177</v>
      </c>
      <c r="E351" s="747" t="s">
        <v>2310</v>
      </c>
      <c r="F351" s="665" t="s">
        <v>2300</v>
      </c>
      <c r="G351" s="665" t="s">
        <v>2445</v>
      </c>
      <c r="H351" s="665" t="s">
        <v>537</v>
      </c>
      <c r="I351" s="665" t="s">
        <v>2783</v>
      </c>
      <c r="J351" s="665" t="s">
        <v>2784</v>
      </c>
      <c r="K351" s="665" t="s">
        <v>2446</v>
      </c>
      <c r="L351" s="666">
        <v>78.33</v>
      </c>
      <c r="M351" s="666">
        <v>156.66</v>
      </c>
      <c r="N351" s="665">
        <v>2</v>
      </c>
      <c r="O351" s="748">
        <v>1</v>
      </c>
      <c r="P351" s="666"/>
      <c r="Q351" s="681">
        <v>0</v>
      </c>
      <c r="R351" s="665"/>
      <c r="S351" s="681">
        <v>0</v>
      </c>
      <c r="T351" s="748"/>
      <c r="U351" s="704">
        <v>0</v>
      </c>
    </row>
    <row r="352" spans="1:21" ht="14.4" customHeight="1" x14ac:dyDescent="0.3">
      <c r="A352" s="664">
        <v>50</v>
      </c>
      <c r="B352" s="665" t="s">
        <v>536</v>
      </c>
      <c r="C352" s="665" t="s">
        <v>2304</v>
      </c>
      <c r="D352" s="746" t="s">
        <v>3177</v>
      </c>
      <c r="E352" s="747" t="s">
        <v>2310</v>
      </c>
      <c r="F352" s="665" t="s">
        <v>2300</v>
      </c>
      <c r="G352" s="665" t="s">
        <v>2785</v>
      </c>
      <c r="H352" s="665" t="s">
        <v>537</v>
      </c>
      <c r="I352" s="665" t="s">
        <v>2786</v>
      </c>
      <c r="J352" s="665" t="s">
        <v>2787</v>
      </c>
      <c r="K352" s="665" t="s">
        <v>2788</v>
      </c>
      <c r="L352" s="666">
        <v>2026.32</v>
      </c>
      <c r="M352" s="666">
        <v>6078.96</v>
      </c>
      <c r="N352" s="665">
        <v>3</v>
      </c>
      <c r="O352" s="748">
        <v>0.5</v>
      </c>
      <c r="P352" s="666"/>
      <c r="Q352" s="681">
        <v>0</v>
      </c>
      <c r="R352" s="665"/>
      <c r="S352" s="681">
        <v>0</v>
      </c>
      <c r="T352" s="748"/>
      <c r="U352" s="704">
        <v>0</v>
      </c>
    </row>
    <row r="353" spans="1:21" ht="14.4" customHeight="1" x14ac:dyDescent="0.3">
      <c r="A353" s="664">
        <v>50</v>
      </c>
      <c r="B353" s="665" t="s">
        <v>536</v>
      </c>
      <c r="C353" s="665" t="s">
        <v>2304</v>
      </c>
      <c r="D353" s="746" t="s">
        <v>3177</v>
      </c>
      <c r="E353" s="747" t="s">
        <v>2310</v>
      </c>
      <c r="F353" s="665" t="s">
        <v>2300</v>
      </c>
      <c r="G353" s="665" t="s">
        <v>2607</v>
      </c>
      <c r="H353" s="665" t="s">
        <v>537</v>
      </c>
      <c r="I353" s="665" t="s">
        <v>782</v>
      </c>
      <c r="J353" s="665" t="s">
        <v>2740</v>
      </c>
      <c r="K353" s="665" t="s">
        <v>2741</v>
      </c>
      <c r="L353" s="666">
        <v>23.72</v>
      </c>
      <c r="M353" s="666">
        <v>71.16</v>
      </c>
      <c r="N353" s="665">
        <v>3</v>
      </c>
      <c r="O353" s="748">
        <v>1</v>
      </c>
      <c r="P353" s="666"/>
      <c r="Q353" s="681">
        <v>0</v>
      </c>
      <c r="R353" s="665"/>
      <c r="S353" s="681">
        <v>0</v>
      </c>
      <c r="T353" s="748"/>
      <c r="U353" s="704">
        <v>0</v>
      </c>
    </row>
    <row r="354" spans="1:21" ht="14.4" customHeight="1" x14ac:dyDescent="0.3">
      <c r="A354" s="664">
        <v>50</v>
      </c>
      <c r="B354" s="665" t="s">
        <v>536</v>
      </c>
      <c r="C354" s="665" t="s">
        <v>2304</v>
      </c>
      <c r="D354" s="746" t="s">
        <v>3177</v>
      </c>
      <c r="E354" s="747" t="s">
        <v>2310</v>
      </c>
      <c r="F354" s="665" t="s">
        <v>2300</v>
      </c>
      <c r="G354" s="665" t="s">
        <v>2448</v>
      </c>
      <c r="H354" s="665" t="s">
        <v>537</v>
      </c>
      <c r="I354" s="665" t="s">
        <v>2789</v>
      </c>
      <c r="J354" s="665" t="s">
        <v>2610</v>
      </c>
      <c r="K354" s="665" t="s">
        <v>1834</v>
      </c>
      <c r="L354" s="666">
        <v>243.59</v>
      </c>
      <c r="M354" s="666">
        <v>243.59</v>
      </c>
      <c r="N354" s="665">
        <v>1</v>
      </c>
      <c r="O354" s="748">
        <v>0.5</v>
      </c>
      <c r="P354" s="666"/>
      <c r="Q354" s="681">
        <v>0</v>
      </c>
      <c r="R354" s="665"/>
      <c r="S354" s="681">
        <v>0</v>
      </c>
      <c r="T354" s="748"/>
      <c r="U354" s="704">
        <v>0</v>
      </c>
    </row>
    <row r="355" spans="1:21" ht="14.4" customHeight="1" x14ac:dyDescent="0.3">
      <c r="A355" s="664">
        <v>50</v>
      </c>
      <c r="B355" s="665" t="s">
        <v>536</v>
      </c>
      <c r="C355" s="665" t="s">
        <v>2304</v>
      </c>
      <c r="D355" s="746" t="s">
        <v>3177</v>
      </c>
      <c r="E355" s="747" t="s">
        <v>2310</v>
      </c>
      <c r="F355" s="665" t="s">
        <v>2300</v>
      </c>
      <c r="G355" s="665" t="s">
        <v>2790</v>
      </c>
      <c r="H355" s="665" t="s">
        <v>537</v>
      </c>
      <c r="I355" s="665" t="s">
        <v>2791</v>
      </c>
      <c r="J355" s="665" t="s">
        <v>1751</v>
      </c>
      <c r="K355" s="665" t="s">
        <v>2792</v>
      </c>
      <c r="L355" s="666">
        <v>0</v>
      </c>
      <c r="M355" s="666">
        <v>0</v>
      </c>
      <c r="N355" s="665">
        <v>1</v>
      </c>
      <c r="O355" s="748">
        <v>0.5</v>
      </c>
      <c r="P355" s="666"/>
      <c r="Q355" s="681"/>
      <c r="R355" s="665"/>
      <c r="S355" s="681">
        <v>0</v>
      </c>
      <c r="T355" s="748"/>
      <c r="U355" s="704">
        <v>0</v>
      </c>
    </row>
    <row r="356" spans="1:21" ht="14.4" customHeight="1" x14ac:dyDescent="0.3">
      <c r="A356" s="664">
        <v>50</v>
      </c>
      <c r="B356" s="665" t="s">
        <v>536</v>
      </c>
      <c r="C356" s="665" t="s">
        <v>2304</v>
      </c>
      <c r="D356" s="746" t="s">
        <v>3177</v>
      </c>
      <c r="E356" s="747" t="s">
        <v>2310</v>
      </c>
      <c r="F356" s="665" t="s">
        <v>2300</v>
      </c>
      <c r="G356" s="665" t="s">
        <v>2339</v>
      </c>
      <c r="H356" s="665" t="s">
        <v>537</v>
      </c>
      <c r="I356" s="665" t="s">
        <v>2793</v>
      </c>
      <c r="J356" s="665" t="s">
        <v>2794</v>
      </c>
      <c r="K356" s="665" t="s">
        <v>2341</v>
      </c>
      <c r="L356" s="666">
        <v>63.7</v>
      </c>
      <c r="M356" s="666">
        <v>127.4</v>
      </c>
      <c r="N356" s="665">
        <v>2</v>
      </c>
      <c r="O356" s="748">
        <v>0.5</v>
      </c>
      <c r="P356" s="666"/>
      <c r="Q356" s="681">
        <v>0</v>
      </c>
      <c r="R356" s="665"/>
      <c r="S356" s="681">
        <v>0</v>
      </c>
      <c r="T356" s="748"/>
      <c r="U356" s="704">
        <v>0</v>
      </c>
    </row>
    <row r="357" spans="1:21" ht="14.4" customHeight="1" x14ac:dyDescent="0.3">
      <c r="A357" s="664">
        <v>50</v>
      </c>
      <c r="B357" s="665" t="s">
        <v>536</v>
      </c>
      <c r="C357" s="665" t="s">
        <v>2304</v>
      </c>
      <c r="D357" s="746" t="s">
        <v>3177</v>
      </c>
      <c r="E357" s="747" t="s">
        <v>2310</v>
      </c>
      <c r="F357" s="665" t="s">
        <v>2300</v>
      </c>
      <c r="G357" s="665" t="s">
        <v>2339</v>
      </c>
      <c r="H357" s="665" t="s">
        <v>537</v>
      </c>
      <c r="I357" s="665" t="s">
        <v>824</v>
      </c>
      <c r="J357" s="665" t="s">
        <v>2340</v>
      </c>
      <c r="K357" s="665" t="s">
        <v>2341</v>
      </c>
      <c r="L357" s="666">
        <v>63.7</v>
      </c>
      <c r="M357" s="666">
        <v>63.7</v>
      </c>
      <c r="N357" s="665">
        <v>1</v>
      </c>
      <c r="O357" s="748">
        <v>0.5</v>
      </c>
      <c r="P357" s="666"/>
      <c r="Q357" s="681">
        <v>0</v>
      </c>
      <c r="R357" s="665"/>
      <c r="S357" s="681">
        <v>0</v>
      </c>
      <c r="T357" s="748"/>
      <c r="U357" s="704">
        <v>0</v>
      </c>
    </row>
    <row r="358" spans="1:21" ht="14.4" customHeight="1" x14ac:dyDescent="0.3">
      <c r="A358" s="664">
        <v>50</v>
      </c>
      <c r="B358" s="665" t="s">
        <v>536</v>
      </c>
      <c r="C358" s="665" t="s">
        <v>2304</v>
      </c>
      <c r="D358" s="746" t="s">
        <v>3177</v>
      </c>
      <c r="E358" s="747" t="s">
        <v>2310</v>
      </c>
      <c r="F358" s="665" t="s">
        <v>2300</v>
      </c>
      <c r="G358" s="665" t="s">
        <v>2795</v>
      </c>
      <c r="H358" s="665" t="s">
        <v>537</v>
      </c>
      <c r="I358" s="665" t="s">
        <v>770</v>
      </c>
      <c r="J358" s="665" t="s">
        <v>771</v>
      </c>
      <c r="K358" s="665" t="s">
        <v>2796</v>
      </c>
      <c r="L358" s="666">
        <v>107.27</v>
      </c>
      <c r="M358" s="666">
        <v>643.62</v>
      </c>
      <c r="N358" s="665">
        <v>6</v>
      </c>
      <c r="O358" s="748">
        <v>1.5</v>
      </c>
      <c r="P358" s="666"/>
      <c r="Q358" s="681">
        <v>0</v>
      </c>
      <c r="R358" s="665"/>
      <c r="S358" s="681">
        <v>0</v>
      </c>
      <c r="T358" s="748"/>
      <c r="U358" s="704">
        <v>0</v>
      </c>
    </row>
    <row r="359" spans="1:21" ht="14.4" customHeight="1" x14ac:dyDescent="0.3">
      <c r="A359" s="664">
        <v>50</v>
      </c>
      <c r="B359" s="665" t="s">
        <v>536</v>
      </c>
      <c r="C359" s="665" t="s">
        <v>2304</v>
      </c>
      <c r="D359" s="746" t="s">
        <v>3177</v>
      </c>
      <c r="E359" s="747" t="s">
        <v>2310</v>
      </c>
      <c r="F359" s="665" t="s">
        <v>2300</v>
      </c>
      <c r="G359" s="665" t="s">
        <v>2797</v>
      </c>
      <c r="H359" s="665" t="s">
        <v>537</v>
      </c>
      <c r="I359" s="665" t="s">
        <v>2798</v>
      </c>
      <c r="J359" s="665" t="s">
        <v>2799</v>
      </c>
      <c r="K359" s="665" t="s">
        <v>2800</v>
      </c>
      <c r="L359" s="666">
        <v>168.78</v>
      </c>
      <c r="M359" s="666">
        <v>168.78</v>
      </c>
      <c r="N359" s="665">
        <v>1</v>
      </c>
      <c r="O359" s="748">
        <v>0.5</v>
      </c>
      <c r="P359" s="666"/>
      <c r="Q359" s="681">
        <v>0</v>
      </c>
      <c r="R359" s="665"/>
      <c r="S359" s="681">
        <v>0</v>
      </c>
      <c r="T359" s="748"/>
      <c r="U359" s="704">
        <v>0</v>
      </c>
    </row>
    <row r="360" spans="1:21" ht="14.4" customHeight="1" x14ac:dyDescent="0.3">
      <c r="A360" s="664">
        <v>50</v>
      </c>
      <c r="B360" s="665" t="s">
        <v>536</v>
      </c>
      <c r="C360" s="665" t="s">
        <v>2304</v>
      </c>
      <c r="D360" s="746" t="s">
        <v>3177</v>
      </c>
      <c r="E360" s="747" t="s">
        <v>2310</v>
      </c>
      <c r="F360" s="665" t="s">
        <v>2300</v>
      </c>
      <c r="G360" s="665" t="s">
        <v>2399</v>
      </c>
      <c r="H360" s="665" t="s">
        <v>537</v>
      </c>
      <c r="I360" s="665" t="s">
        <v>868</v>
      </c>
      <c r="J360" s="665" t="s">
        <v>869</v>
      </c>
      <c r="K360" s="665" t="s">
        <v>870</v>
      </c>
      <c r="L360" s="666">
        <v>33</v>
      </c>
      <c r="M360" s="666">
        <v>66</v>
      </c>
      <c r="N360" s="665">
        <v>2</v>
      </c>
      <c r="O360" s="748">
        <v>0.5</v>
      </c>
      <c r="P360" s="666">
        <v>66</v>
      </c>
      <c r="Q360" s="681">
        <v>1</v>
      </c>
      <c r="R360" s="665">
        <v>2</v>
      </c>
      <c r="S360" s="681">
        <v>1</v>
      </c>
      <c r="T360" s="748">
        <v>0.5</v>
      </c>
      <c r="U360" s="704">
        <v>1</v>
      </c>
    </row>
    <row r="361" spans="1:21" ht="14.4" customHeight="1" x14ac:dyDescent="0.3">
      <c r="A361" s="664">
        <v>50</v>
      </c>
      <c r="B361" s="665" t="s">
        <v>536</v>
      </c>
      <c r="C361" s="665" t="s">
        <v>2304</v>
      </c>
      <c r="D361" s="746" t="s">
        <v>3177</v>
      </c>
      <c r="E361" s="747" t="s">
        <v>2310</v>
      </c>
      <c r="F361" s="665" t="s">
        <v>2300</v>
      </c>
      <c r="G361" s="665" t="s">
        <v>2342</v>
      </c>
      <c r="H361" s="665" t="s">
        <v>537</v>
      </c>
      <c r="I361" s="665" t="s">
        <v>2801</v>
      </c>
      <c r="J361" s="665" t="s">
        <v>2802</v>
      </c>
      <c r="K361" s="665" t="s">
        <v>2803</v>
      </c>
      <c r="L361" s="666">
        <v>152.84</v>
      </c>
      <c r="M361" s="666">
        <v>152.84</v>
      </c>
      <c r="N361" s="665">
        <v>1</v>
      </c>
      <c r="O361" s="748">
        <v>0.5</v>
      </c>
      <c r="P361" s="666">
        <v>152.84</v>
      </c>
      <c r="Q361" s="681">
        <v>1</v>
      </c>
      <c r="R361" s="665">
        <v>1</v>
      </c>
      <c r="S361" s="681">
        <v>1</v>
      </c>
      <c r="T361" s="748">
        <v>0.5</v>
      </c>
      <c r="U361" s="704">
        <v>1</v>
      </c>
    </row>
    <row r="362" spans="1:21" ht="14.4" customHeight="1" x14ac:dyDescent="0.3">
      <c r="A362" s="664">
        <v>50</v>
      </c>
      <c r="B362" s="665" t="s">
        <v>536</v>
      </c>
      <c r="C362" s="665" t="s">
        <v>2304</v>
      </c>
      <c r="D362" s="746" t="s">
        <v>3177</v>
      </c>
      <c r="E362" s="747" t="s">
        <v>2310</v>
      </c>
      <c r="F362" s="665" t="s">
        <v>2300</v>
      </c>
      <c r="G362" s="665" t="s">
        <v>2462</v>
      </c>
      <c r="H362" s="665" t="s">
        <v>537</v>
      </c>
      <c r="I362" s="665" t="s">
        <v>2804</v>
      </c>
      <c r="J362" s="665" t="s">
        <v>899</v>
      </c>
      <c r="K362" s="665" t="s">
        <v>900</v>
      </c>
      <c r="L362" s="666">
        <v>166.1</v>
      </c>
      <c r="M362" s="666">
        <v>498.29999999999995</v>
      </c>
      <c r="N362" s="665">
        <v>3</v>
      </c>
      <c r="O362" s="748">
        <v>1</v>
      </c>
      <c r="P362" s="666"/>
      <c r="Q362" s="681">
        <v>0</v>
      </c>
      <c r="R362" s="665"/>
      <c r="S362" s="681">
        <v>0</v>
      </c>
      <c r="T362" s="748"/>
      <c r="U362" s="704">
        <v>0</v>
      </c>
    </row>
    <row r="363" spans="1:21" ht="14.4" customHeight="1" x14ac:dyDescent="0.3">
      <c r="A363" s="664">
        <v>50</v>
      </c>
      <c r="B363" s="665" t="s">
        <v>536</v>
      </c>
      <c r="C363" s="665" t="s">
        <v>2304</v>
      </c>
      <c r="D363" s="746" t="s">
        <v>3177</v>
      </c>
      <c r="E363" s="747" t="s">
        <v>2310</v>
      </c>
      <c r="F363" s="665" t="s">
        <v>2300</v>
      </c>
      <c r="G363" s="665" t="s">
        <v>2324</v>
      </c>
      <c r="H363" s="665" t="s">
        <v>537</v>
      </c>
      <c r="I363" s="665" t="s">
        <v>2325</v>
      </c>
      <c r="J363" s="665" t="s">
        <v>2326</v>
      </c>
      <c r="K363" s="665" t="s">
        <v>2327</v>
      </c>
      <c r="L363" s="666">
        <v>0</v>
      </c>
      <c r="M363" s="666">
        <v>0</v>
      </c>
      <c r="N363" s="665">
        <v>3</v>
      </c>
      <c r="O363" s="748">
        <v>0.5</v>
      </c>
      <c r="P363" s="666">
        <v>0</v>
      </c>
      <c r="Q363" s="681"/>
      <c r="R363" s="665">
        <v>3</v>
      </c>
      <c r="S363" s="681">
        <v>1</v>
      </c>
      <c r="T363" s="748">
        <v>0.5</v>
      </c>
      <c r="U363" s="704">
        <v>1</v>
      </c>
    </row>
    <row r="364" spans="1:21" ht="14.4" customHeight="1" x14ac:dyDescent="0.3">
      <c r="A364" s="664">
        <v>50</v>
      </c>
      <c r="B364" s="665" t="s">
        <v>536</v>
      </c>
      <c r="C364" s="665" t="s">
        <v>2304</v>
      </c>
      <c r="D364" s="746" t="s">
        <v>3177</v>
      </c>
      <c r="E364" s="747" t="s">
        <v>2310</v>
      </c>
      <c r="F364" s="665" t="s">
        <v>2300</v>
      </c>
      <c r="G364" s="665" t="s">
        <v>2324</v>
      </c>
      <c r="H364" s="665" t="s">
        <v>537</v>
      </c>
      <c r="I364" s="665" t="s">
        <v>2724</v>
      </c>
      <c r="J364" s="665" t="s">
        <v>883</v>
      </c>
      <c r="K364" s="665" t="s">
        <v>2725</v>
      </c>
      <c r="L364" s="666">
        <v>52.75</v>
      </c>
      <c r="M364" s="666">
        <v>52.75</v>
      </c>
      <c r="N364" s="665">
        <v>1</v>
      </c>
      <c r="O364" s="748">
        <v>0.5</v>
      </c>
      <c r="P364" s="666">
        <v>52.75</v>
      </c>
      <c r="Q364" s="681">
        <v>1</v>
      </c>
      <c r="R364" s="665">
        <v>1</v>
      </c>
      <c r="S364" s="681">
        <v>1</v>
      </c>
      <c r="T364" s="748">
        <v>0.5</v>
      </c>
      <c r="U364" s="704">
        <v>1</v>
      </c>
    </row>
    <row r="365" spans="1:21" ht="14.4" customHeight="1" x14ac:dyDescent="0.3">
      <c r="A365" s="664">
        <v>50</v>
      </c>
      <c r="B365" s="665" t="s">
        <v>536</v>
      </c>
      <c r="C365" s="665" t="s">
        <v>2304</v>
      </c>
      <c r="D365" s="746" t="s">
        <v>3177</v>
      </c>
      <c r="E365" s="747" t="s">
        <v>2310</v>
      </c>
      <c r="F365" s="665" t="s">
        <v>2300</v>
      </c>
      <c r="G365" s="665" t="s">
        <v>2472</v>
      </c>
      <c r="H365" s="665" t="s">
        <v>1205</v>
      </c>
      <c r="I365" s="665" t="s">
        <v>2805</v>
      </c>
      <c r="J365" s="665" t="s">
        <v>2806</v>
      </c>
      <c r="K365" s="665" t="s">
        <v>2700</v>
      </c>
      <c r="L365" s="666">
        <v>207.45</v>
      </c>
      <c r="M365" s="666">
        <v>207.45</v>
      </c>
      <c r="N365" s="665">
        <v>1</v>
      </c>
      <c r="O365" s="748">
        <v>1</v>
      </c>
      <c r="P365" s="666"/>
      <c r="Q365" s="681">
        <v>0</v>
      </c>
      <c r="R365" s="665"/>
      <c r="S365" s="681">
        <v>0</v>
      </c>
      <c r="T365" s="748"/>
      <c r="U365" s="704">
        <v>0</v>
      </c>
    </row>
    <row r="366" spans="1:21" ht="14.4" customHeight="1" x14ac:dyDescent="0.3">
      <c r="A366" s="664">
        <v>50</v>
      </c>
      <c r="B366" s="665" t="s">
        <v>536</v>
      </c>
      <c r="C366" s="665" t="s">
        <v>2304</v>
      </c>
      <c r="D366" s="746" t="s">
        <v>3177</v>
      </c>
      <c r="E366" s="747" t="s">
        <v>2310</v>
      </c>
      <c r="F366" s="665" t="s">
        <v>2300</v>
      </c>
      <c r="G366" s="665" t="s">
        <v>2476</v>
      </c>
      <c r="H366" s="665" t="s">
        <v>1205</v>
      </c>
      <c r="I366" s="665" t="s">
        <v>2477</v>
      </c>
      <c r="J366" s="665" t="s">
        <v>2478</v>
      </c>
      <c r="K366" s="665" t="s">
        <v>2479</v>
      </c>
      <c r="L366" s="666">
        <v>59.27</v>
      </c>
      <c r="M366" s="666">
        <v>59.27</v>
      </c>
      <c r="N366" s="665">
        <v>1</v>
      </c>
      <c r="O366" s="748">
        <v>1</v>
      </c>
      <c r="P366" s="666"/>
      <c r="Q366" s="681">
        <v>0</v>
      </c>
      <c r="R366" s="665"/>
      <c r="S366" s="681">
        <v>0</v>
      </c>
      <c r="T366" s="748"/>
      <c r="U366" s="704">
        <v>0</v>
      </c>
    </row>
    <row r="367" spans="1:21" ht="14.4" customHeight="1" x14ac:dyDescent="0.3">
      <c r="A367" s="664">
        <v>50</v>
      </c>
      <c r="B367" s="665" t="s">
        <v>536</v>
      </c>
      <c r="C367" s="665" t="s">
        <v>2304</v>
      </c>
      <c r="D367" s="746" t="s">
        <v>3177</v>
      </c>
      <c r="E367" s="747" t="s">
        <v>2310</v>
      </c>
      <c r="F367" s="665" t="s">
        <v>2300</v>
      </c>
      <c r="G367" s="665" t="s">
        <v>2476</v>
      </c>
      <c r="H367" s="665" t="s">
        <v>1205</v>
      </c>
      <c r="I367" s="665" t="s">
        <v>1908</v>
      </c>
      <c r="J367" s="665" t="s">
        <v>1909</v>
      </c>
      <c r="K367" s="665" t="s">
        <v>1910</v>
      </c>
      <c r="L367" s="666">
        <v>79.03</v>
      </c>
      <c r="M367" s="666">
        <v>79.03</v>
      </c>
      <c r="N367" s="665">
        <v>1</v>
      </c>
      <c r="O367" s="748">
        <v>0.5</v>
      </c>
      <c r="P367" s="666"/>
      <c r="Q367" s="681">
        <v>0</v>
      </c>
      <c r="R367" s="665"/>
      <c r="S367" s="681">
        <v>0</v>
      </c>
      <c r="T367" s="748"/>
      <c r="U367" s="704">
        <v>0</v>
      </c>
    </row>
    <row r="368" spans="1:21" ht="14.4" customHeight="1" x14ac:dyDescent="0.3">
      <c r="A368" s="664">
        <v>50</v>
      </c>
      <c r="B368" s="665" t="s">
        <v>536</v>
      </c>
      <c r="C368" s="665" t="s">
        <v>2304</v>
      </c>
      <c r="D368" s="746" t="s">
        <v>3177</v>
      </c>
      <c r="E368" s="747" t="s">
        <v>2310</v>
      </c>
      <c r="F368" s="665" t="s">
        <v>2300</v>
      </c>
      <c r="G368" s="665" t="s">
        <v>2487</v>
      </c>
      <c r="H368" s="665" t="s">
        <v>1205</v>
      </c>
      <c r="I368" s="665" t="s">
        <v>2807</v>
      </c>
      <c r="J368" s="665" t="s">
        <v>1371</v>
      </c>
      <c r="K368" s="665" t="s">
        <v>2808</v>
      </c>
      <c r="L368" s="666">
        <v>0</v>
      </c>
      <c r="M368" s="666">
        <v>0</v>
      </c>
      <c r="N368" s="665">
        <v>1</v>
      </c>
      <c r="O368" s="748">
        <v>0.5</v>
      </c>
      <c r="P368" s="666"/>
      <c r="Q368" s="681"/>
      <c r="R368" s="665"/>
      <c r="S368" s="681">
        <v>0</v>
      </c>
      <c r="T368" s="748"/>
      <c r="U368" s="704">
        <v>0</v>
      </c>
    </row>
    <row r="369" spans="1:21" ht="14.4" customHeight="1" x14ac:dyDescent="0.3">
      <c r="A369" s="664">
        <v>50</v>
      </c>
      <c r="B369" s="665" t="s">
        <v>536</v>
      </c>
      <c r="C369" s="665" t="s">
        <v>2304</v>
      </c>
      <c r="D369" s="746" t="s">
        <v>3177</v>
      </c>
      <c r="E369" s="747" t="s">
        <v>2310</v>
      </c>
      <c r="F369" s="665" t="s">
        <v>2300</v>
      </c>
      <c r="G369" s="665" t="s">
        <v>2349</v>
      </c>
      <c r="H369" s="665" t="s">
        <v>537</v>
      </c>
      <c r="I369" s="665" t="s">
        <v>713</v>
      </c>
      <c r="J369" s="665" t="s">
        <v>714</v>
      </c>
      <c r="K369" s="665" t="s">
        <v>2508</v>
      </c>
      <c r="L369" s="666">
        <v>38.04</v>
      </c>
      <c r="M369" s="666">
        <v>114.12</v>
      </c>
      <c r="N369" s="665">
        <v>3</v>
      </c>
      <c r="O369" s="748">
        <v>2</v>
      </c>
      <c r="P369" s="666">
        <v>76.08</v>
      </c>
      <c r="Q369" s="681">
        <v>0.66666666666666663</v>
      </c>
      <c r="R369" s="665">
        <v>2</v>
      </c>
      <c r="S369" s="681">
        <v>0.66666666666666663</v>
      </c>
      <c r="T369" s="748">
        <v>1.5</v>
      </c>
      <c r="U369" s="704">
        <v>0.75</v>
      </c>
    </row>
    <row r="370" spans="1:21" ht="14.4" customHeight="1" x14ac:dyDescent="0.3">
      <c r="A370" s="664">
        <v>50</v>
      </c>
      <c r="B370" s="665" t="s">
        <v>536</v>
      </c>
      <c r="C370" s="665" t="s">
        <v>2304</v>
      </c>
      <c r="D370" s="746" t="s">
        <v>3177</v>
      </c>
      <c r="E370" s="747" t="s">
        <v>2310</v>
      </c>
      <c r="F370" s="665" t="s">
        <v>2300</v>
      </c>
      <c r="G370" s="665" t="s">
        <v>2349</v>
      </c>
      <c r="H370" s="665" t="s">
        <v>537</v>
      </c>
      <c r="I370" s="665" t="s">
        <v>2514</v>
      </c>
      <c r="J370" s="665" t="s">
        <v>714</v>
      </c>
      <c r="K370" s="665" t="s">
        <v>2515</v>
      </c>
      <c r="L370" s="666">
        <v>0</v>
      </c>
      <c r="M370" s="666">
        <v>0</v>
      </c>
      <c r="N370" s="665">
        <v>2</v>
      </c>
      <c r="O370" s="748">
        <v>0.5</v>
      </c>
      <c r="P370" s="666"/>
      <c r="Q370" s="681"/>
      <c r="R370" s="665"/>
      <c r="S370" s="681">
        <v>0</v>
      </c>
      <c r="T370" s="748"/>
      <c r="U370" s="704">
        <v>0</v>
      </c>
    </row>
    <row r="371" spans="1:21" ht="14.4" customHeight="1" x14ac:dyDescent="0.3">
      <c r="A371" s="664">
        <v>50</v>
      </c>
      <c r="B371" s="665" t="s">
        <v>536</v>
      </c>
      <c r="C371" s="665" t="s">
        <v>2304</v>
      </c>
      <c r="D371" s="746" t="s">
        <v>3177</v>
      </c>
      <c r="E371" s="747" t="s">
        <v>2310</v>
      </c>
      <c r="F371" s="665" t="s">
        <v>2300</v>
      </c>
      <c r="G371" s="665" t="s">
        <v>2349</v>
      </c>
      <c r="H371" s="665" t="s">
        <v>537</v>
      </c>
      <c r="I371" s="665" t="s">
        <v>2728</v>
      </c>
      <c r="J371" s="665" t="s">
        <v>726</v>
      </c>
      <c r="K371" s="665" t="s">
        <v>2729</v>
      </c>
      <c r="L371" s="666">
        <v>117.03</v>
      </c>
      <c r="M371" s="666">
        <v>234.06</v>
      </c>
      <c r="N371" s="665">
        <v>2</v>
      </c>
      <c r="O371" s="748">
        <v>0.5</v>
      </c>
      <c r="P371" s="666"/>
      <c r="Q371" s="681">
        <v>0</v>
      </c>
      <c r="R371" s="665"/>
      <c r="S371" s="681">
        <v>0</v>
      </c>
      <c r="T371" s="748"/>
      <c r="U371" s="704">
        <v>0</v>
      </c>
    </row>
    <row r="372" spans="1:21" ht="14.4" customHeight="1" x14ac:dyDescent="0.3">
      <c r="A372" s="664">
        <v>50</v>
      </c>
      <c r="B372" s="665" t="s">
        <v>536</v>
      </c>
      <c r="C372" s="665" t="s">
        <v>2304</v>
      </c>
      <c r="D372" s="746" t="s">
        <v>3177</v>
      </c>
      <c r="E372" s="747" t="s">
        <v>2310</v>
      </c>
      <c r="F372" s="665" t="s">
        <v>2300</v>
      </c>
      <c r="G372" s="665" t="s">
        <v>2809</v>
      </c>
      <c r="H372" s="665" t="s">
        <v>537</v>
      </c>
      <c r="I372" s="665" t="s">
        <v>1940</v>
      </c>
      <c r="J372" s="665" t="s">
        <v>1941</v>
      </c>
      <c r="K372" s="665" t="s">
        <v>2810</v>
      </c>
      <c r="L372" s="666">
        <v>34.19</v>
      </c>
      <c r="M372" s="666">
        <v>68.38</v>
      </c>
      <c r="N372" s="665">
        <v>2</v>
      </c>
      <c r="O372" s="748"/>
      <c r="P372" s="666">
        <v>68.38</v>
      </c>
      <c r="Q372" s="681">
        <v>1</v>
      </c>
      <c r="R372" s="665">
        <v>2</v>
      </c>
      <c r="S372" s="681">
        <v>1</v>
      </c>
      <c r="T372" s="748"/>
      <c r="U372" s="704"/>
    </row>
    <row r="373" spans="1:21" ht="14.4" customHeight="1" x14ac:dyDescent="0.3">
      <c r="A373" s="664">
        <v>50</v>
      </c>
      <c r="B373" s="665" t="s">
        <v>536</v>
      </c>
      <c r="C373" s="665" t="s">
        <v>2304</v>
      </c>
      <c r="D373" s="746" t="s">
        <v>3177</v>
      </c>
      <c r="E373" s="747" t="s">
        <v>2310</v>
      </c>
      <c r="F373" s="665" t="s">
        <v>2300</v>
      </c>
      <c r="G373" s="665" t="s">
        <v>2355</v>
      </c>
      <c r="H373" s="665" t="s">
        <v>1205</v>
      </c>
      <c r="I373" s="665" t="s">
        <v>1272</v>
      </c>
      <c r="J373" s="665" t="s">
        <v>1273</v>
      </c>
      <c r="K373" s="665" t="s">
        <v>2182</v>
      </c>
      <c r="L373" s="666">
        <v>1847.49</v>
      </c>
      <c r="M373" s="666">
        <v>1847.49</v>
      </c>
      <c r="N373" s="665">
        <v>1</v>
      </c>
      <c r="O373" s="748">
        <v>0.5</v>
      </c>
      <c r="P373" s="666">
        <v>1847.49</v>
      </c>
      <c r="Q373" s="681">
        <v>1</v>
      </c>
      <c r="R373" s="665">
        <v>1</v>
      </c>
      <c r="S373" s="681">
        <v>1</v>
      </c>
      <c r="T373" s="748">
        <v>0.5</v>
      </c>
      <c r="U373" s="704">
        <v>1</v>
      </c>
    </row>
    <row r="374" spans="1:21" ht="14.4" customHeight="1" x14ac:dyDescent="0.3">
      <c r="A374" s="664">
        <v>50</v>
      </c>
      <c r="B374" s="665" t="s">
        <v>536</v>
      </c>
      <c r="C374" s="665" t="s">
        <v>2304</v>
      </c>
      <c r="D374" s="746" t="s">
        <v>3177</v>
      </c>
      <c r="E374" s="747" t="s">
        <v>2310</v>
      </c>
      <c r="F374" s="665" t="s">
        <v>2300</v>
      </c>
      <c r="G374" s="665" t="s">
        <v>2355</v>
      </c>
      <c r="H374" s="665" t="s">
        <v>1205</v>
      </c>
      <c r="I374" s="665" t="s">
        <v>1397</v>
      </c>
      <c r="J374" s="665" t="s">
        <v>1273</v>
      </c>
      <c r="K374" s="665" t="s">
        <v>2176</v>
      </c>
      <c r="L374" s="666">
        <v>2309.36</v>
      </c>
      <c r="M374" s="666">
        <v>4618.72</v>
      </c>
      <c r="N374" s="665">
        <v>2</v>
      </c>
      <c r="O374" s="748">
        <v>1</v>
      </c>
      <c r="P374" s="666">
        <v>4618.72</v>
      </c>
      <c r="Q374" s="681">
        <v>1</v>
      </c>
      <c r="R374" s="665">
        <v>2</v>
      </c>
      <c r="S374" s="681">
        <v>1</v>
      </c>
      <c r="T374" s="748">
        <v>1</v>
      </c>
      <c r="U374" s="704">
        <v>1</v>
      </c>
    </row>
    <row r="375" spans="1:21" ht="14.4" customHeight="1" x14ac:dyDescent="0.3">
      <c r="A375" s="664">
        <v>50</v>
      </c>
      <c r="B375" s="665" t="s">
        <v>536</v>
      </c>
      <c r="C375" s="665" t="s">
        <v>2304</v>
      </c>
      <c r="D375" s="746" t="s">
        <v>3177</v>
      </c>
      <c r="E375" s="747" t="s">
        <v>2310</v>
      </c>
      <c r="F375" s="665" t="s">
        <v>2300</v>
      </c>
      <c r="G375" s="665" t="s">
        <v>2811</v>
      </c>
      <c r="H375" s="665" t="s">
        <v>537</v>
      </c>
      <c r="I375" s="665" t="s">
        <v>2812</v>
      </c>
      <c r="J375" s="665" t="s">
        <v>2813</v>
      </c>
      <c r="K375" s="665" t="s">
        <v>2814</v>
      </c>
      <c r="L375" s="666">
        <v>0</v>
      </c>
      <c r="M375" s="666">
        <v>0</v>
      </c>
      <c r="N375" s="665">
        <v>2</v>
      </c>
      <c r="O375" s="748">
        <v>1</v>
      </c>
      <c r="P375" s="666"/>
      <c r="Q375" s="681"/>
      <c r="R375" s="665"/>
      <c r="S375" s="681">
        <v>0</v>
      </c>
      <c r="T375" s="748"/>
      <c r="U375" s="704">
        <v>0</v>
      </c>
    </row>
    <row r="376" spans="1:21" ht="14.4" customHeight="1" x14ac:dyDescent="0.3">
      <c r="A376" s="664">
        <v>50</v>
      </c>
      <c r="B376" s="665" t="s">
        <v>536</v>
      </c>
      <c r="C376" s="665" t="s">
        <v>2304</v>
      </c>
      <c r="D376" s="746" t="s">
        <v>3177</v>
      </c>
      <c r="E376" s="747" t="s">
        <v>2310</v>
      </c>
      <c r="F376" s="665" t="s">
        <v>2300</v>
      </c>
      <c r="G376" s="665" t="s">
        <v>2356</v>
      </c>
      <c r="H376" s="665" t="s">
        <v>1205</v>
      </c>
      <c r="I376" s="665" t="s">
        <v>1342</v>
      </c>
      <c r="J376" s="665" t="s">
        <v>1343</v>
      </c>
      <c r="K376" s="665" t="s">
        <v>1344</v>
      </c>
      <c r="L376" s="666">
        <v>31.09</v>
      </c>
      <c r="M376" s="666">
        <v>93.27</v>
      </c>
      <c r="N376" s="665">
        <v>3</v>
      </c>
      <c r="O376" s="748">
        <v>0.5</v>
      </c>
      <c r="P376" s="666">
        <v>93.27</v>
      </c>
      <c r="Q376" s="681">
        <v>1</v>
      </c>
      <c r="R376" s="665">
        <v>3</v>
      </c>
      <c r="S376" s="681">
        <v>1</v>
      </c>
      <c r="T376" s="748">
        <v>0.5</v>
      </c>
      <c r="U376" s="704">
        <v>1</v>
      </c>
    </row>
    <row r="377" spans="1:21" ht="14.4" customHeight="1" x14ac:dyDescent="0.3">
      <c r="A377" s="664">
        <v>50</v>
      </c>
      <c r="B377" s="665" t="s">
        <v>536</v>
      </c>
      <c r="C377" s="665" t="s">
        <v>2304</v>
      </c>
      <c r="D377" s="746" t="s">
        <v>3177</v>
      </c>
      <c r="E377" s="747" t="s">
        <v>2310</v>
      </c>
      <c r="F377" s="665" t="s">
        <v>2300</v>
      </c>
      <c r="G377" s="665" t="s">
        <v>2356</v>
      </c>
      <c r="H377" s="665" t="s">
        <v>1205</v>
      </c>
      <c r="I377" s="665" t="s">
        <v>1360</v>
      </c>
      <c r="J377" s="665" t="s">
        <v>1343</v>
      </c>
      <c r="K377" s="665" t="s">
        <v>1361</v>
      </c>
      <c r="L377" s="666">
        <v>103.64</v>
      </c>
      <c r="M377" s="666">
        <v>103.64</v>
      </c>
      <c r="N377" s="665">
        <v>1</v>
      </c>
      <c r="O377" s="748">
        <v>0.5</v>
      </c>
      <c r="P377" s="666">
        <v>103.64</v>
      </c>
      <c r="Q377" s="681">
        <v>1</v>
      </c>
      <c r="R377" s="665">
        <v>1</v>
      </c>
      <c r="S377" s="681">
        <v>1</v>
      </c>
      <c r="T377" s="748">
        <v>0.5</v>
      </c>
      <c r="U377" s="704">
        <v>1</v>
      </c>
    </row>
    <row r="378" spans="1:21" ht="14.4" customHeight="1" x14ac:dyDescent="0.3">
      <c r="A378" s="664">
        <v>50</v>
      </c>
      <c r="B378" s="665" t="s">
        <v>536</v>
      </c>
      <c r="C378" s="665" t="s">
        <v>2304</v>
      </c>
      <c r="D378" s="746" t="s">
        <v>3177</v>
      </c>
      <c r="E378" s="747" t="s">
        <v>2310</v>
      </c>
      <c r="F378" s="665" t="s">
        <v>2300</v>
      </c>
      <c r="G378" s="665" t="s">
        <v>2635</v>
      </c>
      <c r="H378" s="665" t="s">
        <v>537</v>
      </c>
      <c r="I378" s="665" t="s">
        <v>2815</v>
      </c>
      <c r="J378" s="665" t="s">
        <v>1178</v>
      </c>
      <c r="K378" s="665" t="s">
        <v>1179</v>
      </c>
      <c r="L378" s="666">
        <v>185.26</v>
      </c>
      <c r="M378" s="666">
        <v>185.26</v>
      </c>
      <c r="N378" s="665">
        <v>1</v>
      </c>
      <c r="O378" s="748">
        <v>0.5</v>
      </c>
      <c r="P378" s="666"/>
      <c r="Q378" s="681">
        <v>0</v>
      </c>
      <c r="R378" s="665"/>
      <c r="S378" s="681">
        <v>0</v>
      </c>
      <c r="T378" s="748"/>
      <c r="U378" s="704">
        <v>0</v>
      </c>
    </row>
    <row r="379" spans="1:21" ht="14.4" customHeight="1" x14ac:dyDescent="0.3">
      <c r="A379" s="664">
        <v>50</v>
      </c>
      <c r="B379" s="665" t="s">
        <v>536</v>
      </c>
      <c r="C379" s="665" t="s">
        <v>2304</v>
      </c>
      <c r="D379" s="746" t="s">
        <v>3177</v>
      </c>
      <c r="E379" s="747" t="s">
        <v>2310</v>
      </c>
      <c r="F379" s="665" t="s">
        <v>2300</v>
      </c>
      <c r="G379" s="665" t="s">
        <v>2363</v>
      </c>
      <c r="H379" s="665" t="s">
        <v>1205</v>
      </c>
      <c r="I379" s="665" t="s">
        <v>1251</v>
      </c>
      <c r="J379" s="665" t="s">
        <v>572</v>
      </c>
      <c r="K379" s="665" t="s">
        <v>2160</v>
      </c>
      <c r="L379" s="666">
        <v>57.64</v>
      </c>
      <c r="M379" s="666">
        <v>115.28</v>
      </c>
      <c r="N379" s="665">
        <v>2</v>
      </c>
      <c r="O379" s="748">
        <v>1</v>
      </c>
      <c r="P379" s="666"/>
      <c r="Q379" s="681">
        <v>0</v>
      </c>
      <c r="R379" s="665"/>
      <c r="S379" s="681">
        <v>0</v>
      </c>
      <c r="T379" s="748"/>
      <c r="U379" s="704">
        <v>0</v>
      </c>
    </row>
    <row r="380" spans="1:21" ht="14.4" customHeight="1" x14ac:dyDescent="0.3">
      <c r="A380" s="664">
        <v>50</v>
      </c>
      <c r="B380" s="665" t="s">
        <v>536</v>
      </c>
      <c r="C380" s="665" t="s">
        <v>2304</v>
      </c>
      <c r="D380" s="746" t="s">
        <v>3177</v>
      </c>
      <c r="E380" s="747" t="s">
        <v>2310</v>
      </c>
      <c r="F380" s="665" t="s">
        <v>2300</v>
      </c>
      <c r="G380" s="665" t="s">
        <v>2816</v>
      </c>
      <c r="H380" s="665" t="s">
        <v>537</v>
      </c>
      <c r="I380" s="665" t="s">
        <v>2817</v>
      </c>
      <c r="J380" s="665" t="s">
        <v>2818</v>
      </c>
      <c r="K380" s="665" t="s">
        <v>2819</v>
      </c>
      <c r="L380" s="666">
        <v>173.31</v>
      </c>
      <c r="M380" s="666">
        <v>346.62</v>
      </c>
      <c r="N380" s="665">
        <v>2</v>
      </c>
      <c r="O380" s="748">
        <v>0.5</v>
      </c>
      <c r="P380" s="666"/>
      <c r="Q380" s="681">
        <v>0</v>
      </c>
      <c r="R380" s="665"/>
      <c r="S380" s="681">
        <v>0</v>
      </c>
      <c r="T380" s="748"/>
      <c r="U380" s="704">
        <v>0</v>
      </c>
    </row>
    <row r="381" spans="1:21" ht="14.4" customHeight="1" x14ac:dyDescent="0.3">
      <c r="A381" s="664">
        <v>50</v>
      </c>
      <c r="B381" s="665" t="s">
        <v>536</v>
      </c>
      <c r="C381" s="665" t="s">
        <v>2304</v>
      </c>
      <c r="D381" s="746" t="s">
        <v>3177</v>
      </c>
      <c r="E381" s="747" t="s">
        <v>2310</v>
      </c>
      <c r="F381" s="665" t="s">
        <v>2300</v>
      </c>
      <c r="G381" s="665" t="s">
        <v>2525</v>
      </c>
      <c r="H381" s="665" t="s">
        <v>1205</v>
      </c>
      <c r="I381" s="665" t="s">
        <v>2820</v>
      </c>
      <c r="J381" s="665" t="s">
        <v>2527</v>
      </c>
      <c r="K381" s="665" t="s">
        <v>2700</v>
      </c>
      <c r="L381" s="666">
        <v>144.81</v>
      </c>
      <c r="M381" s="666">
        <v>289.62</v>
      </c>
      <c r="N381" s="665">
        <v>2</v>
      </c>
      <c r="O381" s="748">
        <v>1.5</v>
      </c>
      <c r="P381" s="666">
        <v>144.81</v>
      </c>
      <c r="Q381" s="681">
        <v>0.5</v>
      </c>
      <c r="R381" s="665">
        <v>1</v>
      </c>
      <c r="S381" s="681">
        <v>0.5</v>
      </c>
      <c r="T381" s="748">
        <v>0.5</v>
      </c>
      <c r="U381" s="704">
        <v>0.33333333333333331</v>
      </c>
    </row>
    <row r="382" spans="1:21" ht="14.4" customHeight="1" x14ac:dyDescent="0.3">
      <c r="A382" s="664">
        <v>50</v>
      </c>
      <c r="B382" s="665" t="s">
        <v>536</v>
      </c>
      <c r="C382" s="665" t="s">
        <v>2304</v>
      </c>
      <c r="D382" s="746" t="s">
        <v>3177</v>
      </c>
      <c r="E382" s="747" t="s">
        <v>2310</v>
      </c>
      <c r="F382" s="665" t="s">
        <v>2300</v>
      </c>
      <c r="G382" s="665" t="s">
        <v>2525</v>
      </c>
      <c r="H382" s="665" t="s">
        <v>1205</v>
      </c>
      <c r="I382" s="665" t="s">
        <v>1349</v>
      </c>
      <c r="J382" s="665" t="s">
        <v>1350</v>
      </c>
      <c r="K382" s="665" t="s">
        <v>1351</v>
      </c>
      <c r="L382" s="666">
        <v>289.62</v>
      </c>
      <c r="M382" s="666">
        <v>289.62</v>
      </c>
      <c r="N382" s="665">
        <v>1</v>
      </c>
      <c r="O382" s="748">
        <v>0.5</v>
      </c>
      <c r="P382" s="666"/>
      <c r="Q382" s="681">
        <v>0</v>
      </c>
      <c r="R382" s="665"/>
      <c r="S382" s="681">
        <v>0</v>
      </c>
      <c r="T382" s="748"/>
      <c r="U382" s="704">
        <v>0</v>
      </c>
    </row>
    <row r="383" spans="1:21" ht="14.4" customHeight="1" x14ac:dyDescent="0.3">
      <c r="A383" s="664">
        <v>50</v>
      </c>
      <c r="B383" s="665" t="s">
        <v>536</v>
      </c>
      <c r="C383" s="665" t="s">
        <v>2304</v>
      </c>
      <c r="D383" s="746" t="s">
        <v>3177</v>
      </c>
      <c r="E383" s="747" t="s">
        <v>2310</v>
      </c>
      <c r="F383" s="665" t="s">
        <v>2300</v>
      </c>
      <c r="G383" s="665" t="s">
        <v>2365</v>
      </c>
      <c r="H383" s="665" t="s">
        <v>1205</v>
      </c>
      <c r="I383" s="665" t="s">
        <v>2821</v>
      </c>
      <c r="J383" s="665" t="s">
        <v>2822</v>
      </c>
      <c r="K383" s="665" t="s">
        <v>2773</v>
      </c>
      <c r="L383" s="666">
        <v>262.23</v>
      </c>
      <c r="M383" s="666">
        <v>262.23</v>
      </c>
      <c r="N383" s="665">
        <v>1</v>
      </c>
      <c r="O383" s="748">
        <v>0.5</v>
      </c>
      <c r="P383" s="666"/>
      <c r="Q383" s="681">
        <v>0</v>
      </c>
      <c r="R383" s="665"/>
      <c r="S383" s="681">
        <v>0</v>
      </c>
      <c r="T383" s="748"/>
      <c r="U383" s="704">
        <v>0</v>
      </c>
    </row>
    <row r="384" spans="1:21" ht="14.4" customHeight="1" x14ac:dyDescent="0.3">
      <c r="A384" s="664">
        <v>50</v>
      </c>
      <c r="B384" s="665" t="s">
        <v>536</v>
      </c>
      <c r="C384" s="665" t="s">
        <v>2304</v>
      </c>
      <c r="D384" s="746" t="s">
        <v>3177</v>
      </c>
      <c r="E384" s="747" t="s">
        <v>2310</v>
      </c>
      <c r="F384" s="665" t="s">
        <v>2300</v>
      </c>
      <c r="G384" s="665" t="s">
        <v>2365</v>
      </c>
      <c r="H384" s="665" t="s">
        <v>1205</v>
      </c>
      <c r="I384" s="665" t="s">
        <v>2823</v>
      </c>
      <c r="J384" s="665" t="s">
        <v>2367</v>
      </c>
      <c r="K384" s="665" t="s">
        <v>2773</v>
      </c>
      <c r="L384" s="666">
        <v>583.62</v>
      </c>
      <c r="M384" s="666">
        <v>583.62</v>
      </c>
      <c r="N384" s="665">
        <v>1</v>
      </c>
      <c r="O384" s="748">
        <v>0.5</v>
      </c>
      <c r="P384" s="666">
        <v>583.62</v>
      </c>
      <c r="Q384" s="681">
        <v>1</v>
      </c>
      <c r="R384" s="665">
        <v>1</v>
      </c>
      <c r="S384" s="681">
        <v>1</v>
      </c>
      <c r="T384" s="748">
        <v>0.5</v>
      </c>
      <c r="U384" s="704">
        <v>1</v>
      </c>
    </row>
    <row r="385" spans="1:21" ht="14.4" customHeight="1" x14ac:dyDescent="0.3">
      <c r="A385" s="664">
        <v>50</v>
      </c>
      <c r="B385" s="665" t="s">
        <v>536</v>
      </c>
      <c r="C385" s="665" t="s">
        <v>2304</v>
      </c>
      <c r="D385" s="746" t="s">
        <v>3177</v>
      </c>
      <c r="E385" s="747" t="s">
        <v>2310</v>
      </c>
      <c r="F385" s="665" t="s">
        <v>2300</v>
      </c>
      <c r="G385" s="665" t="s">
        <v>2368</v>
      </c>
      <c r="H385" s="665" t="s">
        <v>537</v>
      </c>
      <c r="I385" s="665" t="s">
        <v>598</v>
      </c>
      <c r="J385" s="665" t="s">
        <v>2756</v>
      </c>
      <c r="K385" s="665" t="s">
        <v>2757</v>
      </c>
      <c r="L385" s="666">
        <v>24.78</v>
      </c>
      <c r="M385" s="666">
        <v>49.56</v>
      </c>
      <c r="N385" s="665">
        <v>2</v>
      </c>
      <c r="O385" s="748">
        <v>1</v>
      </c>
      <c r="P385" s="666"/>
      <c r="Q385" s="681">
        <v>0</v>
      </c>
      <c r="R385" s="665"/>
      <c r="S385" s="681">
        <v>0</v>
      </c>
      <c r="T385" s="748"/>
      <c r="U385" s="704">
        <v>0</v>
      </c>
    </row>
    <row r="386" spans="1:21" ht="14.4" customHeight="1" x14ac:dyDescent="0.3">
      <c r="A386" s="664">
        <v>50</v>
      </c>
      <c r="B386" s="665" t="s">
        <v>536</v>
      </c>
      <c r="C386" s="665" t="s">
        <v>2304</v>
      </c>
      <c r="D386" s="746" t="s">
        <v>3177</v>
      </c>
      <c r="E386" s="747" t="s">
        <v>2310</v>
      </c>
      <c r="F386" s="665" t="s">
        <v>2300</v>
      </c>
      <c r="G386" s="665" t="s">
        <v>2824</v>
      </c>
      <c r="H386" s="665" t="s">
        <v>537</v>
      </c>
      <c r="I386" s="665" t="s">
        <v>2825</v>
      </c>
      <c r="J386" s="665" t="s">
        <v>2826</v>
      </c>
      <c r="K386" s="665" t="s">
        <v>2827</v>
      </c>
      <c r="L386" s="666">
        <v>320.20999999999998</v>
      </c>
      <c r="M386" s="666">
        <v>1921.2599999999998</v>
      </c>
      <c r="N386" s="665">
        <v>6</v>
      </c>
      <c r="O386" s="748">
        <v>0.5</v>
      </c>
      <c r="P386" s="666"/>
      <c r="Q386" s="681">
        <v>0</v>
      </c>
      <c r="R386" s="665"/>
      <c r="S386" s="681">
        <v>0</v>
      </c>
      <c r="T386" s="748"/>
      <c r="U386" s="704">
        <v>0</v>
      </c>
    </row>
    <row r="387" spans="1:21" ht="14.4" customHeight="1" x14ac:dyDescent="0.3">
      <c r="A387" s="664">
        <v>50</v>
      </c>
      <c r="B387" s="665" t="s">
        <v>536</v>
      </c>
      <c r="C387" s="665" t="s">
        <v>2304</v>
      </c>
      <c r="D387" s="746" t="s">
        <v>3177</v>
      </c>
      <c r="E387" s="747" t="s">
        <v>2310</v>
      </c>
      <c r="F387" s="665" t="s">
        <v>2300</v>
      </c>
      <c r="G387" s="665" t="s">
        <v>2370</v>
      </c>
      <c r="H387" s="665" t="s">
        <v>1205</v>
      </c>
      <c r="I387" s="665" t="s">
        <v>1232</v>
      </c>
      <c r="J387" s="665" t="s">
        <v>2194</v>
      </c>
      <c r="K387" s="665" t="s">
        <v>1234</v>
      </c>
      <c r="L387" s="666">
        <v>96.53</v>
      </c>
      <c r="M387" s="666">
        <v>772.24</v>
      </c>
      <c r="N387" s="665">
        <v>8</v>
      </c>
      <c r="O387" s="748">
        <v>1.5</v>
      </c>
      <c r="P387" s="666">
        <v>579.18000000000006</v>
      </c>
      <c r="Q387" s="681">
        <v>0.75000000000000011</v>
      </c>
      <c r="R387" s="665">
        <v>6</v>
      </c>
      <c r="S387" s="681">
        <v>0.75</v>
      </c>
      <c r="T387" s="748">
        <v>1</v>
      </c>
      <c r="U387" s="704">
        <v>0.66666666666666663</v>
      </c>
    </row>
    <row r="388" spans="1:21" ht="14.4" customHeight="1" x14ac:dyDescent="0.3">
      <c r="A388" s="664">
        <v>50</v>
      </c>
      <c r="B388" s="665" t="s">
        <v>536</v>
      </c>
      <c r="C388" s="665" t="s">
        <v>2304</v>
      </c>
      <c r="D388" s="746" t="s">
        <v>3177</v>
      </c>
      <c r="E388" s="747" t="s">
        <v>2310</v>
      </c>
      <c r="F388" s="665" t="s">
        <v>2300</v>
      </c>
      <c r="G388" s="665" t="s">
        <v>2370</v>
      </c>
      <c r="H388" s="665" t="s">
        <v>1205</v>
      </c>
      <c r="I388" s="665" t="s">
        <v>1261</v>
      </c>
      <c r="J388" s="665" t="s">
        <v>2195</v>
      </c>
      <c r="K388" s="665" t="s">
        <v>888</v>
      </c>
      <c r="L388" s="666">
        <v>48.27</v>
      </c>
      <c r="M388" s="666">
        <v>144.81</v>
      </c>
      <c r="N388" s="665">
        <v>3</v>
      </c>
      <c r="O388" s="748">
        <v>1</v>
      </c>
      <c r="P388" s="666">
        <v>144.81</v>
      </c>
      <c r="Q388" s="681">
        <v>1</v>
      </c>
      <c r="R388" s="665">
        <v>3</v>
      </c>
      <c r="S388" s="681">
        <v>1</v>
      </c>
      <c r="T388" s="748">
        <v>1</v>
      </c>
      <c r="U388" s="704">
        <v>1</v>
      </c>
    </row>
    <row r="389" spans="1:21" ht="14.4" customHeight="1" x14ac:dyDescent="0.3">
      <c r="A389" s="664">
        <v>50</v>
      </c>
      <c r="B389" s="665" t="s">
        <v>536</v>
      </c>
      <c r="C389" s="665" t="s">
        <v>2304</v>
      </c>
      <c r="D389" s="746" t="s">
        <v>3177</v>
      </c>
      <c r="E389" s="747" t="s">
        <v>2310</v>
      </c>
      <c r="F389" s="665" t="s">
        <v>2300</v>
      </c>
      <c r="G389" s="665" t="s">
        <v>2531</v>
      </c>
      <c r="H389" s="665" t="s">
        <v>537</v>
      </c>
      <c r="I389" s="665" t="s">
        <v>2828</v>
      </c>
      <c r="J389" s="665" t="s">
        <v>2829</v>
      </c>
      <c r="K389" s="665" t="s">
        <v>2830</v>
      </c>
      <c r="L389" s="666">
        <v>316.36</v>
      </c>
      <c r="M389" s="666">
        <v>316.36</v>
      </c>
      <c r="N389" s="665">
        <v>1</v>
      </c>
      <c r="O389" s="748">
        <v>0.5</v>
      </c>
      <c r="P389" s="666"/>
      <c r="Q389" s="681">
        <v>0</v>
      </c>
      <c r="R389" s="665"/>
      <c r="S389" s="681">
        <v>0</v>
      </c>
      <c r="T389" s="748"/>
      <c r="U389" s="704">
        <v>0</v>
      </c>
    </row>
    <row r="390" spans="1:21" ht="14.4" customHeight="1" x14ac:dyDescent="0.3">
      <c r="A390" s="664">
        <v>50</v>
      </c>
      <c r="B390" s="665" t="s">
        <v>536</v>
      </c>
      <c r="C390" s="665" t="s">
        <v>2304</v>
      </c>
      <c r="D390" s="746" t="s">
        <v>3177</v>
      </c>
      <c r="E390" s="747" t="s">
        <v>2310</v>
      </c>
      <c r="F390" s="665" t="s">
        <v>2300</v>
      </c>
      <c r="G390" s="665" t="s">
        <v>2690</v>
      </c>
      <c r="H390" s="665" t="s">
        <v>537</v>
      </c>
      <c r="I390" s="665" t="s">
        <v>1106</v>
      </c>
      <c r="J390" s="665" t="s">
        <v>1107</v>
      </c>
      <c r="K390" s="665" t="s">
        <v>1108</v>
      </c>
      <c r="L390" s="666">
        <v>1765.08</v>
      </c>
      <c r="M390" s="666">
        <v>1765.08</v>
      </c>
      <c r="N390" s="665">
        <v>1</v>
      </c>
      <c r="O390" s="748">
        <v>1</v>
      </c>
      <c r="P390" s="666">
        <v>1765.08</v>
      </c>
      <c r="Q390" s="681">
        <v>1</v>
      </c>
      <c r="R390" s="665">
        <v>1</v>
      </c>
      <c r="S390" s="681">
        <v>1</v>
      </c>
      <c r="T390" s="748">
        <v>1</v>
      </c>
      <c r="U390" s="704">
        <v>1</v>
      </c>
    </row>
    <row r="391" spans="1:21" ht="14.4" customHeight="1" x14ac:dyDescent="0.3">
      <c r="A391" s="664">
        <v>50</v>
      </c>
      <c r="B391" s="665" t="s">
        <v>536</v>
      </c>
      <c r="C391" s="665" t="s">
        <v>2304</v>
      </c>
      <c r="D391" s="746" t="s">
        <v>3177</v>
      </c>
      <c r="E391" s="747" t="s">
        <v>2310</v>
      </c>
      <c r="F391" s="665" t="s">
        <v>2300</v>
      </c>
      <c r="G391" s="665" t="s">
        <v>2690</v>
      </c>
      <c r="H391" s="665" t="s">
        <v>537</v>
      </c>
      <c r="I391" s="665" t="s">
        <v>2831</v>
      </c>
      <c r="J391" s="665" t="s">
        <v>1107</v>
      </c>
      <c r="K391" s="665" t="s">
        <v>2832</v>
      </c>
      <c r="L391" s="666">
        <v>6177.8</v>
      </c>
      <c r="M391" s="666">
        <v>12355.6</v>
      </c>
      <c r="N391" s="665">
        <v>2</v>
      </c>
      <c r="O391" s="748">
        <v>1.5</v>
      </c>
      <c r="P391" s="666">
        <v>6177.8</v>
      </c>
      <c r="Q391" s="681">
        <v>0.5</v>
      </c>
      <c r="R391" s="665">
        <v>1</v>
      </c>
      <c r="S391" s="681">
        <v>0.5</v>
      </c>
      <c r="T391" s="748">
        <v>1</v>
      </c>
      <c r="U391" s="704">
        <v>0.66666666666666663</v>
      </c>
    </row>
    <row r="392" spans="1:21" ht="14.4" customHeight="1" x14ac:dyDescent="0.3">
      <c r="A392" s="664">
        <v>50</v>
      </c>
      <c r="B392" s="665" t="s">
        <v>536</v>
      </c>
      <c r="C392" s="665" t="s">
        <v>2304</v>
      </c>
      <c r="D392" s="746" t="s">
        <v>3177</v>
      </c>
      <c r="E392" s="747" t="s">
        <v>2310</v>
      </c>
      <c r="F392" s="665" t="s">
        <v>2300</v>
      </c>
      <c r="G392" s="665" t="s">
        <v>2833</v>
      </c>
      <c r="H392" s="665" t="s">
        <v>1205</v>
      </c>
      <c r="I392" s="665" t="s">
        <v>2834</v>
      </c>
      <c r="J392" s="665" t="s">
        <v>2835</v>
      </c>
      <c r="K392" s="665" t="s">
        <v>2836</v>
      </c>
      <c r="L392" s="666">
        <v>123.2</v>
      </c>
      <c r="M392" s="666">
        <v>123.2</v>
      </c>
      <c r="N392" s="665">
        <v>1</v>
      </c>
      <c r="O392" s="748">
        <v>1</v>
      </c>
      <c r="P392" s="666">
        <v>123.2</v>
      </c>
      <c r="Q392" s="681">
        <v>1</v>
      </c>
      <c r="R392" s="665">
        <v>1</v>
      </c>
      <c r="S392" s="681">
        <v>1</v>
      </c>
      <c r="T392" s="748">
        <v>1</v>
      </c>
      <c r="U392" s="704">
        <v>1</v>
      </c>
    </row>
    <row r="393" spans="1:21" ht="14.4" customHeight="1" x14ac:dyDescent="0.3">
      <c r="A393" s="664">
        <v>50</v>
      </c>
      <c r="B393" s="665" t="s">
        <v>536</v>
      </c>
      <c r="C393" s="665" t="s">
        <v>2304</v>
      </c>
      <c r="D393" s="746" t="s">
        <v>3177</v>
      </c>
      <c r="E393" s="747" t="s">
        <v>2310</v>
      </c>
      <c r="F393" s="665" t="s">
        <v>2300</v>
      </c>
      <c r="G393" s="665" t="s">
        <v>2837</v>
      </c>
      <c r="H393" s="665" t="s">
        <v>1205</v>
      </c>
      <c r="I393" s="665" t="s">
        <v>2838</v>
      </c>
      <c r="J393" s="665" t="s">
        <v>2839</v>
      </c>
      <c r="K393" s="665" t="s">
        <v>1127</v>
      </c>
      <c r="L393" s="666">
        <v>98.11</v>
      </c>
      <c r="M393" s="666">
        <v>98.11</v>
      </c>
      <c r="N393" s="665">
        <v>1</v>
      </c>
      <c r="O393" s="748">
        <v>0.5</v>
      </c>
      <c r="P393" s="666"/>
      <c r="Q393" s="681">
        <v>0</v>
      </c>
      <c r="R393" s="665"/>
      <c r="S393" s="681">
        <v>0</v>
      </c>
      <c r="T393" s="748"/>
      <c r="U393" s="704">
        <v>0</v>
      </c>
    </row>
    <row r="394" spans="1:21" ht="14.4" customHeight="1" x14ac:dyDescent="0.3">
      <c r="A394" s="664">
        <v>50</v>
      </c>
      <c r="B394" s="665" t="s">
        <v>536</v>
      </c>
      <c r="C394" s="665" t="s">
        <v>2304</v>
      </c>
      <c r="D394" s="746" t="s">
        <v>3177</v>
      </c>
      <c r="E394" s="747" t="s">
        <v>2310</v>
      </c>
      <c r="F394" s="665" t="s">
        <v>2300</v>
      </c>
      <c r="G394" s="665" t="s">
        <v>2375</v>
      </c>
      <c r="H394" s="665" t="s">
        <v>537</v>
      </c>
      <c r="I394" s="665" t="s">
        <v>660</v>
      </c>
      <c r="J394" s="665" t="s">
        <v>661</v>
      </c>
      <c r="K394" s="665" t="s">
        <v>2377</v>
      </c>
      <c r="L394" s="666">
        <v>42.08</v>
      </c>
      <c r="M394" s="666">
        <v>42.08</v>
      </c>
      <c r="N394" s="665">
        <v>1</v>
      </c>
      <c r="O394" s="748">
        <v>0.5</v>
      </c>
      <c r="P394" s="666"/>
      <c r="Q394" s="681">
        <v>0</v>
      </c>
      <c r="R394" s="665"/>
      <c r="S394" s="681">
        <v>0</v>
      </c>
      <c r="T394" s="748"/>
      <c r="U394" s="704">
        <v>0</v>
      </c>
    </row>
    <row r="395" spans="1:21" ht="14.4" customHeight="1" x14ac:dyDescent="0.3">
      <c r="A395" s="664">
        <v>50</v>
      </c>
      <c r="B395" s="665" t="s">
        <v>536</v>
      </c>
      <c r="C395" s="665" t="s">
        <v>2304</v>
      </c>
      <c r="D395" s="746" t="s">
        <v>3177</v>
      </c>
      <c r="E395" s="747" t="s">
        <v>2310</v>
      </c>
      <c r="F395" s="665" t="s">
        <v>2300</v>
      </c>
      <c r="G395" s="665" t="s">
        <v>2378</v>
      </c>
      <c r="H395" s="665" t="s">
        <v>537</v>
      </c>
      <c r="I395" s="665" t="s">
        <v>1435</v>
      </c>
      <c r="J395" s="665" t="s">
        <v>1436</v>
      </c>
      <c r="K395" s="665" t="s">
        <v>2379</v>
      </c>
      <c r="L395" s="666">
        <v>22.44</v>
      </c>
      <c r="M395" s="666">
        <v>44.88</v>
      </c>
      <c r="N395" s="665">
        <v>2</v>
      </c>
      <c r="O395" s="748">
        <v>1</v>
      </c>
      <c r="P395" s="666"/>
      <c r="Q395" s="681">
        <v>0</v>
      </c>
      <c r="R395" s="665"/>
      <c r="S395" s="681">
        <v>0</v>
      </c>
      <c r="T395" s="748"/>
      <c r="U395" s="704">
        <v>0</v>
      </c>
    </row>
    <row r="396" spans="1:21" ht="14.4" customHeight="1" x14ac:dyDescent="0.3">
      <c r="A396" s="664">
        <v>50</v>
      </c>
      <c r="B396" s="665" t="s">
        <v>536</v>
      </c>
      <c r="C396" s="665" t="s">
        <v>2304</v>
      </c>
      <c r="D396" s="746" t="s">
        <v>3177</v>
      </c>
      <c r="E396" s="747" t="s">
        <v>2310</v>
      </c>
      <c r="F396" s="665" t="s">
        <v>2300</v>
      </c>
      <c r="G396" s="665" t="s">
        <v>2546</v>
      </c>
      <c r="H396" s="665" t="s">
        <v>1205</v>
      </c>
      <c r="I396" s="665" t="s">
        <v>2840</v>
      </c>
      <c r="J396" s="665" t="s">
        <v>1327</v>
      </c>
      <c r="K396" s="665" t="s">
        <v>2841</v>
      </c>
      <c r="L396" s="666">
        <v>366.53</v>
      </c>
      <c r="M396" s="666">
        <v>366.53</v>
      </c>
      <c r="N396" s="665">
        <v>1</v>
      </c>
      <c r="O396" s="748">
        <v>0.5</v>
      </c>
      <c r="P396" s="666"/>
      <c r="Q396" s="681">
        <v>0</v>
      </c>
      <c r="R396" s="665"/>
      <c r="S396" s="681">
        <v>0</v>
      </c>
      <c r="T396" s="748"/>
      <c r="U396" s="704">
        <v>0</v>
      </c>
    </row>
    <row r="397" spans="1:21" ht="14.4" customHeight="1" x14ac:dyDescent="0.3">
      <c r="A397" s="664">
        <v>50</v>
      </c>
      <c r="B397" s="665" t="s">
        <v>536</v>
      </c>
      <c r="C397" s="665" t="s">
        <v>2304</v>
      </c>
      <c r="D397" s="746" t="s">
        <v>3177</v>
      </c>
      <c r="E397" s="747" t="s">
        <v>2310</v>
      </c>
      <c r="F397" s="665" t="s">
        <v>2300</v>
      </c>
      <c r="G397" s="665" t="s">
        <v>2404</v>
      </c>
      <c r="H397" s="665" t="s">
        <v>537</v>
      </c>
      <c r="I397" s="665" t="s">
        <v>706</v>
      </c>
      <c r="J397" s="665" t="s">
        <v>2842</v>
      </c>
      <c r="K397" s="665" t="s">
        <v>708</v>
      </c>
      <c r="L397" s="666">
        <v>149.69</v>
      </c>
      <c r="M397" s="666">
        <v>598.76</v>
      </c>
      <c r="N397" s="665">
        <v>4</v>
      </c>
      <c r="O397" s="748">
        <v>0.5</v>
      </c>
      <c r="P397" s="666"/>
      <c r="Q397" s="681">
        <v>0</v>
      </c>
      <c r="R397" s="665"/>
      <c r="S397" s="681">
        <v>0</v>
      </c>
      <c r="T397" s="748"/>
      <c r="U397" s="704">
        <v>0</v>
      </c>
    </row>
    <row r="398" spans="1:21" ht="14.4" customHeight="1" x14ac:dyDescent="0.3">
      <c r="A398" s="664">
        <v>50</v>
      </c>
      <c r="B398" s="665" t="s">
        <v>536</v>
      </c>
      <c r="C398" s="665" t="s">
        <v>2304</v>
      </c>
      <c r="D398" s="746" t="s">
        <v>3177</v>
      </c>
      <c r="E398" s="747" t="s">
        <v>2310</v>
      </c>
      <c r="F398" s="665" t="s">
        <v>2300</v>
      </c>
      <c r="G398" s="665" t="s">
        <v>2384</v>
      </c>
      <c r="H398" s="665" t="s">
        <v>537</v>
      </c>
      <c r="I398" s="665" t="s">
        <v>2385</v>
      </c>
      <c r="J398" s="665" t="s">
        <v>2386</v>
      </c>
      <c r="K398" s="665" t="s">
        <v>2387</v>
      </c>
      <c r="L398" s="666">
        <v>150.19</v>
      </c>
      <c r="M398" s="666">
        <v>450.57</v>
      </c>
      <c r="N398" s="665">
        <v>3</v>
      </c>
      <c r="O398" s="748">
        <v>0.5</v>
      </c>
      <c r="P398" s="666"/>
      <c r="Q398" s="681">
        <v>0</v>
      </c>
      <c r="R398" s="665"/>
      <c r="S398" s="681">
        <v>0</v>
      </c>
      <c r="T398" s="748"/>
      <c r="U398" s="704">
        <v>0</v>
      </c>
    </row>
    <row r="399" spans="1:21" ht="14.4" customHeight="1" x14ac:dyDescent="0.3">
      <c r="A399" s="664">
        <v>50</v>
      </c>
      <c r="B399" s="665" t="s">
        <v>536</v>
      </c>
      <c r="C399" s="665" t="s">
        <v>2304</v>
      </c>
      <c r="D399" s="746" t="s">
        <v>3177</v>
      </c>
      <c r="E399" s="747" t="s">
        <v>2310</v>
      </c>
      <c r="F399" s="665" t="s">
        <v>2300</v>
      </c>
      <c r="G399" s="665" t="s">
        <v>2408</v>
      </c>
      <c r="H399" s="665" t="s">
        <v>1205</v>
      </c>
      <c r="I399" s="665" t="s">
        <v>1298</v>
      </c>
      <c r="J399" s="665" t="s">
        <v>2172</v>
      </c>
      <c r="K399" s="665" t="s">
        <v>2173</v>
      </c>
      <c r="L399" s="666">
        <v>184.74</v>
      </c>
      <c r="M399" s="666">
        <v>184.74</v>
      </c>
      <c r="N399" s="665">
        <v>1</v>
      </c>
      <c r="O399" s="748">
        <v>0.5</v>
      </c>
      <c r="P399" s="666"/>
      <c r="Q399" s="681">
        <v>0</v>
      </c>
      <c r="R399" s="665"/>
      <c r="S399" s="681">
        <v>0</v>
      </c>
      <c r="T399" s="748"/>
      <c r="U399" s="704">
        <v>0</v>
      </c>
    </row>
    <row r="400" spans="1:21" ht="14.4" customHeight="1" x14ac:dyDescent="0.3">
      <c r="A400" s="664">
        <v>50</v>
      </c>
      <c r="B400" s="665" t="s">
        <v>536</v>
      </c>
      <c r="C400" s="665" t="s">
        <v>2304</v>
      </c>
      <c r="D400" s="746" t="s">
        <v>3177</v>
      </c>
      <c r="E400" s="747" t="s">
        <v>2310</v>
      </c>
      <c r="F400" s="665" t="s">
        <v>2300</v>
      </c>
      <c r="G400" s="665" t="s">
        <v>2390</v>
      </c>
      <c r="H400" s="665" t="s">
        <v>1205</v>
      </c>
      <c r="I400" s="665" t="s">
        <v>2843</v>
      </c>
      <c r="J400" s="665" t="s">
        <v>2844</v>
      </c>
      <c r="K400" s="665" t="s">
        <v>2845</v>
      </c>
      <c r="L400" s="666">
        <v>1906.97</v>
      </c>
      <c r="M400" s="666">
        <v>3813.94</v>
      </c>
      <c r="N400" s="665">
        <v>2</v>
      </c>
      <c r="O400" s="748">
        <v>1</v>
      </c>
      <c r="P400" s="666"/>
      <c r="Q400" s="681">
        <v>0</v>
      </c>
      <c r="R400" s="665"/>
      <c r="S400" s="681">
        <v>0</v>
      </c>
      <c r="T400" s="748"/>
      <c r="U400" s="704">
        <v>0</v>
      </c>
    </row>
    <row r="401" spans="1:21" ht="14.4" customHeight="1" x14ac:dyDescent="0.3">
      <c r="A401" s="664">
        <v>50</v>
      </c>
      <c r="B401" s="665" t="s">
        <v>536</v>
      </c>
      <c r="C401" s="665" t="s">
        <v>2304</v>
      </c>
      <c r="D401" s="746" t="s">
        <v>3177</v>
      </c>
      <c r="E401" s="747" t="s">
        <v>2310</v>
      </c>
      <c r="F401" s="665" t="s">
        <v>2301</v>
      </c>
      <c r="G401" s="665" t="s">
        <v>2846</v>
      </c>
      <c r="H401" s="665" t="s">
        <v>537</v>
      </c>
      <c r="I401" s="665" t="s">
        <v>2847</v>
      </c>
      <c r="J401" s="665" t="s">
        <v>2848</v>
      </c>
      <c r="K401" s="665" t="s">
        <v>2849</v>
      </c>
      <c r="L401" s="666">
        <v>25</v>
      </c>
      <c r="M401" s="666">
        <v>800</v>
      </c>
      <c r="N401" s="665">
        <v>32</v>
      </c>
      <c r="O401" s="748">
        <v>8</v>
      </c>
      <c r="P401" s="666">
        <v>700</v>
      </c>
      <c r="Q401" s="681">
        <v>0.875</v>
      </c>
      <c r="R401" s="665">
        <v>28</v>
      </c>
      <c r="S401" s="681">
        <v>0.875</v>
      </c>
      <c r="T401" s="748">
        <v>7</v>
      </c>
      <c r="U401" s="704">
        <v>0.875</v>
      </c>
    </row>
    <row r="402" spans="1:21" ht="14.4" customHeight="1" x14ac:dyDescent="0.3">
      <c r="A402" s="664">
        <v>50</v>
      </c>
      <c r="B402" s="665" t="s">
        <v>536</v>
      </c>
      <c r="C402" s="665" t="s">
        <v>2304</v>
      </c>
      <c r="D402" s="746" t="s">
        <v>3177</v>
      </c>
      <c r="E402" s="747" t="s">
        <v>2310</v>
      </c>
      <c r="F402" s="665" t="s">
        <v>2301</v>
      </c>
      <c r="G402" s="665" t="s">
        <v>2846</v>
      </c>
      <c r="H402" s="665" t="s">
        <v>537</v>
      </c>
      <c r="I402" s="665" t="s">
        <v>2850</v>
      </c>
      <c r="J402" s="665" t="s">
        <v>2848</v>
      </c>
      <c r="K402" s="665" t="s">
        <v>2851</v>
      </c>
      <c r="L402" s="666">
        <v>30</v>
      </c>
      <c r="M402" s="666">
        <v>960</v>
      </c>
      <c r="N402" s="665">
        <v>32</v>
      </c>
      <c r="O402" s="748">
        <v>8</v>
      </c>
      <c r="P402" s="666">
        <v>960</v>
      </c>
      <c r="Q402" s="681">
        <v>1</v>
      </c>
      <c r="R402" s="665">
        <v>32</v>
      </c>
      <c r="S402" s="681">
        <v>1</v>
      </c>
      <c r="T402" s="748">
        <v>8</v>
      </c>
      <c r="U402" s="704">
        <v>1</v>
      </c>
    </row>
    <row r="403" spans="1:21" ht="14.4" customHeight="1" x14ac:dyDescent="0.3">
      <c r="A403" s="664">
        <v>50</v>
      </c>
      <c r="B403" s="665" t="s">
        <v>536</v>
      </c>
      <c r="C403" s="665" t="s">
        <v>2304</v>
      </c>
      <c r="D403" s="746" t="s">
        <v>3177</v>
      </c>
      <c r="E403" s="747" t="s">
        <v>2310</v>
      </c>
      <c r="F403" s="665" t="s">
        <v>2301</v>
      </c>
      <c r="G403" s="665" t="s">
        <v>2852</v>
      </c>
      <c r="H403" s="665" t="s">
        <v>537</v>
      </c>
      <c r="I403" s="665" t="s">
        <v>2853</v>
      </c>
      <c r="J403" s="665" t="s">
        <v>2854</v>
      </c>
      <c r="K403" s="665" t="s">
        <v>2855</v>
      </c>
      <c r="L403" s="666">
        <v>378.48</v>
      </c>
      <c r="M403" s="666">
        <v>1513.92</v>
      </c>
      <c r="N403" s="665">
        <v>4</v>
      </c>
      <c r="O403" s="748">
        <v>4</v>
      </c>
      <c r="P403" s="666">
        <v>1513.92</v>
      </c>
      <c r="Q403" s="681">
        <v>1</v>
      </c>
      <c r="R403" s="665">
        <v>4</v>
      </c>
      <c r="S403" s="681">
        <v>1</v>
      </c>
      <c r="T403" s="748">
        <v>4</v>
      </c>
      <c r="U403" s="704">
        <v>1</v>
      </c>
    </row>
    <row r="404" spans="1:21" ht="14.4" customHeight="1" x14ac:dyDescent="0.3">
      <c r="A404" s="664">
        <v>50</v>
      </c>
      <c r="B404" s="665" t="s">
        <v>536</v>
      </c>
      <c r="C404" s="665" t="s">
        <v>2304</v>
      </c>
      <c r="D404" s="746" t="s">
        <v>3177</v>
      </c>
      <c r="E404" s="747" t="s">
        <v>2310</v>
      </c>
      <c r="F404" s="665" t="s">
        <v>2301</v>
      </c>
      <c r="G404" s="665" t="s">
        <v>2852</v>
      </c>
      <c r="H404" s="665" t="s">
        <v>537</v>
      </c>
      <c r="I404" s="665" t="s">
        <v>2856</v>
      </c>
      <c r="J404" s="665" t="s">
        <v>2857</v>
      </c>
      <c r="K404" s="665" t="s">
        <v>2858</v>
      </c>
      <c r="L404" s="666">
        <v>378.48</v>
      </c>
      <c r="M404" s="666">
        <v>1513.92</v>
      </c>
      <c r="N404" s="665">
        <v>4</v>
      </c>
      <c r="O404" s="748">
        <v>4</v>
      </c>
      <c r="P404" s="666">
        <v>1513.92</v>
      </c>
      <c r="Q404" s="681">
        <v>1</v>
      </c>
      <c r="R404" s="665">
        <v>4</v>
      </c>
      <c r="S404" s="681">
        <v>1</v>
      </c>
      <c r="T404" s="748">
        <v>4</v>
      </c>
      <c r="U404" s="704">
        <v>1</v>
      </c>
    </row>
    <row r="405" spans="1:21" ht="14.4" customHeight="1" x14ac:dyDescent="0.3">
      <c r="A405" s="664">
        <v>50</v>
      </c>
      <c r="B405" s="665" t="s">
        <v>536</v>
      </c>
      <c r="C405" s="665" t="s">
        <v>2304</v>
      </c>
      <c r="D405" s="746" t="s">
        <v>3177</v>
      </c>
      <c r="E405" s="747" t="s">
        <v>2311</v>
      </c>
      <c r="F405" s="665" t="s">
        <v>2300</v>
      </c>
      <c r="G405" s="665" t="s">
        <v>2859</v>
      </c>
      <c r="H405" s="665" t="s">
        <v>537</v>
      </c>
      <c r="I405" s="665" t="s">
        <v>2860</v>
      </c>
      <c r="J405" s="665" t="s">
        <v>2861</v>
      </c>
      <c r="K405" s="665" t="s">
        <v>2862</v>
      </c>
      <c r="L405" s="666">
        <v>263.26</v>
      </c>
      <c r="M405" s="666">
        <v>263.26</v>
      </c>
      <c r="N405" s="665">
        <v>1</v>
      </c>
      <c r="O405" s="748">
        <v>0.5</v>
      </c>
      <c r="P405" s="666">
        <v>263.26</v>
      </c>
      <c r="Q405" s="681">
        <v>1</v>
      </c>
      <c r="R405" s="665">
        <v>1</v>
      </c>
      <c r="S405" s="681">
        <v>1</v>
      </c>
      <c r="T405" s="748">
        <v>0.5</v>
      </c>
      <c r="U405" s="704">
        <v>1</v>
      </c>
    </row>
    <row r="406" spans="1:21" ht="14.4" customHeight="1" x14ac:dyDescent="0.3">
      <c r="A406" s="664">
        <v>50</v>
      </c>
      <c r="B406" s="665" t="s">
        <v>536</v>
      </c>
      <c r="C406" s="665" t="s">
        <v>2304</v>
      </c>
      <c r="D406" s="746" t="s">
        <v>3177</v>
      </c>
      <c r="E406" s="747" t="s">
        <v>2311</v>
      </c>
      <c r="F406" s="665" t="s">
        <v>2300</v>
      </c>
      <c r="G406" s="665" t="s">
        <v>2859</v>
      </c>
      <c r="H406" s="665" t="s">
        <v>537</v>
      </c>
      <c r="I406" s="665" t="s">
        <v>1099</v>
      </c>
      <c r="J406" s="665" t="s">
        <v>2863</v>
      </c>
      <c r="K406" s="665" t="s">
        <v>2864</v>
      </c>
      <c r="L406" s="666">
        <v>0</v>
      </c>
      <c r="M406" s="666">
        <v>0</v>
      </c>
      <c r="N406" s="665">
        <v>1</v>
      </c>
      <c r="O406" s="748">
        <v>0.5</v>
      </c>
      <c r="P406" s="666">
        <v>0</v>
      </c>
      <c r="Q406" s="681"/>
      <c r="R406" s="665">
        <v>1</v>
      </c>
      <c r="S406" s="681">
        <v>1</v>
      </c>
      <c r="T406" s="748">
        <v>0.5</v>
      </c>
      <c r="U406" s="704">
        <v>1</v>
      </c>
    </row>
    <row r="407" spans="1:21" ht="14.4" customHeight="1" x14ac:dyDescent="0.3">
      <c r="A407" s="664">
        <v>50</v>
      </c>
      <c r="B407" s="665" t="s">
        <v>536</v>
      </c>
      <c r="C407" s="665" t="s">
        <v>2304</v>
      </c>
      <c r="D407" s="746" t="s">
        <v>3177</v>
      </c>
      <c r="E407" s="747" t="s">
        <v>2311</v>
      </c>
      <c r="F407" s="665" t="s">
        <v>2300</v>
      </c>
      <c r="G407" s="665" t="s">
        <v>2865</v>
      </c>
      <c r="H407" s="665" t="s">
        <v>537</v>
      </c>
      <c r="I407" s="665" t="s">
        <v>2866</v>
      </c>
      <c r="J407" s="665" t="s">
        <v>2867</v>
      </c>
      <c r="K407" s="665" t="s">
        <v>2868</v>
      </c>
      <c r="L407" s="666">
        <v>90.77</v>
      </c>
      <c r="M407" s="666">
        <v>90.77</v>
      </c>
      <c r="N407" s="665">
        <v>1</v>
      </c>
      <c r="O407" s="748">
        <v>0.5</v>
      </c>
      <c r="P407" s="666"/>
      <c r="Q407" s="681">
        <v>0</v>
      </c>
      <c r="R407" s="665"/>
      <c r="S407" s="681">
        <v>0</v>
      </c>
      <c r="T407" s="748"/>
      <c r="U407" s="704">
        <v>0</v>
      </c>
    </row>
    <row r="408" spans="1:21" ht="14.4" customHeight="1" x14ac:dyDescent="0.3">
      <c r="A408" s="664">
        <v>50</v>
      </c>
      <c r="B408" s="665" t="s">
        <v>536</v>
      </c>
      <c r="C408" s="665" t="s">
        <v>2304</v>
      </c>
      <c r="D408" s="746" t="s">
        <v>3177</v>
      </c>
      <c r="E408" s="747" t="s">
        <v>2311</v>
      </c>
      <c r="F408" s="665" t="s">
        <v>2300</v>
      </c>
      <c r="G408" s="665" t="s">
        <v>2869</v>
      </c>
      <c r="H408" s="665" t="s">
        <v>537</v>
      </c>
      <c r="I408" s="665" t="s">
        <v>2870</v>
      </c>
      <c r="J408" s="665" t="s">
        <v>2871</v>
      </c>
      <c r="K408" s="665" t="s">
        <v>1617</v>
      </c>
      <c r="L408" s="666">
        <v>30.92</v>
      </c>
      <c r="M408" s="666">
        <v>30.92</v>
      </c>
      <c r="N408" s="665">
        <v>1</v>
      </c>
      <c r="O408" s="748">
        <v>0.5</v>
      </c>
      <c r="P408" s="666">
        <v>30.92</v>
      </c>
      <c r="Q408" s="681">
        <v>1</v>
      </c>
      <c r="R408" s="665">
        <v>1</v>
      </c>
      <c r="S408" s="681">
        <v>1</v>
      </c>
      <c r="T408" s="748">
        <v>0.5</v>
      </c>
      <c r="U408" s="704">
        <v>1</v>
      </c>
    </row>
    <row r="409" spans="1:21" ht="14.4" customHeight="1" x14ac:dyDescent="0.3">
      <c r="A409" s="664">
        <v>50</v>
      </c>
      <c r="B409" s="665" t="s">
        <v>536</v>
      </c>
      <c r="C409" s="665" t="s">
        <v>2304</v>
      </c>
      <c r="D409" s="746" t="s">
        <v>3177</v>
      </c>
      <c r="E409" s="747" t="s">
        <v>2311</v>
      </c>
      <c r="F409" s="665" t="s">
        <v>2300</v>
      </c>
      <c r="G409" s="665" t="s">
        <v>2872</v>
      </c>
      <c r="H409" s="665" t="s">
        <v>537</v>
      </c>
      <c r="I409" s="665" t="s">
        <v>2873</v>
      </c>
      <c r="J409" s="665" t="s">
        <v>2874</v>
      </c>
      <c r="K409" s="665" t="s">
        <v>2875</v>
      </c>
      <c r="L409" s="666">
        <v>19.89</v>
      </c>
      <c r="M409" s="666">
        <v>39.78</v>
      </c>
      <c r="N409" s="665">
        <v>2</v>
      </c>
      <c r="O409" s="748">
        <v>0.5</v>
      </c>
      <c r="P409" s="666">
        <v>39.78</v>
      </c>
      <c r="Q409" s="681">
        <v>1</v>
      </c>
      <c r="R409" s="665">
        <v>2</v>
      </c>
      <c r="S409" s="681">
        <v>1</v>
      </c>
      <c r="T409" s="748">
        <v>0.5</v>
      </c>
      <c r="U409" s="704">
        <v>1</v>
      </c>
    </row>
    <row r="410" spans="1:21" ht="14.4" customHeight="1" x14ac:dyDescent="0.3">
      <c r="A410" s="664">
        <v>50</v>
      </c>
      <c r="B410" s="665" t="s">
        <v>536</v>
      </c>
      <c r="C410" s="665" t="s">
        <v>2304</v>
      </c>
      <c r="D410" s="746" t="s">
        <v>3177</v>
      </c>
      <c r="E410" s="747" t="s">
        <v>2311</v>
      </c>
      <c r="F410" s="665" t="s">
        <v>2300</v>
      </c>
      <c r="G410" s="665" t="s">
        <v>2876</v>
      </c>
      <c r="H410" s="665" t="s">
        <v>537</v>
      </c>
      <c r="I410" s="665" t="s">
        <v>2877</v>
      </c>
      <c r="J410" s="665" t="s">
        <v>2878</v>
      </c>
      <c r="K410" s="665" t="s">
        <v>2879</v>
      </c>
      <c r="L410" s="666">
        <v>0</v>
      </c>
      <c r="M410" s="666">
        <v>0</v>
      </c>
      <c r="N410" s="665">
        <v>1</v>
      </c>
      <c r="O410" s="748">
        <v>1</v>
      </c>
      <c r="P410" s="666"/>
      <c r="Q410" s="681"/>
      <c r="R410" s="665"/>
      <c r="S410" s="681">
        <v>0</v>
      </c>
      <c r="T410" s="748"/>
      <c r="U410" s="704">
        <v>0</v>
      </c>
    </row>
    <row r="411" spans="1:21" ht="14.4" customHeight="1" x14ac:dyDescent="0.3">
      <c r="A411" s="664">
        <v>50</v>
      </c>
      <c r="B411" s="665" t="s">
        <v>536</v>
      </c>
      <c r="C411" s="665" t="s">
        <v>2304</v>
      </c>
      <c r="D411" s="746" t="s">
        <v>3177</v>
      </c>
      <c r="E411" s="747" t="s">
        <v>2311</v>
      </c>
      <c r="F411" s="665" t="s">
        <v>2300</v>
      </c>
      <c r="G411" s="665" t="s">
        <v>2476</v>
      </c>
      <c r="H411" s="665" t="s">
        <v>1205</v>
      </c>
      <c r="I411" s="665" t="s">
        <v>2880</v>
      </c>
      <c r="J411" s="665" t="s">
        <v>2881</v>
      </c>
      <c r="K411" s="665" t="s">
        <v>2882</v>
      </c>
      <c r="L411" s="666">
        <v>118.54</v>
      </c>
      <c r="M411" s="666">
        <v>355.62</v>
      </c>
      <c r="N411" s="665">
        <v>3</v>
      </c>
      <c r="O411" s="748">
        <v>1</v>
      </c>
      <c r="P411" s="666">
        <v>355.62</v>
      </c>
      <c r="Q411" s="681">
        <v>1</v>
      </c>
      <c r="R411" s="665">
        <v>3</v>
      </c>
      <c r="S411" s="681">
        <v>1</v>
      </c>
      <c r="T411" s="748">
        <v>1</v>
      </c>
      <c r="U411" s="704">
        <v>1</v>
      </c>
    </row>
    <row r="412" spans="1:21" ht="14.4" customHeight="1" x14ac:dyDescent="0.3">
      <c r="A412" s="664">
        <v>50</v>
      </c>
      <c r="B412" s="665" t="s">
        <v>536</v>
      </c>
      <c r="C412" s="665" t="s">
        <v>2304</v>
      </c>
      <c r="D412" s="746" t="s">
        <v>3177</v>
      </c>
      <c r="E412" s="747" t="s">
        <v>2311</v>
      </c>
      <c r="F412" s="665" t="s">
        <v>2300</v>
      </c>
      <c r="G412" s="665" t="s">
        <v>2883</v>
      </c>
      <c r="H412" s="665" t="s">
        <v>537</v>
      </c>
      <c r="I412" s="665" t="s">
        <v>2884</v>
      </c>
      <c r="J412" s="665" t="s">
        <v>2885</v>
      </c>
      <c r="K412" s="665" t="s">
        <v>2886</v>
      </c>
      <c r="L412" s="666">
        <v>0</v>
      </c>
      <c r="M412" s="666">
        <v>0</v>
      </c>
      <c r="N412" s="665">
        <v>2</v>
      </c>
      <c r="O412" s="748">
        <v>0.5</v>
      </c>
      <c r="P412" s="666"/>
      <c r="Q412" s="681"/>
      <c r="R412" s="665"/>
      <c r="S412" s="681">
        <v>0</v>
      </c>
      <c r="T412" s="748"/>
      <c r="U412" s="704">
        <v>0</v>
      </c>
    </row>
    <row r="413" spans="1:21" ht="14.4" customHeight="1" x14ac:dyDescent="0.3">
      <c r="A413" s="664">
        <v>50</v>
      </c>
      <c r="B413" s="665" t="s">
        <v>536</v>
      </c>
      <c r="C413" s="665" t="s">
        <v>2304</v>
      </c>
      <c r="D413" s="746" t="s">
        <v>3177</v>
      </c>
      <c r="E413" s="747" t="s">
        <v>2311</v>
      </c>
      <c r="F413" s="665" t="s">
        <v>2300</v>
      </c>
      <c r="G413" s="665" t="s">
        <v>2887</v>
      </c>
      <c r="H413" s="665" t="s">
        <v>537</v>
      </c>
      <c r="I413" s="665" t="s">
        <v>2888</v>
      </c>
      <c r="J413" s="665" t="s">
        <v>2889</v>
      </c>
      <c r="K413" s="665" t="s">
        <v>2890</v>
      </c>
      <c r="L413" s="666">
        <v>0</v>
      </c>
      <c r="M413" s="666">
        <v>0</v>
      </c>
      <c r="N413" s="665">
        <v>1</v>
      </c>
      <c r="O413" s="748">
        <v>1</v>
      </c>
      <c r="P413" s="666">
        <v>0</v>
      </c>
      <c r="Q413" s="681"/>
      <c r="R413" s="665">
        <v>1</v>
      </c>
      <c r="S413" s="681">
        <v>1</v>
      </c>
      <c r="T413" s="748">
        <v>1</v>
      </c>
      <c r="U413" s="704">
        <v>1</v>
      </c>
    </row>
    <row r="414" spans="1:21" ht="14.4" customHeight="1" x14ac:dyDescent="0.3">
      <c r="A414" s="664">
        <v>50</v>
      </c>
      <c r="B414" s="665" t="s">
        <v>536</v>
      </c>
      <c r="C414" s="665" t="s">
        <v>2304</v>
      </c>
      <c r="D414" s="746" t="s">
        <v>3177</v>
      </c>
      <c r="E414" s="747" t="s">
        <v>2312</v>
      </c>
      <c r="F414" s="665" t="s">
        <v>2300</v>
      </c>
      <c r="G414" s="665" t="s">
        <v>2445</v>
      </c>
      <c r="H414" s="665" t="s">
        <v>537</v>
      </c>
      <c r="I414" s="665" t="s">
        <v>1509</v>
      </c>
      <c r="J414" s="665" t="s">
        <v>1510</v>
      </c>
      <c r="K414" s="665" t="s">
        <v>2446</v>
      </c>
      <c r="L414" s="666">
        <v>78.33</v>
      </c>
      <c r="M414" s="666">
        <v>78.33</v>
      </c>
      <c r="N414" s="665">
        <v>1</v>
      </c>
      <c r="O414" s="748">
        <v>1</v>
      </c>
      <c r="P414" s="666">
        <v>78.33</v>
      </c>
      <c r="Q414" s="681">
        <v>1</v>
      </c>
      <c r="R414" s="665">
        <v>1</v>
      </c>
      <c r="S414" s="681">
        <v>1</v>
      </c>
      <c r="T414" s="748">
        <v>1</v>
      </c>
      <c r="U414" s="704">
        <v>1</v>
      </c>
    </row>
    <row r="415" spans="1:21" ht="14.4" customHeight="1" x14ac:dyDescent="0.3">
      <c r="A415" s="664">
        <v>50</v>
      </c>
      <c r="B415" s="665" t="s">
        <v>536</v>
      </c>
      <c r="C415" s="665" t="s">
        <v>2304</v>
      </c>
      <c r="D415" s="746" t="s">
        <v>3177</v>
      </c>
      <c r="E415" s="747" t="s">
        <v>2312</v>
      </c>
      <c r="F415" s="665" t="s">
        <v>2300</v>
      </c>
      <c r="G415" s="665" t="s">
        <v>2339</v>
      </c>
      <c r="H415" s="665" t="s">
        <v>537</v>
      </c>
      <c r="I415" s="665" t="s">
        <v>2397</v>
      </c>
      <c r="J415" s="665" t="s">
        <v>2340</v>
      </c>
      <c r="K415" s="665" t="s">
        <v>2398</v>
      </c>
      <c r="L415" s="666">
        <v>0</v>
      </c>
      <c r="M415" s="666">
        <v>0</v>
      </c>
      <c r="N415" s="665">
        <v>1</v>
      </c>
      <c r="O415" s="748">
        <v>0.5</v>
      </c>
      <c r="P415" s="666"/>
      <c r="Q415" s="681"/>
      <c r="R415" s="665"/>
      <c r="S415" s="681">
        <v>0</v>
      </c>
      <c r="T415" s="748"/>
      <c r="U415" s="704">
        <v>0</v>
      </c>
    </row>
    <row r="416" spans="1:21" ht="14.4" customHeight="1" x14ac:dyDescent="0.3">
      <c r="A416" s="664">
        <v>50</v>
      </c>
      <c r="B416" s="665" t="s">
        <v>536</v>
      </c>
      <c r="C416" s="665" t="s">
        <v>2304</v>
      </c>
      <c r="D416" s="746" t="s">
        <v>3177</v>
      </c>
      <c r="E416" s="747" t="s">
        <v>2312</v>
      </c>
      <c r="F416" s="665" t="s">
        <v>2300</v>
      </c>
      <c r="G416" s="665" t="s">
        <v>2891</v>
      </c>
      <c r="H416" s="665" t="s">
        <v>537</v>
      </c>
      <c r="I416" s="665" t="s">
        <v>1458</v>
      </c>
      <c r="J416" s="665" t="s">
        <v>1459</v>
      </c>
      <c r="K416" s="665" t="s">
        <v>1460</v>
      </c>
      <c r="L416" s="666">
        <v>132.97999999999999</v>
      </c>
      <c r="M416" s="666">
        <v>265.95999999999998</v>
      </c>
      <c r="N416" s="665">
        <v>2</v>
      </c>
      <c r="O416" s="748">
        <v>1</v>
      </c>
      <c r="P416" s="666">
        <v>265.95999999999998</v>
      </c>
      <c r="Q416" s="681">
        <v>1</v>
      </c>
      <c r="R416" s="665">
        <v>2</v>
      </c>
      <c r="S416" s="681">
        <v>1</v>
      </c>
      <c r="T416" s="748">
        <v>1</v>
      </c>
      <c r="U416" s="704">
        <v>1</v>
      </c>
    </row>
    <row r="417" spans="1:21" ht="14.4" customHeight="1" x14ac:dyDescent="0.3">
      <c r="A417" s="664">
        <v>50</v>
      </c>
      <c r="B417" s="665" t="s">
        <v>536</v>
      </c>
      <c r="C417" s="665" t="s">
        <v>2304</v>
      </c>
      <c r="D417" s="746" t="s">
        <v>3177</v>
      </c>
      <c r="E417" s="747" t="s">
        <v>2312</v>
      </c>
      <c r="F417" s="665" t="s">
        <v>2300</v>
      </c>
      <c r="G417" s="665" t="s">
        <v>2476</v>
      </c>
      <c r="H417" s="665" t="s">
        <v>1205</v>
      </c>
      <c r="I417" s="665" t="s">
        <v>2480</v>
      </c>
      <c r="J417" s="665" t="s">
        <v>1909</v>
      </c>
      <c r="K417" s="665" t="s">
        <v>2481</v>
      </c>
      <c r="L417" s="666">
        <v>79.03</v>
      </c>
      <c r="M417" s="666">
        <v>79.03</v>
      </c>
      <c r="N417" s="665">
        <v>1</v>
      </c>
      <c r="O417" s="748">
        <v>1</v>
      </c>
      <c r="P417" s="666">
        <v>79.03</v>
      </c>
      <c r="Q417" s="681">
        <v>1</v>
      </c>
      <c r="R417" s="665">
        <v>1</v>
      </c>
      <c r="S417" s="681">
        <v>1</v>
      </c>
      <c r="T417" s="748">
        <v>1</v>
      </c>
      <c r="U417" s="704">
        <v>1</v>
      </c>
    </row>
    <row r="418" spans="1:21" ht="14.4" customHeight="1" x14ac:dyDescent="0.3">
      <c r="A418" s="664">
        <v>50</v>
      </c>
      <c r="B418" s="665" t="s">
        <v>536</v>
      </c>
      <c r="C418" s="665" t="s">
        <v>2304</v>
      </c>
      <c r="D418" s="746" t="s">
        <v>3177</v>
      </c>
      <c r="E418" s="747" t="s">
        <v>2312</v>
      </c>
      <c r="F418" s="665" t="s">
        <v>2300</v>
      </c>
      <c r="G418" s="665" t="s">
        <v>2892</v>
      </c>
      <c r="H418" s="665" t="s">
        <v>537</v>
      </c>
      <c r="I418" s="665" t="s">
        <v>2893</v>
      </c>
      <c r="J418" s="665" t="s">
        <v>2894</v>
      </c>
      <c r="K418" s="665" t="s">
        <v>2895</v>
      </c>
      <c r="L418" s="666">
        <v>0</v>
      </c>
      <c r="M418" s="666">
        <v>0</v>
      </c>
      <c r="N418" s="665">
        <v>1</v>
      </c>
      <c r="O418" s="748">
        <v>0.5</v>
      </c>
      <c r="P418" s="666"/>
      <c r="Q418" s="681"/>
      <c r="R418" s="665"/>
      <c r="S418" s="681">
        <v>0</v>
      </c>
      <c r="T418" s="748"/>
      <c r="U418" s="704">
        <v>0</v>
      </c>
    </row>
    <row r="419" spans="1:21" ht="14.4" customHeight="1" x14ac:dyDescent="0.3">
      <c r="A419" s="664">
        <v>50</v>
      </c>
      <c r="B419" s="665" t="s">
        <v>536</v>
      </c>
      <c r="C419" s="665" t="s">
        <v>2304</v>
      </c>
      <c r="D419" s="746" t="s">
        <v>3177</v>
      </c>
      <c r="E419" s="747" t="s">
        <v>2312</v>
      </c>
      <c r="F419" s="665" t="s">
        <v>2300</v>
      </c>
      <c r="G419" s="665" t="s">
        <v>2571</v>
      </c>
      <c r="H419" s="665" t="s">
        <v>537</v>
      </c>
      <c r="I419" s="665" t="s">
        <v>2896</v>
      </c>
      <c r="J419" s="665" t="s">
        <v>2897</v>
      </c>
      <c r="K419" s="665" t="s">
        <v>2559</v>
      </c>
      <c r="L419" s="666">
        <v>0</v>
      </c>
      <c r="M419" s="666">
        <v>0</v>
      </c>
      <c r="N419" s="665">
        <v>1</v>
      </c>
      <c r="O419" s="748">
        <v>1</v>
      </c>
      <c r="P419" s="666"/>
      <c r="Q419" s="681"/>
      <c r="R419" s="665"/>
      <c r="S419" s="681">
        <v>0</v>
      </c>
      <c r="T419" s="748"/>
      <c r="U419" s="704">
        <v>0</v>
      </c>
    </row>
    <row r="420" spans="1:21" ht="14.4" customHeight="1" x14ac:dyDescent="0.3">
      <c r="A420" s="664">
        <v>50</v>
      </c>
      <c r="B420" s="665" t="s">
        <v>536</v>
      </c>
      <c r="C420" s="665" t="s">
        <v>2304</v>
      </c>
      <c r="D420" s="746" t="s">
        <v>3177</v>
      </c>
      <c r="E420" s="747" t="s">
        <v>2313</v>
      </c>
      <c r="F420" s="665" t="s">
        <v>2300</v>
      </c>
      <c r="G420" s="665" t="s">
        <v>2898</v>
      </c>
      <c r="H420" s="665" t="s">
        <v>1205</v>
      </c>
      <c r="I420" s="665" t="s">
        <v>1968</v>
      </c>
      <c r="J420" s="665" t="s">
        <v>1969</v>
      </c>
      <c r="K420" s="665" t="s">
        <v>1970</v>
      </c>
      <c r="L420" s="666">
        <v>70.540000000000006</v>
      </c>
      <c r="M420" s="666">
        <v>70.540000000000006</v>
      </c>
      <c r="N420" s="665">
        <v>1</v>
      </c>
      <c r="O420" s="748">
        <v>0.5</v>
      </c>
      <c r="P420" s="666">
        <v>70.540000000000006</v>
      </c>
      <c r="Q420" s="681">
        <v>1</v>
      </c>
      <c r="R420" s="665">
        <v>1</v>
      </c>
      <c r="S420" s="681">
        <v>1</v>
      </c>
      <c r="T420" s="748">
        <v>0.5</v>
      </c>
      <c r="U420" s="704">
        <v>1</v>
      </c>
    </row>
    <row r="421" spans="1:21" ht="14.4" customHeight="1" x14ac:dyDescent="0.3">
      <c r="A421" s="664">
        <v>50</v>
      </c>
      <c r="B421" s="665" t="s">
        <v>536</v>
      </c>
      <c r="C421" s="665" t="s">
        <v>2304</v>
      </c>
      <c r="D421" s="746" t="s">
        <v>3177</v>
      </c>
      <c r="E421" s="747" t="s">
        <v>2313</v>
      </c>
      <c r="F421" s="665" t="s">
        <v>2300</v>
      </c>
      <c r="G421" s="665" t="s">
        <v>2439</v>
      </c>
      <c r="H421" s="665" t="s">
        <v>537</v>
      </c>
      <c r="I421" s="665" t="s">
        <v>2899</v>
      </c>
      <c r="J421" s="665" t="s">
        <v>2440</v>
      </c>
      <c r="K421" s="665" t="s">
        <v>2441</v>
      </c>
      <c r="L421" s="666">
        <v>0</v>
      </c>
      <c r="M421" s="666">
        <v>0</v>
      </c>
      <c r="N421" s="665">
        <v>1</v>
      </c>
      <c r="O421" s="748">
        <v>0.5</v>
      </c>
      <c r="P421" s="666"/>
      <c r="Q421" s="681"/>
      <c r="R421" s="665"/>
      <c r="S421" s="681">
        <v>0</v>
      </c>
      <c r="T421" s="748"/>
      <c r="U421" s="704">
        <v>0</v>
      </c>
    </row>
    <row r="422" spans="1:21" ht="14.4" customHeight="1" x14ac:dyDescent="0.3">
      <c r="A422" s="664">
        <v>50</v>
      </c>
      <c r="B422" s="665" t="s">
        <v>536</v>
      </c>
      <c r="C422" s="665" t="s">
        <v>2304</v>
      </c>
      <c r="D422" s="746" t="s">
        <v>3177</v>
      </c>
      <c r="E422" s="747" t="s">
        <v>2313</v>
      </c>
      <c r="F422" s="665" t="s">
        <v>2300</v>
      </c>
      <c r="G422" s="665" t="s">
        <v>2900</v>
      </c>
      <c r="H422" s="665" t="s">
        <v>537</v>
      </c>
      <c r="I422" s="665" t="s">
        <v>2901</v>
      </c>
      <c r="J422" s="665" t="s">
        <v>2902</v>
      </c>
      <c r="K422" s="665" t="s">
        <v>2446</v>
      </c>
      <c r="L422" s="666">
        <v>170.52</v>
      </c>
      <c r="M422" s="666">
        <v>170.52</v>
      </c>
      <c r="N422" s="665">
        <v>1</v>
      </c>
      <c r="O422" s="748">
        <v>0.5</v>
      </c>
      <c r="P422" s="666">
        <v>170.52</v>
      </c>
      <c r="Q422" s="681">
        <v>1</v>
      </c>
      <c r="R422" s="665">
        <v>1</v>
      </c>
      <c r="S422" s="681">
        <v>1</v>
      </c>
      <c r="T422" s="748">
        <v>0.5</v>
      </c>
      <c r="U422" s="704">
        <v>1</v>
      </c>
    </row>
    <row r="423" spans="1:21" ht="14.4" customHeight="1" x14ac:dyDescent="0.3">
      <c r="A423" s="664">
        <v>50</v>
      </c>
      <c r="B423" s="665" t="s">
        <v>536</v>
      </c>
      <c r="C423" s="665" t="s">
        <v>2304</v>
      </c>
      <c r="D423" s="746" t="s">
        <v>3177</v>
      </c>
      <c r="E423" s="747" t="s">
        <v>2313</v>
      </c>
      <c r="F423" s="665" t="s">
        <v>2300</v>
      </c>
      <c r="G423" s="665" t="s">
        <v>2445</v>
      </c>
      <c r="H423" s="665" t="s">
        <v>537</v>
      </c>
      <c r="I423" s="665" t="s">
        <v>1509</v>
      </c>
      <c r="J423" s="665" t="s">
        <v>1510</v>
      </c>
      <c r="K423" s="665" t="s">
        <v>2446</v>
      </c>
      <c r="L423" s="666">
        <v>78.33</v>
      </c>
      <c r="M423" s="666">
        <v>78.33</v>
      </c>
      <c r="N423" s="665">
        <v>1</v>
      </c>
      <c r="O423" s="748">
        <v>1</v>
      </c>
      <c r="P423" s="666">
        <v>78.33</v>
      </c>
      <c r="Q423" s="681">
        <v>1</v>
      </c>
      <c r="R423" s="665">
        <v>1</v>
      </c>
      <c r="S423" s="681">
        <v>1</v>
      </c>
      <c r="T423" s="748">
        <v>1</v>
      </c>
      <c r="U423" s="704">
        <v>1</v>
      </c>
    </row>
    <row r="424" spans="1:21" ht="14.4" customHeight="1" x14ac:dyDescent="0.3">
      <c r="A424" s="664">
        <v>50</v>
      </c>
      <c r="B424" s="665" t="s">
        <v>536</v>
      </c>
      <c r="C424" s="665" t="s">
        <v>2304</v>
      </c>
      <c r="D424" s="746" t="s">
        <v>3177</v>
      </c>
      <c r="E424" s="747" t="s">
        <v>2313</v>
      </c>
      <c r="F424" s="665" t="s">
        <v>2300</v>
      </c>
      <c r="G424" s="665" t="s">
        <v>2903</v>
      </c>
      <c r="H424" s="665" t="s">
        <v>537</v>
      </c>
      <c r="I424" s="665" t="s">
        <v>820</v>
      </c>
      <c r="J424" s="665" t="s">
        <v>821</v>
      </c>
      <c r="K424" s="665" t="s">
        <v>2503</v>
      </c>
      <c r="L424" s="666">
        <v>45.56</v>
      </c>
      <c r="M424" s="666">
        <v>45.56</v>
      </c>
      <c r="N424" s="665">
        <v>1</v>
      </c>
      <c r="O424" s="748">
        <v>1</v>
      </c>
      <c r="P424" s="666">
        <v>45.56</v>
      </c>
      <c r="Q424" s="681">
        <v>1</v>
      </c>
      <c r="R424" s="665">
        <v>1</v>
      </c>
      <c r="S424" s="681">
        <v>1</v>
      </c>
      <c r="T424" s="748">
        <v>1</v>
      </c>
      <c r="U424" s="704">
        <v>1</v>
      </c>
    </row>
    <row r="425" spans="1:21" ht="14.4" customHeight="1" x14ac:dyDescent="0.3">
      <c r="A425" s="664">
        <v>50</v>
      </c>
      <c r="B425" s="665" t="s">
        <v>536</v>
      </c>
      <c r="C425" s="665" t="s">
        <v>2304</v>
      </c>
      <c r="D425" s="746" t="s">
        <v>3177</v>
      </c>
      <c r="E425" s="747" t="s">
        <v>2313</v>
      </c>
      <c r="F425" s="665" t="s">
        <v>2300</v>
      </c>
      <c r="G425" s="665" t="s">
        <v>2904</v>
      </c>
      <c r="H425" s="665" t="s">
        <v>537</v>
      </c>
      <c r="I425" s="665" t="s">
        <v>790</v>
      </c>
      <c r="J425" s="665" t="s">
        <v>2905</v>
      </c>
      <c r="K425" s="665" t="s">
        <v>2906</v>
      </c>
      <c r="L425" s="666">
        <v>123.3</v>
      </c>
      <c r="M425" s="666">
        <v>123.3</v>
      </c>
      <c r="N425" s="665">
        <v>1</v>
      </c>
      <c r="O425" s="748">
        <v>0.5</v>
      </c>
      <c r="P425" s="666">
        <v>123.3</v>
      </c>
      <c r="Q425" s="681">
        <v>1</v>
      </c>
      <c r="R425" s="665">
        <v>1</v>
      </c>
      <c r="S425" s="681">
        <v>1</v>
      </c>
      <c r="T425" s="748">
        <v>0.5</v>
      </c>
      <c r="U425" s="704">
        <v>1</v>
      </c>
    </row>
    <row r="426" spans="1:21" ht="14.4" customHeight="1" x14ac:dyDescent="0.3">
      <c r="A426" s="664">
        <v>50</v>
      </c>
      <c r="B426" s="665" t="s">
        <v>536</v>
      </c>
      <c r="C426" s="665" t="s">
        <v>2304</v>
      </c>
      <c r="D426" s="746" t="s">
        <v>3177</v>
      </c>
      <c r="E426" s="747" t="s">
        <v>2313</v>
      </c>
      <c r="F426" s="665" t="s">
        <v>2300</v>
      </c>
      <c r="G426" s="665" t="s">
        <v>2907</v>
      </c>
      <c r="H426" s="665" t="s">
        <v>537</v>
      </c>
      <c r="I426" s="665" t="s">
        <v>2908</v>
      </c>
      <c r="J426" s="665" t="s">
        <v>2909</v>
      </c>
      <c r="K426" s="665" t="s">
        <v>2910</v>
      </c>
      <c r="L426" s="666">
        <v>123.2</v>
      </c>
      <c r="M426" s="666">
        <v>123.2</v>
      </c>
      <c r="N426" s="665">
        <v>1</v>
      </c>
      <c r="O426" s="748">
        <v>0.5</v>
      </c>
      <c r="P426" s="666"/>
      <c r="Q426" s="681">
        <v>0</v>
      </c>
      <c r="R426" s="665"/>
      <c r="S426" s="681">
        <v>0</v>
      </c>
      <c r="T426" s="748"/>
      <c r="U426" s="704">
        <v>0</v>
      </c>
    </row>
    <row r="427" spans="1:21" ht="14.4" customHeight="1" x14ac:dyDescent="0.3">
      <c r="A427" s="664">
        <v>50</v>
      </c>
      <c r="B427" s="665" t="s">
        <v>536</v>
      </c>
      <c r="C427" s="665" t="s">
        <v>2304</v>
      </c>
      <c r="D427" s="746" t="s">
        <v>3177</v>
      </c>
      <c r="E427" s="747" t="s">
        <v>2313</v>
      </c>
      <c r="F427" s="665" t="s">
        <v>2300</v>
      </c>
      <c r="G427" s="665" t="s">
        <v>2795</v>
      </c>
      <c r="H427" s="665" t="s">
        <v>537</v>
      </c>
      <c r="I427" s="665" t="s">
        <v>770</v>
      </c>
      <c r="J427" s="665" t="s">
        <v>771</v>
      </c>
      <c r="K427" s="665" t="s">
        <v>2796</v>
      </c>
      <c r="L427" s="666">
        <v>107.27</v>
      </c>
      <c r="M427" s="666">
        <v>214.54</v>
      </c>
      <c r="N427" s="665">
        <v>2</v>
      </c>
      <c r="O427" s="748">
        <v>1</v>
      </c>
      <c r="P427" s="666">
        <v>107.27</v>
      </c>
      <c r="Q427" s="681">
        <v>0.5</v>
      </c>
      <c r="R427" s="665">
        <v>1</v>
      </c>
      <c r="S427" s="681">
        <v>0.5</v>
      </c>
      <c r="T427" s="748">
        <v>0.5</v>
      </c>
      <c r="U427" s="704">
        <v>0.5</v>
      </c>
    </row>
    <row r="428" spans="1:21" ht="14.4" customHeight="1" x14ac:dyDescent="0.3">
      <c r="A428" s="664">
        <v>50</v>
      </c>
      <c r="B428" s="665" t="s">
        <v>536</v>
      </c>
      <c r="C428" s="665" t="s">
        <v>2304</v>
      </c>
      <c r="D428" s="746" t="s">
        <v>3177</v>
      </c>
      <c r="E428" s="747" t="s">
        <v>2313</v>
      </c>
      <c r="F428" s="665" t="s">
        <v>2300</v>
      </c>
      <c r="G428" s="665" t="s">
        <v>2795</v>
      </c>
      <c r="H428" s="665" t="s">
        <v>537</v>
      </c>
      <c r="I428" s="665" t="s">
        <v>2911</v>
      </c>
      <c r="J428" s="665" t="s">
        <v>771</v>
      </c>
      <c r="K428" s="665" t="s">
        <v>2796</v>
      </c>
      <c r="L428" s="666">
        <v>107.27</v>
      </c>
      <c r="M428" s="666">
        <v>214.54</v>
      </c>
      <c r="N428" s="665">
        <v>2</v>
      </c>
      <c r="O428" s="748">
        <v>0.5</v>
      </c>
      <c r="P428" s="666">
        <v>214.54</v>
      </c>
      <c r="Q428" s="681">
        <v>1</v>
      </c>
      <c r="R428" s="665">
        <v>2</v>
      </c>
      <c r="S428" s="681">
        <v>1</v>
      </c>
      <c r="T428" s="748">
        <v>0.5</v>
      </c>
      <c r="U428" s="704">
        <v>1</v>
      </c>
    </row>
    <row r="429" spans="1:21" ht="14.4" customHeight="1" x14ac:dyDescent="0.3">
      <c r="A429" s="664">
        <v>50</v>
      </c>
      <c r="B429" s="665" t="s">
        <v>536</v>
      </c>
      <c r="C429" s="665" t="s">
        <v>2304</v>
      </c>
      <c r="D429" s="746" t="s">
        <v>3177</v>
      </c>
      <c r="E429" s="747" t="s">
        <v>2313</v>
      </c>
      <c r="F429" s="665" t="s">
        <v>2300</v>
      </c>
      <c r="G429" s="665" t="s">
        <v>2684</v>
      </c>
      <c r="H429" s="665" t="s">
        <v>537</v>
      </c>
      <c r="I429" s="665" t="s">
        <v>758</v>
      </c>
      <c r="J429" s="665" t="s">
        <v>2686</v>
      </c>
      <c r="K429" s="665" t="s">
        <v>2687</v>
      </c>
      <c r="L429" s="666">
        <v>73.989999999999995</v>
      </c>
      <c r="M429" s="666">
        <v>73.989999999999995</v>
      </c>
      <c r="N429" s="665">
        <v>1</v>
      </c>
      <c r="O429" s="748">
        <v>0.5</v>
      </c>
      <c r="P429" s="666">
        <v>73.989999999999995</v>
      </c>
      <c r="Q429" s="681">
        <v>1</v>
      </c>
      <c r="R429" s="665">
        <v>1</v>
      </c>
      <c r="S429" s="681">
        <v>1</v>
      </c>
      <c r="T429" s="748">
        <v>0.5</v>
      </c>
      <c r="U429" s="704">
        <v>1</v>
      </c>
    </row>
    <row r="430" spans="1:21" ht="14.4" customHeight="1" x14ac:dyDescent="0.3">
      <c r="A430" s="664">
        <v>50</v>
      </c>
      <c r="B430" s="665" t="s">
        <v>536</v>
      </c>
      <c r="C430" s="665" t="s">
        <v>2304</v>
      </c>
      <c r="D430" s="746" t="s">
        <v>3177</v>
      </c>
      <c r="E430" s="747" t="s">
        <v>2313</v>
      </c>
      <c r="F430" s="665" t="s">
        <v>2300</v>
      </c>
      <c r="G430" s="665" t="s">
        <v>2912</v>
      </c>
      <c r="H430" s="665" t="s">
        <v>537</v>
      </c>
      <c r="I430" s="665" t="s">
        <v>2913</v>
      </c>
      <c r="J430" s="665" t="s">
        <v>2914</v>
      </c>
      <c r="K430" s="665" t="s">
        <v>2186</v>
      </c>
      <c r="L430" s="666">
        <v>38.56</v>
      </c>
      <c r="M430" s="666">
        <v>77.12</v>
      </c>
      <c r="N430" s="665">
        <v>2</v>
      </c>
      <c r="O430" s="748">
        <v>0.5</v>
      </c>
      <c r="P430" s="666">
        <v>77.12</v>
      </c>
      <c r="Q430" s="681">
        <v>1</v>
      </c>
      <c r="R430" s="665">
        <v>2</v>
      </c>
      <c r="S430" s="681">
        <v>1</v>
      </c>
      <c r="T430" s="748">
        <v>0.5</v>
      </c>
      <c r="U430" s="704">
        <v>1</v>
      </c>
    </row>
    <row r="431" spans="1:21" ht="14.4" customHeight="1" x14ac:dyDescent="0.3">
      <c r="A431" s="664">
        <v>50</v>
      </c>
      <c r="B431" s="665" t="s">
        <v>536</v>
      </c>
      <c r="C431" s="665" t="s">
        <v>2304</v>
      </c>
      <c r="D431" s="746" t="s">
        <v>3177</v>
      </c>
      <c r="E431" s="747" t="s">
        <v>2313</v>
      </c>
      <c r="F431" s="665" t="s">
        <v>2300</v>
      </c>
      <c r="G431" s="665" t="s">
        <v>2915</v>
      </c>
      <c r="H431" s="665" t="s">
        <v>537</v>
      </c>
      <c r="I431" s="665" t="s">
        <v>804</v>
      </c>
      <c r="J431" s="665" t="s">
        <v>2916</v>
      </c>
      <c r="K431" s="665" t="s">
        <v>2917</v>
      </c>
      <c r="L431" s="666">
        <v>53.57</v>
      </c>
      <c r="M431" s="666">
        <v>53.57</v>
      </c>
      <c r="N431" s="665">
        <v>1</v>
      </c>
      <c r="O431" s="748">
        <v>0.5</v>
      </c>
      <c r="P431" s="666">
        <v>53.57</v>
      </c>
      <c r="Q431" s="681">
        <v>1</v>
      </c>
      <c r="R431" s="665">
        <v>1</v>
      </c>
      <c r="S431" s="681">
        <v>1</v>
      </c>
      <c r="T431" s="748">
        <v>0.5</v>
      </c>
      <c r="U431" s="704">
        <v>1</v>
      </c>
    </row>
    <row r="432" spans="1:21" ht="14.4" customHeight="1" x14ac:dyDescent="0.3">
      <c r="A432" s="664">
        <v>50</v>
      </c>
      <c r="B432" s="665" t="s">
        <v>536</v>
      </c>
      <c r="C432" s="665" t="s">
        <v>2304</v>
      </c>
      <c r="D432" s="746" t="s">
        <v>3177</v>
      </c>
      <c r="E432" s="747" t="s">
        <v>2313</v>
      </c>
      <c r="F432" s="665" t="s">
        <v>2300</v>
      </c>
      <c r="G432" s="665" t="s">
        <v>2918</v>
      </c>
      <c r="H432" s="665" t="s">
        <v>1205</v>
      </c>
      <c r="I432" s="665" t="s">
        <v>2919</v>
      </c>
      <c r="J432" s="665" t="s">
        <v>1829</v>
      </c>
      <c r="K432" s="665" t="s">
        <v>2327</v>
      </c>
      <c r="L432" s="666">
        <v>36.54</v>
      </c>
      <c r="M432" s="666">
        <v>36.54</v>
      </c>
      <c r="N432" s="665">
        <v>1</v>
      </c>
      <c r="O432" s="748">
        <v>1</v>
      </c>
      <c r="P432" s="666">
        <v>36.54</v>
      </c>
      <c r="Q432" s="681">
        <v>1</v>
      </c>
      <c r="R432" s="665">
        <v>1</v>
      </c>
      <c r="S432" s="681">
        <v>1</v>
      </c>
      <c r="T432" s="748">
        <v>1</v>
      </c>
      <c r="U432" s="704">
        <v>1</v>
      </c>
    </row>
    <row r="433" spans="1:21" ht="14.4" customHeight="1" x14ac:dyDescent="0.3">
      <c r="A433" s="664">
        <v>50</v>
      </c>
      <c r="B433" s="665" t="s">
        <v>536</v>
      </c>
      <c r="C433" s="665" t="s">
        <v>2304</v>
      </c>
      <c r="D433" s="746" t="s">
        <v>3177</v>
      </c>
      <c r="E433" s="747" t="s">
        <v>2313</v>
      </c>
      <c r="F433" s="665" t="s">
        <v>2300</v>
      </c>
      <c r="G433" s="665" t="s">
        <v>2918</v>
      </c>
      <c r="H433" s="665" t="s">
        <v>537</v>
      </c>
      <c r="I433" s="665" t="s">
        <v>2920</v>
      </c>
      <c r="J433" s="665" t="s">
        <v>2921</v>
      </c>
      <c r="K433" s="665" t="s">
        <v>2922</v>
      </c>
      <c r="L433" s="666">
        <v>36.54</v>
      </c>
      <c r="M433" s="666">
        <v>36.54</v>
      </c>
      <c r="N433" s="665">
        <v>1</v>
      </c>
      <c r="O433" s="748">
        <v>0.5</v>
      </c>
      <c r="P433" s="666">
        <v>36.54</v>
      </c>
      <c r="Q433" s="681">
        <v>1</v>
      </c>
      <c r="R433" s="665">
        <v>1</v>
      </c>
      <c r="S433" s="681">
        <v>1</v>
      </c>
      <c r="T433" s="748">
        <v>0.5</v>
      </c>
      <c r="U433" s="704">
        <v>1</v>
      </c>
    </row>
    <row r="434" spans="1:21" ht="14.4" customHeight="1" x14ac:dyDescent="0.3">
      <c r="A434" s="664">
        <v>50</v>
      </c>
      <c r="B434" s="665" t="s">
        <v>536</v>
      </c>
      <c r="C434" s="665" t="s">
        <v>2304</v>
      </c>
      <c r="D434" s="746" t="s">
        <v>3177</v>
      </c>
      <c r="E434" s="747" t="s">
        <v>2313</v>
      </c>
      <c r="F434" s="665" t="s">
        <v>2300</v>
      </c>
      <c r="G434" s="665" t="s">
        <v>2635</v>
      </c>
      <c r="H434" s="665" t="s">
        <v>537</v>
      </c>
      <c r="I434" s="665" t="s">
        <v>1204</v>
      </c>
      <c r="J434" s="665" t="s">
        <v>1178</v>
      </c>
      <c r="K434" s="665" t="s">
        <v>1179</v>
      </c>
      <c r="L434" s="666">
        <v>301.2</v>
      </c>
      <c r="M434" s="666">
        <v>602.4</v>
      </c>
      <c r="N434" s="665">
        <v>2</v>
      </c>
      <c r="O434" s="748">
        <v>0.5</v>
      </c>
      <c r="P434" s="666">
        <v>602.4</v>
      </c>
      <c r="Q434" s="681">
        <v>1</v>
      </c>
      <c r="R434" s="665">
        <v>2</v>
      </c>
      <c r="S434" s="681">
        <v>1</v>
      </c>
      <c r="T434" s="748">
        <v>0.5</v>
      </c>
      <c r="U434" s="704">
        <v>1</v>
      </c>
    </row>
    <row r="435" spans="1:21" ht="14.4" customHeight="1" x14ac:dyDescent="0.3">
      <c r="A435" s="664">
        <v>50</v>
      </c>
      <c r="B435" s="665" t="s">
        <v>536</v>
      </c>
      <c r="C435" s="665" t="s">
        <v>2304</v>
      </c>
      <c r="D435" s="746" t="s">
        <v>3177</v>
      </c>
      <c r="E435" s="747" t="s">
        <v>2313</v>
      </c>
      <c r="F435" s="665" t="s">
        <v>2300</v>
      </c>
      <c r="G435" s="665" t="s">
        <v>2923</v>
      </c>
      <c r="H435" s="665" t="s">
        <v>537</v>
      </c>
      <c r="I435" s="665" t="s">
        <v>1838</v>
      </c>
      <c r="J435" s="665" t="s">
        <v>1839</v>
      </c>
      <c r="K435" s="665" t="s">
        <v>1840</v>
      </c>
      <c r="L435" s="666">
        <v>108.44</v>
      </c>
      <c r="M435" s="666">
        <v>216.88</v>
      </c>
      <c r="N435" s="665">
        <v>2</v>
      </c>
      <c r="O435" s="748">
        <v>1.5</v>
      </c>
      <c r="P435" s="666">
        <v>216.88</v>
      </c>
      <c r="Q435" s="681">
        <v>1</v>
      </c>
      <c r="R435" s="665">
        <v>2</v>
      </c>
      <c r="S435" s="681">
        <v>1</v>
      </c>
      <c r="T435" s="748">
        <v>1.5</v>
      </c>
      <c r="U435" s="704">
        <v>1</v>
      </c>
    </row>
    <row r="436" spans="1:21" ht="14.4" customHeight="1" x14ac:dyDescent="0.3">
      <c r="A436" s="664">
        <v>50</v>
      </c>
      <c r="B436" s="665" t="s">
        <v>536</v>
      </c>
      <c r="C436" s="665" t="s">
        <v>2304</v>
      </c>
      <c r="D436" s="746" t="s">
        <v>3177</v>
      </c>
      <c r="E436" s="747" t="s">
        <v>2313</v>
      </c>
      <c r="F436" s="665" t="s">
        <v>2300</v>
      </c>
      <c r="G436" s="665" t="s">
        <v>2923</v>
      </c>
      <c r="H436" s="665" t="s">
        <v>537</v>
      </c>
      <c r="I436" s="665" t="s">
        <v>2924</v>
      </c>
      <c r="J436" s="665" t="s">
        <v>2925</v>
      </c>
      <c r="K436" s="665" t="s">
        <v>2468</v>
      </c>
      <c r="L436" s="666">
        <v>43.37</v>
      </c>
      <c r="M436" s="666">
        <v>43.37</v>
      </c>
      <c r="N436" s="665">
        <v>1</v>
      </c>
      <c r="O436" s="748">
        <v>0.5</v>
      </c>
      <c r="P436" s="666">
        <v>43.37</v>
      </c>
      <c r="Q436" s="681">
        <v>1</v>
      </c>
      <c r="R436" s="665">
        <v>1</v>
      </c>
      <c r="S436" s="681">
        <v>1</v>
      </c>
      <c r="T436" s="748">
        <v>0.5</v>
      </c>
      <c r="U436" s="704">
        <v>1</v>
      </c>
    </row>
    <row r="437" spans="1:21" ht="14.4" customHeight="1" x14ac:dyDescent="0.3">
      <c r="A437" s="664">
        <v>50</v>
      </c>
      <c r="B437" s="665" t="s">
        <v>536</v>
      </c>
      <c r="C437" s="665" t="s">
        <v>2304</v>
      </c>
      <c r="D437" s="746" t="s">
        <v>3177</v>
      </c>
      <c r="E437" s="747" t="s">
        <v>2313</v>
      </c>
      <c r="F437" s="665" t="s">
        <v>2300</v>
      </c>
      <c r="G437" s="665" t="s">
        <v>2400</v>
      </c>
      <c r="H437" s="665" t="s">
        <v>537</v>
      </c>
      <c r="I437" s="665" t="s">
        <v>751</v>
      </c>
      <c r="J437" s="665" t="s">
        <v>2401</v>
      </c>
      <c r="K437" s="665" t="s">
        <v>2402</v>
      </c>
      <c r="L437" s="666">
        <v>0</v>
      </c>
      <c r="M437" s="666">
        <v>0</v>
      </c>
      <c r="N437" s="665">
        <v>2</v>
      </c>
      <c r="O437" s="748">
        <v>1</v>
      </c>
      <c r="P437" s="666">
        <v>0</v>
      </c>
      <c r="Q437" s="681"/>
      <c r="R437" s="665">
        <v>1</v>
      </c>
      <c r="S437" s="681">
        <v>0.5</v>
      </c>
      <c r="T437" s="748">
        <v>0.5</v>
      </c>
      <c r="U437" s="704">
        <v>0.5</v>
      </c>
    </row>
    <row r="438" spans="1:21" ht="14.4" customHeight="1" x14ac:dyDescent="0.3">
      <c r="A438" s="664">
        <v>50</v>
      </c>
      <c r="B438" s="665" t="s">
        <v>536</v>
      </c>
      <c r="C438" s="665" t="s">
        <v>2304</v>
      </c>
      <c r="D438" s="746" t="s">
        <v>3177</v>
      </c>
      <c r="E438" s="747" t="s">
        <v>2313</v>
      </c>
      <c r="F438" s="665" t="s">
        <v>2300</v>
      </c>
      <c r="G438" s="665" t="s">
        <v>2926</v>
      </c>
      <c r="H438" s="665" t="s">
        <v>537</v>
      </c>
      <c r="I438" s="665" t="s">
        <v>1443</v>
      </c>
      <c r="J438" s="665" t="s">
        <v>1440</v>
      </c>
      <c r="K438" s="665" t="s">
        <v>2927</v>
      </c>
      <c r="L438" s="666">
        <v>186.27</v>
      </c>
      <c r="M438" s="666">
        <v>372.54</v>
      </c>
      <c r="N438" s="665">
        <v>2</v>
      </c>
      <c r="O438" s="748">
        <v>0.5</v>
      </c>
      <c r="P438" s="666">
        <v>372.54</v>
      </c>
      <c r="Q438" s="681">
        <v>1</v>
      </c>
      <c r="R438" s="665">
        <v>2</v>
      </c>
      <c r="S438" s="681">
        <v>1</v>
      </c>
      <c r="T438" s="748">
        <v>0.5</v>
      </c>
      <c r="U438" s="704">
        <v>1</v>
      </c>
    </row>
    <row r="439" spans="1:21" ht="14.4" customHeight="1" x14ac:dyDescent="0.3">
      <c r="A439" s="664">
        <v>50</v>
      </c>
      <c r="B439" s="665" t="s">
        <v>536</v>
      </c>
      <c r="C439" s="665" t="s">
        <v>2304</v>
      </c>
      <c r="D439" s="746" t="s">
        <v>3177</v>
      </c>
      <c r="E439" s="747" t="s">
        <v>2314</v>
      </c>
      <c r="F439" s="665" t="s">
        <v>2300</v>
      </c>
      <c r="G439" s="665" t="s">
        <v>2323</v>
      </c>
      <c r="H439" s="665" t="s">
        <v>1205</v>
      </c>
      <c r="I439" s="665" t="s">
        <v>2699</v>
      </c>
      <c r="J439" s="665" t="s">
        <v>1249</v>
      </c>
      <c r="K439" s="665" t="s">
        <v>2700</v>
      </c>
      <c r="L439" s="666">
        <v>105.32</v>
      </c>
      <c r="M439" s="666">
        <v>105.32</v>
      </c>
      <c r="N439" s="665">
        <v>1</v>
      </c>
      <c r="O439" s="748">
        <v>0.5</v>
      </c>
      <c r="P439" s="666">
        <v>105.32</v>
      </c>
      <c r="Q439" s="681">
        <v>1</v>
      </c>
      <c r="R439" s="665">
        <v>1</v>
      </c>
      <c r="S439" s="681">
        <v>1</v>
      </c>
      <c r="T439" s="748">
        <v>0.5</v>
      </c>
      <c r="U439" s="704">
        <v>1</v>
      </c>
    </row>
    <row r="440" spans="1:21" ht="14.4" customHeight="1" x14ac:dyDescent="0.3">
      <c r="A440" s="664">
        <v>50</v>
      </c>
      <c r="B440" s="665" t="s">
        <v>536</v>
      </c>
      <c r="C440" s="665" t="s">
        <v>2304</v>
      </c>
      <c r="D440" s="746" t="s">
        <v>3177</v>
      </c>
      <c r="E440" s="747" t="s">
        <v>2314</v>
      </c>
      <c r="F440" s="665" t="s">
        <v>2300</v>
      </c>
      <c r="G440" s="665" t="s">
        <v>2323</v>
      </c>
      <c r="H440" s="665" t="s">
        <v>1205</v>
      </c>
      <c r="I440" s="665" t="s">
        <v>1248</v>
      </c>
      <c r="J440" s="665" t="s">
        <v>1249</v>
      </c>
      <c r="K440" s="665" t="s">
        <v>558</v>
      </c>
      <c r="L440" s="666">
        <v>35.11</v>
      </c>
      <c r="M440" s="666">
        <v>35.11</v>
      </c>
      <c r="N440" s="665">
        <v>1</v>
      </c>
      <c r="O440" s="748">
        <v>1</v>
      </c>
      <c r="P440" s="666">
        <v>35.11</v>
      </c>
      <c r="Q440" s="681">
        <v>1</v>
      </c>
      <c r="R440" s="665">
        <v>1</v>
      </c>
      <c r="S440" s="681">
        <v>1</v>
      </c>
      <c r="T440" s="748">
        <v>1</v>
      </c>
      <c r="U440" s="704">
        <v>1</v>
      </c>
    </row>
    <row r="441" spans="1:21" ht="14.4" customHeight="1" x14ac:dyDescent="0.3">
      <c r="A441" s="664">
        <v>50</v>
      </c>
      <c r="B441" s="665" t="s">
        <v>536</v>
      </c>
      <c r="C441" s="665" t="s">
        <v>2304</v>
      </c>
      <c r="D441" s="746" t="s">
        <v>3177</v>
      </c>
      <c r="E441" s="747" t="s">
        <v>2314</v>
      </c>
      <c r="F441" s="665" t="s">
        <v>2300</v>
      </c>
      <c r="G441" s="665" t="s">
        <v>2678</v>
      </c>
      <c r="H441" s="665" t="s">
        <v>1205</v>
      </c>
      <c r="I441" s="665" t="s">
        <v>1228</v>
      </c>
      <c r="J441" s="665" t="s">
        <v>2245</v>
      </c>
      <c r="K441" s="665" t="s">
        <v>2246</v>
      </c>
      <c r="L441" s="666">
        <v>0</v>
      </c>
      <c r="M441" s="666">
        <v>0</v>
      </c>
      <c r="N441" s="665">
        <v>9</v>
      </c>
      <c r="O441" s="748">
        <v>3.5</v>
      </c>
      <c r="P441" s="666">
        <v>0</v>
      </c>
      <c r="Q441" s="681"/>
      <c r="R441" s="665">
        <v>8</v>
      </c>
      <c r="S441" s="681">
        <v>0.88888888888888884</v>
      </c>
      <c r="T441" s="748">
        <v>2.5</v>
      </c>
      <c r="U441" s="704">
        <v>0.7142857142857143</v>
      </c>
    </row>
    <row r="442" spans="1:21" ht="14.4" customHeight="1" x14ac:dyDescent="0.3">
      <c r="A442" s="664">
        <v>50</v>
      </c>
      <c r="B442" s="665" t="s">
        <v>536</v>
      </c>
      <c r="C442" s="665" t="s">
        <v>2304</v>
      </c>
      <c r="D442" s="746" t="s">
        <v>3177</v>
      </c>
      <c r="E442" s="747" t="s">
        <v>2315</v>
      </c>
      <c r="F442" s="665" t="s">
        <v>2300</v>
      </c>
      <c r="G442" s="665" t="s">
        <v>2928</v>
      </c>
      <c r="H442" s="665" t="s">
        <v>537</v>
      </c>
      <c r="I442" s="665" t="s">
        <v>2929</v>
      </c>
      <c r="J442" s="665" t="s">
        <v>2930</v>
      </c>
      <c r="K442" s="665" t="s">
        <v>874</v>
      </c>
      <c r="L442" s="666">
        <v>35.11</v>
      </c>
      <c r="M442" s="666">
        <v>70.22</v>
      </c>
      <c r="N442" s="665">
        <v>2</v>
      </c>
      <c r="O442" s="748">
        <v>0.5</v>
      </c>
      <c r="P442" s="666"/>
      <c r="Q442" s="681">
        <v>0</v>
      </c>
      <c r="R442" s="665"/>
      <c r="S442" s="681">
        <v>0</v>
      </c>
      <c r="T442" s="748"/>
      <c r="U442" s="704">
        <v>0</v>
      </c>
    </row>
    <row r="443" spans="1:21" ht="14.4" customHeight="1" x14ac:dyDescent="0.3">
      <c r="A443" s="664">
        <v>50</v>
      </c>
      <c r="B443" s="665" t="s">
        <v>536</v>
      </c>
      <c r="C443" s="665" t="s">
        <v>2304</v>
      </c>
      <c r="D443" s="746" t="s">
        <v>3177</v>
      </c>
      <c r="E443" s="747" t="s">
        <v>2315</v>
      </c>
      <c r="F443" s="665" t="s">
        <v>2300</v>
      </c>
      <c r="G443" s="665" t="s">
        <v>2411</v>
      </c>
      <c r="H443" s="665" t="s">
        <v>537</v>
      </c>
      <c r="I443" s="665" t="s">
        <v>2762</v>
      </c>
      <c r="J443" s="665" t="s">
        <v>2584</v>
      </c>
      <c r="K443" s="665" t="s">
        <v>2727</v>
      </c>
      <c r="L443" s="666">
        <v>72.55</v>
      </c>
      <c r="M443" s="666">
        <v>145.1</v>
      </c>
      <c r="N443" s="665">
        <v>2</v>
      </c>
      <c r="O443" s="748">
        <v>1</v>
      </c>
      <c r="P443" s="666">
        <v>72.55</v>
      </c>
      <c r="Q443" s="681">
        <v>0.5</v>
      </c>
      <c r="R443" s="665">
        <v>1</v>
      </c>
      <c r="S443" s="681">
        <v>0.5</v>
      </c>
      <c r="T443" s="748">
        <v>0.5</v>
      </c>
      <c r="U443" s="704">
        <v>0.5</v>
      </c>
    </row>
    <row r="444" spans="1:21" ht="14.4" customHeight="1" x14ac:dyDescent="0.3">
      <c r="A444" s="664">
        <v>50</v>
      </c>
      <c r="B444" s="665" t="s">
        <v>536</v>
      </c>
      <c r="C444" s="665" t="s">
        <v>2304</v>
      </c>
      <c r="D444" s="746" t="s">
        <v>3177</v>
      </c>
      <c r="E444" s="747" t="s">
        <v>2315</v>
      </c>
      <c r="F444" s="665" t="s">
        <v>2300</v>
      </c>
      <c r="G444" s="665" t="s">
        <v>2411</v>
      </c>
      <c r="H444" s="665" t="s">
        <v>537</v>
      </c>
      <c r="I444" s="665" t="s">
        <v>2931</v>
      </c>
      <c r="J444" s="665" t="s">
        <v>2416</v>
      </c>
      <c r="K444" s="665" t="s">
        <v>2727</v>
      </c>
      <c r="L444" s="666">
        <v>0</v>
      </c>
      <c r="M444" s="666">
        <v>0</v>
      </c>
      <c r="N444" s="665">
        <v>1</v>
      </c>
      <c r="O444" s="748">
        <v>0.5</v>
      </c>
      <c r="P444" s="666"/>
      <c r="Q444" s="681"/>
      <c r="R444" s="665"/>
      <c r="S444" s="681">
        <v>0</v>
      </c>
      <c r="T444" s="748"/>
      <c r="U444" s="704">
        <v>0</v>
      </c>
    </row>
    <row r="445" spans="1:21" ht="14.4" customHeight="1" x14ac:dyDescent="0.3">
      <c r="A445" s="664">
        <v>50</v>
      </c>
      <c r="B445" s="665" t="s">
        <v>536</v>
      </c>
      <c r="C445" s="665" t="s">
        <v>2304</v>
      </c>
      <c r="D445" s="746" t="s">
        <v>3177</v>
      </c>
      <c r="E445" s="747" t="s">
        <v>2315</v>
      </c>
      <c r="F445" s="665" t="s">
        <v>2300</v>
      </c>
      <c r="G445" s="665" t="s">
        <v>2763</v>
      </c>
      <c r="H445" s="665" t="s">
        <v>537</v>
      </c>
      <c r="I445" s="665" t="s">
        <v>2932</v>
      </c>
      <c r="J445" s="665" t="s">
        <v>2933</v>
      </c>
      <c r="K445" s="665" t="s">
        <v>2934</v>
      </c>
      <c r="L445" s="666">
        <v>9.4</v>
      </c>
      <c r="M445" s="666">
        <v>18.8</v>
      </c>
      <c r="N445" s="665">
        <v>2</v>
      </c>
      <c r="O445" s="748">
        <v>0.5</v>
      </c>
      <c r="P445" s="666">
        <v>18.8</v>
      </c>
      <c r="Q445" s="681">
        <v>1</v>
      </c>
      <c r="R445" s="665">
        <v>2</v>
      </c>
      <c r="S445" s="681">
        <v>1</v>
      </c>
      <c r="T445" s="748">
        <v>0.5</v>
      </c>
      <c r="U445" s="704">
        <v>1</v>
      </c>
    </row>
    <row r="446" spans="1:21" ht="14.4" customHeight="1" x14ac:dyDescent="0.3">
      <c r="A446" s="664">
        <v>50</v>
      </c>
      <c r="B446" s="665" t="s">
        <v>536</v>
      </c>
      <c r="C446" s="665" t="s">
        <v>2304</v>
      </c>
      <c r="D446" s="746" t="s">
        <v>3177</v>
      </c>
      <c r="E446" s="747" t="s">
        <v>2315</v>
      </c>
      <c r="F446" s="665" t="s">
        <v>2300</v>
      </c>
      <c r="G446" s="665" t="s">
        <v>2763</v>
      </c>
      <c r="H446" s="665" t="s">
        <v>1205</v>
      </c>
      <c r="I446" s="665" t="s">
        <v>2935</v>
      </c>
      <c r="J446" s="665" t="s">
        <v>2936</v>
      </c>
      <c r="K446" s="665" t="s">
        <v>2934</v>
      </c>
      <c r="L446" s="666">
        <v>9.4</v>
      </c>
      <c r="M446" s="666">
        <v>9.4</v>
      </c>
      <c r="N446" s="665">
        <v>1</v>
      </c>
      <c r="O446" s="748">
        <v>0.5</v>
      </c>
      <c r="P446" s="666">
        <v>9.4</v>
      </c>
      <c r="Q446" s="681">
        <v>1</v>
      </c>
      <c r="R446" s="665">
        <v>1</v>
      </c>
      <c r="S446" s="681">
        <v>1</v>
      </c>
      <c r="T446" s="748">
        <v>0.5</v>
      </c>
      <c r="U446" s="704">
        <v>1</v>
      </c>
    </row>
    <row r="447" spans="1:21" ht="14.4" customHeight="1" x14ac:dyDescent="0.3">
      <c r="A447" s="664">
        <v>50</v>
      </c>
      <c r="B447" s="665" t="s">
        <v>536</v>
      </c>
      <c r="C447" s="665" t="s">
        <v>2304</v>
      </c>
      <c r="D447" s="746" t="s">
        <v>3177</v>
      </c>
      <c r="E447" s="747" t="s">
        <v>2315</v>
      </c>
      <c r="F447" s="665" t="s">
        <v>2300</v>
      </c>
      <c r="G447" s="665" t="s">
        <v>2328</v>
      </c>
      <c r="H447" s="665" t="s">
        <v>1205</v>
      </c>
      <c r="I447" s="665" t="s">
        <v>1221</v>
      </c>
      <c r="J447" s="665" t="s">
        <v>1218</v>
      </c>
      <c r="K447" s="665" t="s">
        <v>2187</v>
      </c>
      <c r="L447" s="666">
        <v>144.01</v>
      </c>
      <c r="M447" s="666">
        <v>576.04</v>
      </c>
      <c r="N447" s="665">
        <v>4</v>
      </c>
      <c r="O447" s="748">
        <v>1</v>
      </c>
      <c r="P447" s="666">
        <v>288.02</v>
      </c>
      <c r="Q447" s="681">
        <v>0.5</v>
      </c>
      <c r="R447" s="665">
        <v>2</v>
      </c>
      <c r="S447" s="681">
        <v>0.5</v>
      </c>
      <c r="T447" s="748">
        <v>0.5</v>
      </c>
      <c r="U447" s="704">
        <v>0.5</v>
      </c>
    </row>
    <row r="448" spans="1:21" ht="14.4" customHeight="1" x14ac:dyDescent="0.3">
      <c r="A448" s="664">
        <v>50</v>
      </c>
      <c r="B448" s="665" t="s">
        <v>536</v>
      </c>
      <c r="C448" s="665" t="s">
        <v>2304</v>
      </c>
      <c r="D448" s="746" t="s">
        <v>3177</v>
      </c>
      <c r="E448" s="747" t="s">
        <v>2315</v>
      </c>
      <c r="F448" s="665" t="s">
        <v>2300</v>
      </c>
      <c r="G448" s="665" t="s">
        <v>2329</v>
      </c>
      <c r="H448" s="665" t="s">
        <v>537</v>
      </c>
      <c r="I448" s="665" t="s">
        <v>2937</v>
      </c>
      <c r="J448" s="665" t="s">
        <v>2938</v>
      </c>
      <c r="K448" s="665" t="s">
        <v>1617</v>
      </c>
      <c r="L448" s="666">
        <v>207.27</v>
      </c>
      <c r="M448" s="666">
        <v>414.54</v>
      </c>
      <c r="N448" s="665">
        <v>2</v>
      </c>
      <c r="O448" s="748">
        <v>1</v>
      </c>
      <c r="P448" s="666"/>
      <c r="Q448" s="681">
        <v>0</v>
      </c>
      <c r="R448" s="665"/>
      <c r="S448" s="681">
        <v>0</v>
      </c>
      <c r="T448" s="748"/>
      <c r="U448" s="704">
        <v>0</v>
      </c>
    </row>
    <row r="449" spans="1:21" ht="14.4" customHeight="1" x14ac:dyDescent="0.3">
      <c r="A449" s="664">
        <v>50</v>
      </c>
      <c r="B449" s="665" t="s">
        <v>536</v>
      </c>
      <c r="C449" s="665" t="s">
        <v>2304</v>
      </c>
      <c r="D449" s="746" t="s">
        <v>3177</v>
      </c>
      <c r="E449" s="747" t="s">
        <v>2315</v>
      </c>
      <c r="F449" s="665" t="s">
        <v>2300</v>
      </c>
      <c r="G449" s="665" t="s">
        <v>2939</v>
      </c>
      <c r="H449" s="665" t="s">
        <v>537</v>
      </c>
      <c r="I449" s="665" t="s">
        <v>2940</v>
      </c>
      <c r="J449" s="665" t="s">
        <v>2941</v>
      </c>
      <c r="K449" s="665" t="s">
        <v>2942</v>
      </c>
      <c r="L449" s="666">
        <v>57.76</v>
      </c>
      <c r="M449" s="666">
        <v>57.76</v>
      </c>
      <c r="N449" s="665">
        <v>1</v>
      </c>
      <c r="O449" s="748">
        <v>0.5</v>
      </c>
      <c r="P449" s="666"/>
      <c r="Q449" s="681">
        <v>0</v>
      </c>
      <c r="R449" s="665"/>
      <c r="S449" s="681">
        <v>0</v>
      </c>
      <c r="T449" s="748"/>
      <c r="U449" s="704">
        <v>0</v>
      </c>
    </row>
    <row r="450" spans="1:21" ht="14.4" customHeight="1" x14ac:dyDescent="0.3">
      <c r="A450" s="664">
        <v>50</v>
      </c>
      <c r="B450" s="665" t="s">
        <v>536</v>
      </c>
      <c r="C450" s="665" t="s">
        <v>2304</v>
      </c>
      <c r="D450" s="746" t="s">
        <v>3177</v>
      </c>
      <c r="E450" s="747" t="s">
        <v>2315</v>
      </c>
      <c r="F450" s="665" t="s">
        <v>2300</v>
      </c>
      <c r="G450" s="665" t="s">
        <v>2336</v>
      </c>
      <c r="H450" s="665" t="s">
        <v>1205</v>
      </c>
      <c r="I450" s="665" t="s">
        <v>2681</v>
      </c>
      <c r="J450" s="665" t="s">
        <v>2682</v>
      </c>
      <c r="K450" s="665" t="s">
        <v>2683</v>
      </c>
      <c r="L450" s="666">
        <v>278.64</v>
      </c>
      <c r="M450" s="666">
        <v>3343.68</v>
      </c>
      <c r="N450" s="665">
        <v>12</v>
      </c>
      <c r="O450" s="748">
        <v>2</v>
      </c>
      <c r="P450" s="666">
        <v>1671.84</v>
      </c>
      <c r="Q450" s="681">
        <v>0.5</v>
      </c>
      <c r="R450" s="665">
        <v>6</v>
      </c>
      <c r="S450" s="681">
        <v>0.5</v>
      </c>
      <c r="T450" s="748">
        <v>1</v>
      </c>
      <c r="U450" s="704">
        <v>0.5</v>
      </c>
    </row>
    <row r="451" spans="1:21" ht="14.4" customHeight="1" x14ac:dyDescent="0.3">
      <c r="A451" s="664">
        <v>50</v>
      </c>
      <c r="B451" s="665" t="s">
        <v>536</v>
      </c>
      <c r="C451" s="665" t="s">
        <v>2304</v>
      </c>
      <c r="D451" s="746" t="s">
        <v>3177</v>
      </c>
      <c r="E451" s="747" t="s">
        <v>2315</v>
      </c>
      <c r="F451" s="665" t="s">
        <v>2300</v>
      </c>
      <c r="G451" s="665" t="s">
        <v>2336</v>
      </c>
      <c r="H451" s="665" t="s">
        <v>1205</v>
      </c>
      <c r="I451" s="665" t="s">
        <v>2586</v>
      </c>
      <c r="J451" s="665" t="s">
        <v>2587</v>
      </c>
      <c r="K451" s="665" t="s">
        <v>2250</v>
      </c>
      <c r="L451" s="666">
        <v>58.86</v>
      </c>
      <c r="M451" s="666">
        <v>58.86</v>
      </c>
      <c r="N451" s="665">
        <v>1</v>
      </c>
      <c r="O451" s="748">
        <v>1</v>
      </c>
      <c r="P451" s="666"/>
      <c r="Q451" s="681">
        <v>0</v>
      </c>
      <c r="R451" s="665"/>
      <c r="S451" s="681">
        <v>0</v>
      </c>
      <c r="T451" s="748"/>
      <c r="U451" s="704">
        <v>0</v>
      </c>
    </row>
    <row r="452" spans="1:21" ht="14.4" customHeight="1" x14ac:dyDescent="0.3">
      <c r="A452" s="664">
        <v>50</v>
      </c>
      <c r="B452" s="665" t="s">
        <v>536</v>
      </c>
      <c r="C452" s="665" t="s">
        <v>2304</v>
      </c>
      <c r="D452" s="746" t="s">
        <v>3177</v>
      </c>
      <c r="E452" s="747" t="s">
        <v>2315</v>
      </c>
      <c r="F452" s="665" t="s">
        <v>2300</v>
      </c>
      <c r="G452" s="665" t="s">
        <v>2336</v>
      </c>
      <c r="H452" s="665" t="s">
        <v>1205</v>
      </c>
      <c r="I452" s="665" t="s">
        <v>2943</v>
      </c>
      <c r="J452" s="665" t="s">
        <v>2587</v>
      </c>
      <c r="K452" s="665" t="s">
        <v>1127</v>
      </c>
      <c r="L452" s="666">
        <v>196.21</v>
      </c>
      <c r="M452" s="666">
        <v>784.84</v>
      </c>
      <c r="N452" s="665">
        <v>4</v>
      </c>
      <c r="O452" s="748">
        <v>3.5</v>
      </c>
      <c r="P452" s="666">
        <v>196.21</v>
      </c>
      <c r="Q452" s="681">
        <v>0.25</v>
      </c>
      <c r="R452" s="665">
        <v>1</v>
      </c>
      <c r="S452" s="681">
        <v>0.25</v>
      </c>
      <c r="T452" s="748">
        <v>1</v>
      </c>
      <c r="U452" s="704">
        <v>0.2857142857142857</v>
      </c>
    </row>
    <row r="453" spans="1:21" ht="14.4" customHeight="1" x14ac:dyDescent="0.3">
      <c r="A453" s="664">
        <v>50</v>
      </c>
      <c r="B453" s="665" t="s">
        <v>536</v>
      </c>
      <c r="C453" s="665" t="s">
        <v>2304</v>
      </c>
      <c r="D453" s="746" t="s">
        <v>3177</v>
      </c>
      <c r="E453" s="747" t="s">
        <v>2315</v>
      </c>
      <c r="F453" s="665" t="s">
        <v>2300</v>
      </c>
      <c r="G453" s="665" t="s">
        <v>2336</v>
      </c>
      <c r="H453" s="665" t="s">
        <v>1205</v>
      </c>
      <c r="I453" s="665" t="s">
        <v>1294</v>
      </c>
      <c r="J453" s="665" t="s">
        <v>1295</v>
      </c>
      <c r="K453" s="665" t="s">
        <v>2770</v>
      </c>
      <c r="L453" s="666">
        <v>392.42</v>
      </c>
      <c r="M453" s="666">
        <v>1962.1</v>
      </c>
      <c r="N453" s="665">
        <v>5</v>
      </c>
      <c r="O453" s="748">
        <v>2.5</v>
      </c>
      <c r="P453" s="666">
        <v>784.84</v>
      </c>
      <c r="Q453" s="681">
        <v>0.4</v>
      </c>
      <c r="R453" s="665">
        <v>2</v>
      </c>
      <c r="S453" s="681">
        <v>0.4</v>
      </c>
      <c r="T453" s="748">
        <v>1</v>
      </c>
      <c r="U453" s="704">
        <v>0.4</v>
      </c>
    </row>
    <row r="454" spans="1:21" ht="14.4" customHeight="1" x14ac:dyDescent="0.3">
      <c r="A454" s="664">
        <v>50</v>
      </c>
      <c r="B454" s="665" t="s">
        <v>536</v>
      </c>
      <c r="C454" s="665" t="s">
        <v>2304</v>
      </c>
      <c r="D454" s="746" t="s">
        <v>3177</v>
      </c>
      <c r="E454" s="747" t="s">
        <v>2315</v>
      </c>
      <c r="F454" s="665" t="s">
        <v>2300</v>
      </c>
      <c r="G454" s="665" t="s">
        <v>2336</v>
      </c>
      <c r="H454" s="665" t="s">
        <v>1205</v>
      </c>
      <c r="I454" s="665" t="s">
        <v>1338</v>
      </c>
      <c r="J454" s="665" t="s">
        <v>1339</v>
      </c>
      <c r="K454" s="665" t="s">
        <v>2698</v>
      </c>
      <c r="L454" s="666">
        <v>603.73</v>
      </c>
      <c r="M454" s="666">
        <v>4226.1100000000006</v>
      </c>
      <c r="N454" s="665">
        <v>7</v>
      </c>
      <c r="O454" s="748">
        <v>4.5</v>
      </c>
      <c r="P454" s="666">
        <v>603.73</v>
      </c>
      <c r="Q454" s="681">
        <v>0.14285714285714285</v>
      </c>
      <c r="R454" s="665">
        <v>1</v>
      </c>
      <c r="S454" s="681">
        <v>0.14285714285714285</v>
      </c>
      <c r="T454" s="748">
        <v>1</v>
      </c>
      <c r="U454" s="704">
        <v>0.22222222222222221</v>
      </c>
    </row>
    <row r="455" spans="1:21" ht="14.4" customHeight="1" x14ac:dyDescent="0.3">
      <c r="A455" s="664">
        <v>50</v>
      </c>
      <c r="B455" s="665" t="s">
        <v>536</v>
      </c>
      <c r="C455" s="665" t="s">
        <v>2304</v>
      </c>
      <c r="D455" s="746" t="s">
        <v>3177</v>
      </c>
      <c r="E455" s="747" t="s">
        <v>2315</v>
      </c>
      <c r="F455" s="665" t="s">
        <v>2300</v>
      </c>
      <c r="G455" s="665" t="s">
        <v>2590</v>
      </c>
      <c r="H455" s="665" t="s">
        <v>1205</v>
      </c>
      <c r="I455" s="665" t="s">
        <v>2944</v>
      </c>
      <c r="J455" s="665" t="s">
        <v>2945</v>
      </c>
      <c r="K455" s="665" t="s">
        <v>2773</v>
      </c>
      <c r="L455" s="666">
        <v>739.33</v>
      </c>
      <c r="M455" s="666">
        <v>1478.66</v>
      </c>
      <c r="N455" s="665">
        <v>2</v>
      </c>
      <c r="O455" s="748">
        <v>1</v>
      </c>
      <c r="P455" s="666">
        <v>739.33</v>
      </c>
      <c r="Q455" s="681">
        <v>0.5</v>
      </c>
      <c r="R455" s="665">
        <v>1</v>
      </c>
      <c r="S455" s="681">
        <v>0.5</v>
      </c>
      <c r="T455" s="748">
        <v>0.5</v>
      </c>
      <c r="U455" s="704">
        <v>0.5</v>
      </c>
    </row>
    <row r="456" spans="1:21" ht="14.4" customHeight="1" x14ac:dyDescent="0.3">
      <c r="A456" s="664">
        <v>50</v>
      </c>
      <c r="B456" s="665" t="s">
        <v>536</v>
      </c>
      <c r="C456" s="665" t="s">
        <v>2304</v>
      </c>
      <c r="D456" s="746" t="s">
        <v>3177</v>
      </c>
      <c r="E456" s="747" t="s">
        <v>2315</v>
      </c>
      <c r="F456" s="665" t="s">
        <v>2300</v>
      </c>
      <c r="G456" s="665" t="s">
        <v>2590</v>
      </c>
      <c r="H456" s="665" t="s">
        <v>1205</v>
      </c>
      <c r="I456" s="665" t="s">
        <v>2946</v>
      </c>
      <c r="J456" s="665" t="s">
        <v>2945</v>
      </c>
      <c r="K456" s="665" t="s">
        <v>2773</v>
      </c>
      <c r="L456" s="666">
        <v>0</v>
      </c>
      <c r="M456" s="666">
        <v>0</v>
      </c>
      <c r="N456" s="665">
        <v>4</v>
      </c>
      <c r="O456" s="748">
        <v>4</v>
      </c>
      <c r="P456" s="666">
        <v>0</v>
      </c>
      <c r="Q456" s="681"/>
      <c r="R456" s="665">
        <v>3</v>
      </c>
      <c r="S456" s="681">
        <v>0.75</v>
      </c>
      <c r="T456" s="748">
        <v>3</v>
      </c>
      <c r="U456" s="704">
        <v>0.75</v>
      </c>
    </row>
    <row r="457" spans="1:21" ht="14.4" customHeight="1" x14ac:dyDescent="0.3">
      <c r="A457" s="664">
        <v>50</v>
      </c>
      <c r="B457" s="665" t="s">
        <v>536</v>
      </c>
      <c r="C457" s="665" t="s">
        <v>2304</v>
      </c>
      <c r="D457" s="746" t="s">
        <v>3177</v>
      </c>
      <c r="E457" s="747" t="s">
        <v>2315</v>
      </c>
      <c r="F457" s="665" t="s">
        <v>2300</v>
      </c>
      <c r="G457" s="665" t="s">
        <v>2590</v>
      </c>
      <c r="H457" s="665" t="s">
        <v>1205</v>
      </c>
      <c r="I457" s="665" t="s">
        <v>2771</v>
      </c>
      <c r="J457" s="665" t="s">
        <v>2772</v>
      </c>
      <c r="K457" s="665" t="s">
        <v>2773</v>
      </c>
      <c r="L457" s="666">
        <v>0</v>
      </c>
      <c r="M457" s="666">
        <v>0</v>
      </c>
      <c r="N457" s="665">
        <v>2</v>
      </c>
      <c r="O457" s="748">
        <v>1</v>
      </c>
      <c r="P457" s="666"/>
      <c r="Q457" s="681"/>
      <c r="R457" s="665"/>
      <c r="S457" s="681">
        <v>0</v>
      </c>
      <c r="T457" s="748"/>
      <c r="U457" s="704">
        <v>0</v>
      </c>
    </row>
    <row r="458" spans="1:21" ht="14.4" customHeight="1" x14ac:dyDescent="0.3">
      <c r="A458" s="664">
        <v>50</v>
      </c>
      <c r="B458" s="665" t="s">
        <v>536</v>
      </c>
      <c r="C458" s="665" t="s">
        <v>2304</v>
      </c>
      <c r="D458" s="746" t="s">
        <v>3177</v>
      </c>
      <c r="E458" s="747" t="s">
        <v>2315</v>
      </c>
      <c r="F458" s="665" t="s">
        <v>2300</v>
      </c>
      <c r="G458" s="665" t="s">
        <v>2898</v>
      </c>
      <c r="H458" s="665" t="s">
        <v>1205</v>
      </c>
      <c r="I458" s="665" t="s">
        <v>1968</v>
      </c>
      <c r="J458" s="665" t="s">
        <v>1969</v>
      </c>
      <c r="K458" s="665" t="s">
        <v>1970</v>
      </c>
      <c r="L458" s="666">
        <v>70.540000000000006</v>
      </c>
      <c r="M458" s="666">
        <v>141.08000000000001</v>
      </c>
      <c r="N458" s="665">
        <v>2</v>
      </c>
      <c r="O458" s="748">
        <v>0.5</v>
      </c>
      <c r="P458" s="666"/>
      <c r="Q458" s="681">
        <v>0</v>
      </c>
      <c r="R458" s="665"/>
      <c r="S458" s="681">
        <v>0</v>
      </c>
      <c r="T458" s="748"/>
      <c r="U458" s="704">
        <v>0</v>
      </c>
    </row>
    <row r="459" spans="1:21" ht="14.4" customHeight="1" x14ac:dyDescent="0.3">
      <c r="A459" s="664">
        <v>50</v>
      </c>
      <c r="B459" s="665" t="s">
        <v>536</v>
      </c>
      <c r="C459" s="665" t="s">
        <v>2304</v>
      </c>
      <c r="D459" s="746" t="s">
        <v>3177</v>
      </c>
      <c r="E459" s="747" t="s">
        <v>2315</v>
      </c>
      <c r="F459" s="665" t="s">
        <v>2300</v>
      </c>
      <c r="G459" s="665" t="s">
        <v>2432</v>
      </c>
      <c r="H459" s="665" t="s">
        <v>1205</v>
      </c>
      <c r="I459" s="665" t="s">
        <v>1254</v>
      </c>
      <c r="J459" s="665" t="s">
        <v>1255</v>
      </c>
      <c r="K459" s="665" t="s">
        <v>1108</v>
      </c>
      <c r="L459" s="666">
        <v>65.540000000000006</v>
      </c>
      <c r="M459" s="666">
        <v>131.08000000000001</v>
      </c>
      <c r="N459" s="665">
        <v>2</v>
      </c>
      <c r="O459" s="748">
        <v>0.5</v>
      </c>
      <c r="P459" s="666"/>
      <c r="Q459" s="681">
        <v>0</v>
      </c>
      <c r="R459" s="665"/>
      <c r="S459" s="681">
        <v>0</v>
      </c>
      <c r="T459" s="748"/>
      <c r="U459" s="704">
        <v>0</v>
      </c>
    </row>
    <row r="460" spans="1:21" ht="14.4" customHeight="1" x14ac:dyDescent="0.3">
      <c r="A460" s="664">
        <v>50</v>
      </c>
      <c r="B460" s="665" t="s">
        <v>536</v>
      </c>
      <c r="C460" s="665" t="s">
        <v>2304</v>
      </c>
      <c r="D460" s="746" t="s">
        <v>3177</v>
      </c>
      <c r="E460" s="747" t="s">
        <v>2315</v>
      </c>
      <c r="F460" s="665" t="s">
        <v>2300</v>
      </c>
      <c r="G460" s="665" t="s">
        <v>2432</v>
      </c>
      <c r="H460" s="665" t="s">
        <v>1205</v>
      </c>
      <c r="I460" s="665" t="s">
        <v>2947</v>
      </c>
      <c r="J460" s="665" t="s">
        <v>1255</v>
      </c>
      <c r="K460" s="665" t="s">
        <v>2832</v>
      </c>
      <c r="L460" s="666">
        <v>229.38</v>
      </c>
      <c r="M460" s="666">
        <v>229.38</v>
      </c>
      <c r="N460" s="665">
        <v>1</v>
      </c>
      <c r="O460" s="748">
        <v>0.5</v>
      </c>
      <c r="P460" s="666"/>
      <c r="Q460" s="681">
        <v>0</v>
      </c>
      <c r="R460" s="665"/>
      <c r="S460" s="681">
        <v>0</v>
      </c>
      <c r="T460" s="748"/>
      <c r="U460" s="704">
        <v>0</v>
      </c>
    </row>
    <row r="461" spans="1:21" ht="14.4" customHeight="1" x14ac:dyDescent="0.3">
      <c r="A461" s="664">
        <v>50</v>
      </c>
      <c r="B461" s="665" t="s">
        <v>536</v>
      </c>
      <c r="C461" s="665" t="s">
        <v>2304</v>
      </c>
      <c r="D461" s="746" t="s">
        <v>3177</v>
      </c>
      <c r="E461" s="747" t="s">
        <v>2315</v>
      </c>
      <c r="F461" s="665" t="s">
        <v>2300</v>
      </c>
      <c r="G461" s="665" t="s">
        <v>2323</v>
      </c>
      <c r="H461" s="665" t="s">
        <v>1205</v>
      </c>
      <c r="I461" s="665" t="s">
        <v>2699</v>
      </c>
      <c r="J461" s="665" t="s">
        <v>1249</v>
      </c>
      <c r="K461" s="665" t="s">
        <v>2700</v>
      </c>
      <c r="L461" s="666">
        <v>105.32</v>
      </c>
      <c r="M461" s="666">
        <v>421.28</v>
      </c>
      <c r="N461" s="665">
        <v>4</v>
      </c>
      <c r="O461" s="748">
        <v>2</v>
      </c>
      <c r="P461" s="666">
        <v>210.64</v>
      </c>
      <c r="Q461" s="681">
        <v>0.5</v>
      </c>
      <c r="R461" s="665">
        <v>2</v>
      </c>
      <c r="S461" s="681">
        <v>0.5</v>
      </c>
      <c r="T461" s="748">
        <v>0.5</v>
      </c>
      <c r="U461" s="704">
        <v>0.25</v>
      </c>
    </row>
    <row r="462" spans="1:21" ht="14.4" customHeight="1" x14ac:dyDescent="0.3">
      <c r="A462" s="664">
        <v>50</v>
      </c>
      <c r="B462" s="665" t="s">
        <v>536</v>
      </c>
      <c r="C462" s="665" t="s">
        <v>2304</v>
      </c>
      <c r="D462" s="746" t="s">
        <v>3177</v>
      </c>
      <c r="E462" s="747" t="s">
        <v>2315</v>
      </c>
      <c r="F462" s="665" t="s">
        <v>2300</v>
      </c>
      <c r="G462" s="665" t="s">
        <v>2323</v>
      </c>
      <c r="H462" s="665" t="s">
        <v>1205</v>
      </c>
      <c r="I462" s="665" t="s">
        <v>2396</v>
      </c>
      <c r="J462" s="665" t="s">
        <v>2338</v>
      </c>
      <c r="K462" s="665" t="s">
        <v>1351</v>
      </c>
      <c r="L462" s="666">
        <v>210.66</v>
      </c>
      <c r="M462" s="666">
        <v>421.32</v>
      </c>
      <c r="N462" s="665">
        <v>2</v>
      </c>
      <c r="O462" s="748">
        <v>1</v>
      </c>
      <c r="P462" s="666">
        <v>421.32</v>
      </c>
      <c r="Q462" s="681">
        <v>1</v>
      </c>
      <c r="R462" s="665">
        <v>2</v>
      </c>
      <c r="S462" s="681">
        <v>1</v>
      </c>
      <c r="T462" s="748">
        <v>1</v>
      </c>
      <c r="U462" s="704">
        <v>1</v>
      </c>
    </row>
    <row r="463" spans="1:21" ht="14.4" customHeight="1" x14ac:dyDescent="0.3">
      <c r="A463" s="664">
        <v>50</v>
      </c>
      <c r="B463" s="665" t="s">
        <v>536</v>
      </c>
      <c r="C463" s="665" t="s">
        <v>2304</v>
      </c>
      <c r="D463" s="746" t="s">
        <v>3177</v>
      </c>
      <c r="E463" s="747" t="s">
        <v>2315</v>
      </c>
      <c r="F463" s="665" t="s">
        <v>2300</v>
      </c>
      <c r="G463" s="665" t="s">
        <v>2323</v>
      </c>
      <c r="H463" s="665" t="s">
        <v>537</v>
      </c>
      <c r="I463" s="665" t="s">
        <v>2601</v>
      </c>
      <c r="J463" s="665" t="s">
        <v>2602</v>
      </c>
      <c r="K463" s="665" t="s">
        <v>2603</v>
      </c>
      <c r="L463" s="666">
        <v>16.38</v>
      </c>
      <c r="M463" s="666">
        <v>65.52</v>
      </c>
      <c r="N463" s="665">
        <v>4</v>
      </c>
      <c r="O463" s="748">
        <v>0.5</v>
      </c>
      <c r="P463" s="666"/>
      <c r="Q463" s="681">
        <v>0</v>
      </c>
      <c r="R463" s="665"/>
      <c r="S463" s="681">
        <v>0</v>
      </c>
      <c r="T463" s="748"/>
      <c r="U463" s="704">
        <v>0</v>
      </c>
    </row>
    <row r="464" spans="1:21" ht="14.4" customHeight="1" x14ac:dyDescent="0.3">
      <c r="A464" s="664">
        <v>50</v>
      </c>
      <c r="B464" s="665" t="s">
        <v>536</v>
      </c>
      <c r="C464" s="665" t="s">
        <v>2304</v>
      </c>
      <c r="D464" s="746" t="s">
        <v>3177</v>
      </c>
      <c r="E464" s="747" t="s">
        <v>2315</v>
      </c>
      <c r="F464" s="665" t="s">
        <v>2300</v>
      </c>
      <c r="G464" s="665" t="s">
        <v>2323</v>
      </c>
      <c r="H464" s="665" t="s">
        <v>537</v>
      </c>
      <c r="I464" s="665" t="s">
        <v>2774</v>
      </c>
      <c r="J464" s="665" t="s">
        <v>2775</v>
      </c>
      <c r="K464" s="665" t="s">
        <v>2776</v>
      </c>
      <c r="L464" s="666">
        <v>32.76</v>
      </c>
      <c r="M464" s="666">
        <v>65.52</v>
      </c>
      <c r="N464" s="665">
        <v>2</v>
      </c>
      <c r="O464" s="748">
        <v>0.5</v>
      </c>
      <c r="P464" s="666"/>
      <c r="Q464" s="681">
        <v>0</v>
      </c>
      <c r="R464" s="665"/>
      <c r="S464" s="681">
        <v>0</v>
      </c>
      <c r="T464" s="748"/>
      <c r="U464" s="704">
        <v>0</v>
      </c>
    </row>
    <row r="465" spans="1:21" ht="14.4" customHeight="1" x14ac:dyDescent="0.3">
      <c r="A465" s="664">
        <v>50</v>
      </c>
      <c r="B465" s="665" t="s">
        <v>536</v>
      </c>
      <c r="C465" s="665" t="s">
        <v>2304</v>
      </c>
      <c r="D465" s="746" t="s">
        <v>3177</v>
      </c>
      <c r="E465" s="747" t="s">
        <v>2315</v>
      </c>
      <c r="F465" s="665" t="s">
        <v>2300</v>
      </c>
      <c r="G465" s="665" t="s">
        <v>2323</v>
      </c>
      <c r="H465" s="665" t="s">
        <v>1205</v>
      </c>
      <c r="I465" s="665" t="s">
        <v>1248</v>
      </c>
      <c r="J465" s="665" t="s">
        <v>1249</v>
      </c>
      <c r="K465" s="665" t="s">
        <v>558</v>
      </c>
      <c r="L465" s="666">
        <v>35.11</v>
      </c>
      <c r="M465" s="666">
        <v>70.22</v>
      </c>
      <c r="N465" s="665">
        <v>2</v>
      </c>
      <c r="O465" s="748">
        <v>2</v>
      </c>
      <c r="P465" s="666">
        <v>35.11</v>
      </c>
      <c r="Q465" s="681">
        <v>0.5</v>
      </c>
      <c r="R465" s="665">
        <v>1</v>
      </c>
      <c r="S465" s="681">
        <v>0.5</v>
      </c>
      <c r="T465" s="748">
        <v>1</v>
      </c>
      <c r="U465" s="704">
        <v>0.5</v>
      </c>
    </row>
    <row r="466" spans="1:21" ht="14.4" customHeight="1" x14ac:dyDescent="0.3">
      <c r="A466" s="664">
        <v>50</v>
      </c>
      <c r="B466" s="665" t="s">
        <v>536</v>
      </c>
      <c r="C466" s="665" t="s">
        <v>2304</v>
      </c>
      <c r="D466" s="746" t="s">
        <v>3177</v>
      </c>
      <c r="E466" s="747" t="s">
        <v>2315</v>
      </c>
      <c r="F466" s="665" t="s">
        <v>2300</v>
      </c>
      <c r="G466" s="665" t="s">
        <v>2439</v>
      </c>
      <c r="H466" s="665" t="s">
        <v>537</v>
      </c>
      <c r="I466" s="665" t="s">
        <v>794</v>
      </c>
      <c r="J466" s="665" t="s">
        <v>2440</v>
      </c>
      <c r="K466" s="665" t="s">
        <v>2441</v>
      </c>
      <c r="L466" s="666">
        <v>0</v>
      </c>
      <c r="M466" s="666">
        <v>0</v>
      </c>
      <c r="N466" s="665">
        <v>2</v>
      </c>
      <c r="O466" s="748">
        <v>0.5</v>
      </c>
      <c r="P466" s="666">
        <v>0</v>
      </c>
      <c r="Q466" s="681"/>
      <c r="R466" s="665">
        <v>2</v>
      </c>
      <c r="S466" s="681">
        <v>1</v>
      </c>
      <c r="T466" s="748">
        <v>0.5</v>
      </c>
      <c r="U466" s="704">
        <v>1</v>
      </c>
    </row>
    <row r="467" spans="1:21" ht="14.4" customHeight="1" x14ac:dyDescent="0.3">
      <c r="A467" s="664">
        <v>50</v>
      </c>
      <c r="B467" s="665" t="s">
        <v>536</v>
      </c>
      <c r="C467" s="665" t="s">
        <v>2304</v>
      </c>
      <c r="D467" s="746" t="s">
        <v>3177</v>
      </c>
      <c r="E467" s="747" t="s">
        <v>2315</v>
      </c>
      <c r="F467" s="665" t="s">
        <v>2300</v>
      </c>
      <c r="G467" s="665" t="s">
        <v>2948</v>
      </c>
      <c r="H467" s="665" t="s">
        <v>537</v>
      </c>
      <c r="I467" s="665" t="s">
        <v>2949</v>
      </c>
      <c r="J467" s="665" t="s">
        <v>2950</v>
      </c>
      <c r="K467" s="665" t="s">
        <v>2951</v>
      </c>
      <c r="L467" s="666">
        <v>321.79000000000002</v>
      </c>
      <c r="M467" s="666">
        <v>321.79000000000002</v>
      </c>
      <c r="N467" s="665">
        <v>1</v>
      </c>
      <c r="O467" s="748">
        <v>0.5</v>
      </c>
      <c r="P467" s="666"/>
      <c r="Q467" s="681">
        <v>0</v>
      </c>
      <c r="R467" s="665"/>
      <c r="S467" s="681">
        <v>0</v>
      </c>
      <c r="T467" s="748"/>
      <c r="U467" s="704">
        <v>0</v>
      </c>
    </row>
    <row r="468" spans="1:21" ht="14.4" customHeight="1" x14ac:dyDescent="0.3">
      <c r="A468" s="664">
        <v>50</v>
      </c>
      <c r="B468" s="665" t="s">
        <v>536</v>
      </c>
      <c r="C468" s="665" t="s">
        <v>2304</v>
      </c>
      <c r="D468" s="746" t="s">
        <v>3177</v>
      </c>
      <c r="E468" s="747" t="s">
        <v>2315</v>
      </c>
      <c r="F468" s="665" t="s">
        <v>2300</v>
      </c>
      <c r="G468" s="665" t="s">
        <v>2785</v>
      </c>
      <c r="H468" s="665" t="s">
        <v>537</v>
      </c>
      <c r="I468" s="665" t="s">
        <v>2952</v>
      </c>
      <c r="J468" s="665" t="s">
        <v>2953</v>
      </c>
      <c r="K468" s="665" t="s">
        <v>2954</v>
      </c>
      <c r="L468" s="666">
        <v>1891.17</v>
      </c>
      <c r="M468" s="666">
        <v>5673.51</v>
      </c>
      <c r="N468" s="665">
        <v>3</v>
      </c>
      <c r="O468" s="748">
        <v>1</v>
      </c>
      <c r="P468" s="666"/>
      <c r="Q468" s="681">
        <v>0</v>
      </c>
      <c r="R468" s="665"/>
      <c r="S468" s="681">
        <v>0</v>
      </c>
      <c r="T468" s="748"/>
      <c r="U468" s="704">
        <v>0</v>
      </c>
    </row>
    <row r="469" spans="1:21" ht="14.4" customHeight="1" x14ac:dyDescent="0.3">
      <c r="A469" s="664">
        <v>50</v>
      </c>
      <c r="B469" s="665" t="s">
        <v>536</v>
      </c>
      <c r="C469" s="665" t="s">
        <v>2304</v>
      </c>
      <c r="D469" s="746" t="s">
        <v>3177</v>
      </c>
      <c r="E469" s="747" t="s">
        <v>2315</v>
      </c>
      <c r="F469" s="665" t="s">
        <v>2300</v>
      </c>
      <c r="G469" s="665" t="s">
        <v>2955</v>
      </c>
      <c r="H469" s="665" t="s">
        <v>537</v>
      </c>
      <c r="I469" s="665" t="s">
        <v>2956</v>
      </c>
      <c r="J469" s="665" t="s">
        <v>2957</v>
      </c>
      <c r="K469" s="665" t="s">
        <v>2958</v>
      </c>
      <c r="L469" s="666">
        <v>207.45</v>
      </c>
      <c r="M469" s="666">
        <v>207.45</v>
      </c>
      <c r="N469" s="665">
        <v>1</v>
      </c>
      <c r="O469" s="748">
        <v>1</v>
      </c>
      <c r="P469" s="666"/>
      <c r="Q469" s="681">
        <v>0</v>
      </c>
      <c r="R469" s="665"/>
      <c r="S469" s="681">
        <v>0</v>
      </c>
      <c r="T469" s="748"/>
      <c r="U469" s="704">
        <v>0</v>
      </c>
    </row>
    <row r="470" spans="1:21" ht="14.4" customHeight="1" x14ac:dyDescent="0.3">
      <c r="A470" s="664">
        <v>50</v>
      </c>
      <c r="B470" s="665" t="s">
        <v>536</v>
      </c>
      <c r="C470" s="665" t="s">
        <v>2304</v>
      </c>
      <c r="D470" s="746" t="s">
        <v>3177</v>
      </c>
      <c r="E470" s="747" t="s">
        <v>2315</v>
      </c>
      <c r="F470" s="665" t="s">
        <v>2300</v>
      </c>
      <c r="G470" s="665" t="s">
        <v>2955</v>
      </c>
      <c r="H470" s="665" t="s">
        <v>537</v>
      </c>
      <c r="I470" s="665" t="s">
        <v>2959</v>
      </c>
      <c r="J470" s="665" t="s">
        <v>2960</v>
      </c>
      <c r="K470" s="665" t="s">
        <v>2961</v>
      </c>
      <c r="L470" s="666">
        <v>27.67</v>
      </c>
      <c r="M470" s="666">
        <v>55.34</v>
      </c>
      <c r="N470" s="665">
        <v>2</v>
      </c>
      <c r="O470" s="748">
        <v>1</v>
      </c>
      <c r="P470" s="666"/>
      <c r="Q470" s="681">
        <v>0</v>
      </c>
      <c r="R470" s="665"/>
      <c r="S470" s="681">
        <v>0</v>
      </c>
      <c r="T470" s="748"/>
      <c r="U470" s="704">
        <v>0</v>
      </c>
    </row>
    <row r="471" spans="1:21" ht="14.4" customHeight="1" x14ac:dyDescent="0.3">
      <c r="A471" s="664">
        <v>50</v>
      </c>
      <c r="B471" s="665" t="s">
        <v>536</v>
      </c>
      <c r="C471" s="665" t="s">
        <v>2304</v>
      </c>
      <c r="D471" s="746" t="s">
        <v>3177</v>
      </c>
      <c r="E471" s="747" t="s">
        <v>2315</v>
      </c>
      <c r="F471" s="665" t="s">
        <v>2300</v>
      </c>
      <c r="G471" s="665" t="s">
        <v>2962</v>
      </c>
      <c r="H471" s="665" t="s">
        <v>537</v>
      </c>
      <c r="I471" s="665" t="s">
        <v>918</v>
      </c>
      <c r="J471" s="665" t="s">
        <v>919</v>
      </c>
      <c r="K471" s="665" t="s">
        <v>2963</v>
      </c>
      <c r="L471" s="666">
        <v>42.05</v>
      </c>
      <c r="M471" s="666">
        <v>42.05</v>
      </c>
      <c r="N471" s="665">
        <v>1</v>
      </c>
      <c r="O471" s="748">
        <v>1</v>
      </c>
      <c r="P471" s="666"/>
      <c r="Q471" s="681">
        <v>0</v>
      </c>
      <c r="R471" s="665"/>
      <c r="S471" s="681">
        <v>0</v>
      </c>
      <c r="T471" s="748"/>
      <c r="U471" s="704">
        <v>0</v>
      </c>
    </row>
    <row r="472" spans="1:21" ht="14.4" customHeight="1" x14ac:dyDescent="0.3">
      <c r="A472" s="664">
        <v>50</v>
      </c>
      <c r="B472" s="665" t="s">
        <v>536</v>
      </c>
      <c r="C472" s="665" t="s">
        <v>2304</v>
      </c>
      <c r="D472" s="746" t="s">
        <v>3177</v>
      </c>
      <c r="E472" s="747" t="s">
        <v>2315</v>
      </c>
      <c r="F472" s="665" t="s">
        <v>2300</v>
      </c>
      <c r="G472" s="665" t="s">
        <v>2903</v>
      </c>
      <c r="H472" s="665" t="s">
        <v>537</v>
      </c>
      <c r="I472" s="665" t="s">
        <v>2964</v>
      </c>
      <c r="J472" s="665" t="s">
        <v>821</v>
      </c>
      <c r="K472" s="665" t="s">
        <v>2965</v>
      </c>
      <c r="L472" s="666">
        <v>182.22</v>
      </c>
      <c r="M472" s="666">
        <v>728.88</v>
      </c>
      <c r="N472" s="665">
        <v>4</v>
      </c>
      <c r="O472" s="748">
        <v>1.5</v>
      </c>
      <c r="P472" s="666">
        <v>364.44</v>
      </c>
      <c r="Q472" s="681">
        <v>0.5</v>
      </c>
      <c r="R472" s="665">
        <v>2</v>
      </c>
      <c r="S472" s="681">
        <v>0.5</v>
      </c>
      <c r="T472" s="748">
        <v>0.5</v>
      </c>
      <c r="U472" s="704">
        <v>0.33333333333333331</v>
      </c>
    </row>
    <row r="473" spans="1:21" ht="14.4" customHeight="1" x14ac:dyDescent="0.3">
      <c r="A473" s="664">
        <v>50</v>
      </c>
      <c r="B473" s="665" t="s">
        <v>536</v>
      </c>
      <c r="C473" s="665" t="s">
        <v>2304</v>
      </c>
      <c r="D473" s="746" t="s">
        <v>3177</v>
      </c>
      <c r="E473" s="747" t="s">
        <v>2315</v>
      </c>
      <c r="F473" s="665" t="s">
        <v>2300</v>
      </c>
      <c r="G473" s="665" t="s">
        <v>2903</v>
      </c>
      <c r="H473" s="665" t="s">
        <v>537</v>
      </c>
      <c r="I473" s="665" t="s">
        <v>2966</v>
      </c>
      <c r="J473" s="665" t="s">
        <v>821</v>
      </c>
      <c r="K473" s="665" t="s">
        <v>2965</v>
      </c>
      <c r="L473" s="666">
        <v>0</v>
      </c>
      <c r="M473" s="666">
        <v>0</v>
      </c>
      <c r="N473" s="665">
        <v>5</v>
      </c>
      <c r="O473" s="748">
        <v>2.5</v>
      </c>
      <c r="P473" s="666"/>
      <c r="Q473" s="681"/>
      <c r="R473" s="665"/>
      <c r="S473" s="681">
        <v>0</v>
      </c>
      <c r="T473" s="748"/>
      <c r="U473" s="704">
        <v>0</v>
      </c>
    </row>
    <row r="474" spans="1:21" ht="14.4" customHeight="1" x14ac:dyDescent="0.3">
      <c r="A474" s="664">
        <v>50</v>
      </c>
      <c r="B474" s="665" t="s">
        <v>536</v>
      </c>
      <c r="C474" s="665" t="s">
        <v>2304</v>
      </c>
      <c r="D474" s="746" t="s">
        <v>3177</v>
      </c>
      <c r="E474" s="747" t="s">
        <v>2315</v>
      </c>
      <c r="F474" s="665" t="s">
        <v>2300</v>
      </c>
      <c r="G474" s="665" t="s">
        <v>2967</v>
      </c>
      <c r="H474" s="665" t="s">
        <v>537</v>
      </c>
      <c r="I474" s="665" t="s">
        <v>2968</v>
      </c>
      <c r="J474" s="665" t="s">
        <v>1474</v>
      </c>
      <c r="K474" s="665" t="s">
        <v>2969</v>
      </c>
      <c r="L474" s="666">
        <v>186.99</v>
      </c>
      <c r="M474" s="666">
        <v>560.97</v>
      </c>
      <c r="N474" s="665">
        <v>3</v>
      </c>
      <c r="O474" s="748">
        <v>1</v>
      </c>
      <c r="P474" s="666">
        <v>560.97</v>
      </c>
      <c r="Q474" s="681">
        <v>1</v>
      </c>
      <c r="R474" s="665">
        <v>3</v>
      </c>
      <c r="S474" s="681">
        <v>1</v>
      </c>
      <c r="T474" s="748">
        <v>1</v>
      </c>
      <c r="U474" s="704">
        <v>1</v>
      </c>
    </row>
    <row r="475" spans="1:21" ht="14.4" customHeight="1" x14ac:dyDescent="0.3">
      <c r="A475" s="664">
        <v>50</v>
      </c>
      <c r="B475" s="665" t="s">
        <v>536</v>
      </c>
      <c r="C475" s="665" t="s">
        <v>2304</v>
      </c>
      <c r="D475" s="746" t="s">
        <v>3177</v>
      </c>
      <c r="E475" s="747" t="s">
        <v>2315</v>
      </c>
      <c r="F475" s="665" t="s">
        <v>2300</v>
      </c>
      <c r="G475" s="665" t="s">
        <v>2790</v>
      </c>
      <c r="H475" s="665" t="s">
        <v>537</v>
      </c>
      <c r="I475" s="665" t="s">
        <v>2791</v>
      </c>
      <c r="J475" s="665" t="s">
        <v>1751</v>
      </c>
      <c r="K475" s="665" t="s">
        <v>2792</v>
      </c>
      <c r="L475" s="666">
        <v>0</v>
      </c>
      <c r="M475" s="666">
        <v>0</v>
      </c>
      <c r="N475" s="665">
        <v>4</v>
      </c>
      <c r="O475" s="748">
        <v>2</v>
      </c>
      <c r="P475" s="666">
        <v>0</v>
      </c>
      <c r="Q475" s="681"/>
      <c r="R475" s="665">
        <v>2</v>
      </c>
      <c r="S475" s="681">
        <v>0.5</v>
      </c>
      <c r="T475" s="748">
        <v>1</v>
      </c>
      <c r="U475" s="704">
        <v>0.5</v>
      </c>
    </row>
    <row r="476" spans="1:21" ht="14.4" customHeight="1" x14ac:dyDescent="0.3">
      <c r="A476" s="664">
        <v>50</v>
      </c>
      <c r="B476" s="665" t="s">
        <v>536</v>
      </c>
      <c r="C476" s="665" t="s">
        <v>2304</v>
      </c>
      <c r="D476" s="746" t="s">
        <v>3177</v>
      </c>
      <c r="E476" s="747" t="s">
        <v>2315</v>
      </c>
      <c r="F476" s="665" t="s">
        <v>2300</v>
      </c>
      <c r="G476" s="665" t="s">
        <v>2339</v>
      </c>
      <c r="H476" s="665" t="s">
        <v>537</v>
      </c>
      <c r="I476" s="665" t="s">
        <v>824</v>
      </c>
      <c r="J476" s="665" t="s">
        <v>2340</v>
      </c>
      <c r="K476" s="665" t="s">
        <v>2341</v>
      </c>
      <c r="L476" s="666">
        <v>63.7</v>
      </c>
      <c r="M476" s="666">
        <v>700.7</v>
      </c>
      <c r="N476" s="665">
        <v>11</v>
      </c>
      <c r="O476" s="748">
        <v>3</v>
      </c>
      <c r="P476" s="666">
        <v>191.10000000000002</v>
      </c>
      <c r="Q476" s="681">
        <v>0.27272727272727276</v>
      </c>
      <c r="R476" s="665">
        <v>3</v>
      </c>
      <c r="S476" s="681">
        <v>0.27272727272727271</v>
      </c>
      <c r="T476" s="748">
        <v>1</v>
      </c>
      <c r="U476" s="704">
        <v>0.33333333333333331</v>
      </c>
    </row>
    <row r="477" spans="1:21" ht="14.4" customHeight="1" x14ac:dyDescent="0.3">
      <c r="A477" s="664">
        <v>50</v>
      </c>
      <c r="B477" s="665" t="s">
        <v>536</v>
      </c>
      <c r="C477" s="665" t="s">
        <v>2304</v>
      </c>
      <c r="D477" s="746" t="s">
        <v>3177</v>
      </c>
      <c r="E477" s="747" t="s">
        <v>2315</v>
      </c>
      <c r="F477" s="665" t="s">
        <v>2300</v>
      </c>
      <c r="G477" s="665" t="s">
        <v>2612</v>
      </c>
      <c r="H477" s="665" t="s">
        <v>537</v>
      </c>
      <c r="I477" s="665" t="s">
        <v>946</v>
      </c>
      <c r="J477" s="665" t="s">
        <v>627</v>
      </c>
      <c r="K477" s="665" t="s">
        <v>947</v>
      </c>
      <c r="L477" s="666">
        <v>92.5</v>
      </c>
      <c r="M477" s="666">
        <v>92.5</v>
      </c>
      <c r="N477" s="665">
        <v>1</v>
      </c>
      <c r="O477" s="748">
        <v>0.5</v>
      </c>
      <c r="P477" s="666"/>
      <c r="Q477" s="681">
        <v>0</v>
      </c>
      <c r="R477" s="665"/>
      <c r="S477" s="681">
        <v>0</v>
      </c>
      <c r="T477" s="748"/>
      <c r="U477" s="704">
        <v>0</v>
      </c>
    </row>
    <row r="478" spans="1:21" ht="14.4" customHeight="1" x14ac:dyDescent="0.3">
      <c r="A478" s="664">
        <v>50</v>
      </c>
      <c r="B478" s="665" t="s">
        <v>536</v>
      </c>
      <c r="C478" s="665" t="s">
        <v>2304</v>
      </c>
      <c r="D478" s="746" t="s">
        <v>3177</v>
      </c>
      <c r="E478" s="747" t="s">
        <v>2315</v>
      </c>
      <c r="F478" s="665" t="s">
        <v>2300</v>
      </c>
      <c r="G478" s="665" t="s">
        <v>2612</v>
      </c>
      <c r="H478" s="665" t="s">
        <v>537</v>
      </c>
      <c r="I478" s="665" t="s">
        <v>2970</v>
      </c>
      <c r="J478" s="665" t="s">
        <v>2616</v>
      </c>
      <c r="K478" s="665" t="s">
        <v>2971</v>
      </c>
      <c r="L478" s="666">
        <v>46.25</v>
      </c>
      <c r="M478" s="666">
        <v>92.5</v>
      </c>
      <c r="N478" s="665">
        <v>2</v>
      </c>
      <c r="O478" s="748">
        <v>0.5</v>
      </c>
      <c r="P478" s="666"/>
      <c r="Q478" s="681">
        <v>0</v>
      </c>
      <c r="R478" s="665"/>
      <c r="S478" s="681">
        <v>0</v>
      </c>
      <c r="T478" s="748"/>
      <c r="U478" s="704">
        <v>0</v>
      </c>
    </row>
    <row r="479" spans="1:21" ht="14.4" customHeight="1" x14ac:dyDescent="0.3">
      <c r="A479" s="664">
        <v>50</v>
      </c>
      <c r="B479" s="665" t="s">
        <v>536</v>
      </c>
      <c r="C479" s="665" t="s">
        <v>2304</v>
      </c>
      <c r="D479" s="746" t="s">
        <v>3177</v>
      </c>
      <c r="E479" s="747" t="s">
        <v>2315</v>
      </c>
      <c r="F479" s="665" t="s">
        <v>2300</v>
      </c>
      <c r="G479" s="665" t="s">
        <v>2459</v>
      </c>
      <c r="H479" s="665" t="s">
        <v>537</v>
      </c>
      <c r="I479" s="665" t="s">
        <v>2972</v>
      </c>
      <c r="J479" s="665" t="s">
        <v>2973</v>
      </c>
      <c r="K479" s="665" t="s">
        <v>2441</v>
      </c>
      <c r="L479" s="666">
        <v>46.25</v>
      </c>
      <c r="M479" s="666">
        <v>138.75</v>
      </c>
      <c r="N479" s="665">
        <v>3</v>
      </c>
      <c r="O479" s="748">
        <v>0.5</v>
      </c>
      <c r="P479" s="666"/>
      <c r="Q479" s="681">
        <v>0</v>
      </c>
      <c r="R479" s="665"/>
      <c r="S479" s="681">
        <v>0</v>
      </c>
      <c r="T479" s="748"/>
      <c r="U479" s="704">
        <v>0</v>
      </c>
    </row>
    <row r="480" spans="1:21" ht="14.4" customHeight="1" x14ac:dyDescent="0.3">
      <c r="A480" s="664">
        <v>50</v>
      </c>
      <c r="B480" s="665" t="s">
        <v>536</v>
      </c>
      <c r="C480" s="665" t="s">
        <v>2304</v>
      </c>
      <c r="D480" s="746" t="s">
        <v>3177</v>
      </c>
      <c r="E480" s="747" t="s">
        <v>2315</v>
      </c>
      <c r="F480" s="665" t="s">
        <v>2300</v>
      </c>
      <c r="G480" s="665" t="s">
        <v>2974</v>
      </c>
      <c r="H480" s="665" t="s">
        <v>537</v>
      </c>
      <c r="I480" s="665" t="s">
        <v>2975</v>
      </c>
      <c r="J480" s="665" t="s">
        <v>2976</v>
      </c>
      <c r="K480" s="665" t="s">
        <v>2977</v>
      </c>
      <c r="L480" s="666">
        <v>101.92</v>
      </c>
      <c r="M480" s="666">
        <v>305.76</v>
      </c>
      <c r="N480" s="665">
        <v>3</v>
      </c>
      <c r="O480" s="748">
        <v>3</v>
      </c>
      <c r="P480" s="666">
        <v>203.84</v>
      </c>
      <c r="Q480" s="681">
        <v>0.66666666666666674</v>
      </c>
      <c r="R480" s="665">
        <v>2</v>
      </c>
      <c r="S480" s="681">
        <v>0.66666666666666663</v>
      </c>
      <c r="T480" s="748">
        <v>2</v>
      </c>
      <c r="U480" s="704">
        <v>0.66666666666666663</v>
      </c>
    </row>
    <row r="481" spans="1:21" ht="14.4" customHeight="1" x14ac:dyDescent="0.3">
      <c r="A481" s="664">
        <v>50</v>
      </c>
      <c r="B481" s="665" t="s">
        <v>536</v>
      </c>
      <c r="C481" s="665" t="s">
        <v>2304</v>
      </c>
      <c r="D481" s="746" t="s">
        <v>3177</v>
      </c>
      <c r="E481" s="747" t="s">
        <v>2315</v>
      </c>
      <c r="F481" s="665" t="s">
        <v>2300</v>
      </c>
      <c r="G481" s="665" t="s">
        <v>2795</v>
      </c>
      <c r="H481" s="665" t="s">
        <v>537</v>
      </c>
      <c r="I481" s="665" t="s">
        <v>770</v>
      </c>
      <c r="J481" s="665" t="s">
        <v>771</v>
      </c>
      <c r="K481" s="665" t="s">
        <v>2796</v>
      </c>
      <c r="L481" s="666">
        <v>107.27</v>
      </c>
      <c r="M481" s="666">
        <v>10405.190000000002</v>
      </c>
      <c r="N481" s="665">
        <v>97</v>
      </c>
      <c r="O481" s="748">
        <v>18.5</v>
      </c>
      <c r="P481" s="666">
        <v>2252.67</v>
      </c>
      <c r="Q481" s="681">
        <v>0.21649484536082469</v>
      </c>
      <c r="R481" s="665">
        <v>21</v>
      </c>
      <c r="S481" s="681">
        <v>0.21649484536082475</v>
      </c>
      <c r="T481" s="748">
        <v>5.5</v>
      </c>
      <c r="U481" s="704">
        <v>0.29729729729729731</v>
      </c>
    </row>
    <row r="482" spans="1:21" ht="14.4" customHeight="1" x14ac:dyDescent="0.3">
      <c r="A482" s="664">
        <v>50</v>
      </c>
      <c r="B482" s="665" t="s">
        <v>536</v>
      </c>
      <c r="C482" s="665" t="s">
        <v>2304</v>
      </c>
      <c r="D482" s="746" t="s">
        <v>3177</v>
      </c>
      <c r="E482" s="747" t="s">
        <v>2315</v>
      </c>
      <c r="F482" s="665" t="s">
        <v>2300</v>
      </c>
      <c r="G482" s="665" t="s">
        <v>2795</v>
      </c>
      <c r="H482" s="665" t="s">
        <v>537</v>
      </c>
      <c r="I482" s="665" t="s">
        <v>2911</v>
      </c>
      <c r="J482" s="665" t="s">
        <v>771</v>
      </c>
      <c r="K482" s="665" t="s">
        <v>2796</v>
      </c>
      <c r="L482" s="666">
        <v>107.27</v>
      </c>
      <c r="M482" s="666">
        <v>321.81</v>
      </c>
      <c r="N482" s="665">
        <v>3</v>
      </c>
      <c r="O482" s="748">
        <v>1</v>
      </c>
      <c r="P482" s="666"/>
      <c r="Q482" s="681">
        <v>0</v>
      </c>
      <c r="R482" s="665"/>
      <c r="S482" s="681">
        <v>0</v>
      </c>
      <c r="T482" s="748"/>
      <c r="U482" s="704">
        <v>0</v>
      </c>
    </row>
    <row r="483" spans="1:21" ht="14.4" customHeight="1" x14ac:dyDescent="0.3">
      <c r="A483" s="664">
        <v>50</v>
      </c>
      <c r="B483" s="665" t="s">
        <v>536</v>
      </c>
      <c r="C483" s="665" t="s">
        <v>2304</v>
      </c>
      <c r="D483" s="746" t="s">
        <v>3177</v>
      </c>
      <c r="E483" s="747" t="s">
        <v>2315</v>
      </c>
      <c r="F483" s="665" t="s">
        <v>2300</v>
      </c>
      <c r="G483" s="665" t="s">
        <v>2978</v>
      </c>
      <c r="H483" s="665" t="s">
        <v>1205</v>
      </c>
      <c r="I483" s="665" t="s">
        <v>2979</v>
      </c>
      <c r="J483" s="665" t="s">
        <v>2980</v>
      </c>
      <c r="K483" s="665" t="s">
        <v>2981</v>
      </c>
      <c r="L483" s="666">
        <v>138.27000000000001</v>
      </c>
      <c r="M483" s="666">
        <v>138.27000000000001</v>
      </c>
      <c r="N483" s="665">
        <v>1</v>
      </c>
      <c r="O483" s="748">
        <v>0.5</v>
      </c>
      <c r="P483" s="666"/>
      <c r="Q483" s="681">
        <v>0</v>
      </c>
      <c r="R483" s="665"/>
      <c r="S483" s="681">
        <v>0</v>
      </c>
      <c r="T483" s="748"/>
      <c r="U483" s="704">
        <v>0</v>
      </c>
    </row>
    <row r="484" spans="1:21" ht="14.4" customHeight="1" x14ac:dyDescent="0.3">
      <c r="A484" s="664">
        <v>50</v>
      </c>
      <c r="B484" s="665" t="s">
        <v>536</v>
      </c>
      <c r="C484" s="665" t="s">
        <v>2304</v>
      </c>
      <c r="D484" s="746" t="s">
        <v>3177</v>
      </c>
      <c r="E484" s="747" t="s">
        <v>2315</v>
      </c>
      <c r="F484" s="665" t="s">
        <v>2300</v>
      </c>
      <c r="G484" s="665" t="s">
        <v>2982</v>
      </c>
      <c r="H484" s="665" t="s">
        <v>537</v>
      </c>
      <c r="I484" s="665" t="s">
        <v>2983</v>
      </c>
      <c r="J484" s="665" t="s">
        <v>2984</v>
      </c>
      <c r="K484" s="665" t="s">
        <v>2985</v>
      </c>
      <c r="L484" s="666">
        <v>54.16</v>
      </c>
      <c r="M484" s="666">
        <v>108.32</v>
      </c>
      <c r="N484" s="665">
        <v>2</v>
      </c>
      <c r="O484" s="748">
        <v>1</v>
      </c>
      <c r="P484" s="666"/>
      <c r="Q484" s="681">
        <v>0</v>
      </c>
      <c r="R484" s="665"/>
      <c r="S484" s="681">
        <v>0</v>
      </c>
      <c r="T484" s="748"/>
      <c r="U484" s="704">
        <v>0</v>
      </c>
    </row>
    <row r="485" spans="1:21" ht="14.4" customHeight="1" x14ac:dyDescent="0.3">
      <c r="A485" s="664">
        <v>50</v>
      </c>
      <c r="B485" s="665" t="s">
        <v>536</v>
      </c>
      <c r="C485" s="665" t="s">
        <v>2304</v>
      </c>
      <c r="D485" s="746" t="s">
        <v>3177</v>
      </c>
      <c r="E485" s="747" t="s">
        <v>2315</v>
      </c>
      <c r="F485" s="665" t="s">
        <v>2300</v>
      </c>
      <c r="G485" s="665" t="s">
        <v>2986</v>
      </c>
      <c r="H485" s="665" t="s">
        <v>537</v>
      </c>
      <c r="I485" s="665" t="s">
        <v>2987</v>
      </c>
      <c r="J485" s="665" t="s">
        <v>2988</v>
      </c>
      <c r="K485" s="665" t="s">
        <v>2989</v>
      </c>
      <c r="L485" s="666">
        <v>49.38</v>
      </c>
      <c r="M485" s="666">
        <v>148.14000000000001</v>
      </c>
      <c r="N485" s="665">
        <v>3</v>
      </c>
      <c r="O485" s="748">
        <v>0.5</v>
      </c>
      <c r="P485" s="666"/>
      <c r="Q485" s="681">
        <v>0</v>
      </c>
      <c r="R485" s="665"/>
      <c r="S485" s="681">
        <v>0</v>
      </c>
      <c r="T485" s="748"/>
      <c r="U485" s="704">
        <v>0</v>
      </c>
    </row>
    <row r="486" spans="1:21" ht="14.4" customHeight="1" x14ac:dyDescent="0.3">
      <c r="A486" s="664">
        <v>50</v>
      </c>
      <c r="B486" s="665" t="s">
        <v>536</v>
      </c>
      <c r="C486" s="665" t="s">
        <v>2304</v>
      </c>
      <c r="D486" s="746" t="s">
        <v>3177</v>
      </c>
      <c r="E486" s="747" t="s">
        <v>2315</v>
      </c>
      <c r="F486" s="665" t="s">
        <v>2300</v>
      </c>
      <c r="G486" s="665" t="s">
        <v>2986</v>
      </c>
      <c r="H486" s="665" t="s">
        <v>537</v>
      </c>
      <c r="I486" s="665" t="s">
        <v>2990</v>
      </c>
      <c r="J486" s="665" t="s">
        <v>1197</v>
      </c>
      <c r="K486" s="665" t="s">
        <v>1198</v>
      </c>
      <c r="L486" s="666">
        <v>98.75</v>
      </c>
      <c r="M486" s="666">
        <v>197.5</v>
      </c>
      <c r="N486" s="665">
        <v>2</v>
      </c>
      <c r="O486" s="748">
        <v>0.5</v>
      </c>
      <c r="P486" s="666"/>
      <c r="Q486" s="681">
        <v>0</v>
      </c>
      <c r="R486" s="665"/>
      <c r="S486" s="681">
        <v>0</v>
      </c>
      <c r="T486" s="748"/>
      <c r="U486" s="704">
        <v>0</v>
      </c>
    </row>
    <row r="487" spans="1:21" ht="14.4" customHeight="1" x14ac:dyDescent="0.3">
      <c r="A487" s="664">
        <v>50</v>
      </c>
      <c r="B487" s="665" t="s">
        <v>536</v>
      </c>
      <c r="C487" s="665" t="s">
        <v>2304</v>
      </c>
      <c r="D487" s="746" t="s">
        <v>3177</v>
      </c>
      <c r="E487" s="747" t="s">
        <v>2315</v>
      </c>
      <c r="F487" s="665" t="s">
        <v>2300</v>
      </c>
      <c r="G487" s="665" t="s">
        <v>2346</v>
      </c>
      <c r="H487" s="665" t="s">
        <v>1205</v>
      </c>
      <c r="I487" s="665" t="s">
        <v>1906</v>
      </c>
      <c r="J487" s="665" t="s">
        <v>1375</v>
      </c>
      <c r="K487" s="665" t="s">
        <v>1907</v>
      </c>
      <c r="L487" s="666">
        <v>186.87</v>
      </c>
      <c r="M487" s="666">
        <v>1868.7</v>
      </c>
      <c r="N487" s="665">
        <v>10</v>
      </c>
      <c r="O487" s="748">
        <v>3</v>
      </c>
      <c r="P487" s="666">
        <v>1121.22</v>
      </c>
      <c r="Q487" s="681">
        <v>0.6</v>
      </c>
      <c r="R487" s="665">
        <v>6</v>
      </c>
      <c r="S487" s="681">
        <v>0.6</v>
      </c>
      <c r="T487" s="748">
        <v>1.5</v>
      </c>
      <c r="U487" s="704">
        <v>0.5</v>
      </c>
    </row>
    <row r="488" spans="1:21" ht="14.4" customHeight="1" x14ac:dyDescent="0.3">
      <c r="A488" s="664">
        <v>50</v>
      </c>
      <c r="B488" s="665" t="s">
        <v>536</v>
      </c>
      <c r="C488" s="665" t="s">
        <v>2304</v>
      </c>
      <c r="D488" s="746" t="s">
        <v>3177</v>
      </c>
      <c r="E488" s="747" t="s">
        <v>2315</v>
      </c>
      <c r="F488" s="665" t="s">
        <v>2300</v>
      </c>
      <c r="G488" s="665" t="s">
        <v>2324</v>
      </c>
      <c r="H488" s="665" t="s">
        <v>537</v>
      </c>
      <c r="I488" s="665" t="s">
        <v>861</v>
      </c>
      <c r="J488" s="665" t="s">
        <v>2326</v>
      </c>
      <c r="K488" s="665" t="s">
        <v>2623</v>
      </c>
      <c r="L488" s="666">
        <v>31.65</v>
      </c>
      <c r="M488" s="666">
        <v>189.89999999999998</v>
      </c>
      <c r="N488" s="665">
        <v>6</v>
      </c>
      <c r="O488" s="748">
        <v>1.5</v>
      </c>
      <c r="P488" s="666">
        <v>189.89999999999998</v>
      </c>
      <c r="Q488" s="681">
        <v>1</v>
      </c>
      <c r="R488" s="665">
        <v>6</v>
      </c>
      <c r="S488" s="681">
        <v>1</v>
      </c>
      <c r="T488" s="748">
        <v>1.5</v>
      </c>
      <c r="U488" s="704">
        <v>1</v>
      </c>
    </row>
    <row r="489" spans="1:21" ht="14.4" customHeight="1" x14ac:dyDescent="0.3">
      <c r="A489" s="664">
        <v>50</v>
      </c>
      <c r="B489" s="665" t="s">
        <v>536</v>
      </c>
      <c r="C489" s="665" t="s">
        <v>2304</v>
      </c>
      <c r="D489" s="746" t="s">
        <v>3177</v>
      </c>
      <c r="E489" s="747" t="s">
        <v>2315</v>
      </c>
      <c r="F489" s="665" t="s">
        <v>2300</v>
      </c>
      <c r="G489" s="665" t="s">
        <v>2324</v>
      </c>
      <c r="H489" s="665" t="s">
        <v>537</v>
      </c>
      <c r="I489" s="665" t="s">
        <v>2724</v>
      </c>
      <c r="J489" s="665" t="s">
        <v>883</v>
      </c>
      <c r="K489" s="665" t="s">
        <v>2725</v>
      </c>
      <c r="L489" s="666">
        <v>52.75</v>
      </c>
      <c r="M489" s="666">
        <v>949.5</v>
      </c>
      <c r="N489" s="665">
        <v>18</v>
      </c>
      <c r="O489" s="748">
        <v>8</v>
      </c>
      <c r="P489" s="666">
        <v>263.75</v>
      </c>
      <c r="Q489" s="681">
        <v>0.27777777777777779</v>
      </c>
      <c r="R489" s="665">
        <v>5</v>
      </c>
      <c r="S489" s="681">
        <v>0.27777777777777779</v>
      </c>
      <c r="T489" s="748">
        <v>2.5</v>
      </c>
      <c r="U489" s="704">
        <v>0.3125</v>
      </c>
    </row>
    <row r="490" spans="1:21" ht="14.4" customHeight="1" x14ac:dyDescent="0.3">
      <c r="A490" s="664">
        <v>50</v>
      </c>
      <c r="B490" s="665" t="s">
        <v>536</v>
      </c>
      <c r="C490" s="665" t="s">
        <v>2304</v>
      </c>
      <c r="D490" s="746" t="s">
        <v>3177</v>
      </c>
      <c r="E490" s="747" t="s">
        <v>2315</v>
      </c>
      <c r="F490" s="665" t="s">
        <v>2300</v>
      </c>
      <c r="G490" s="665" t="s">
        <v>2324</v>
      </c>
      <c r="H490" s="665" t="s">
        <v>537</v>
      </c>
      <c r="I490" s="665" t="s">
        <v>2991</v>
      </c>
      <c r="J490" s="665" t="s">
        <v>2712</v>
      </c>
      <c r="K490" s="665" t="s">
        <v>2992</v>
      </c>
      <c r="L490" s="666">
        <v>0</v>
      </c>
      <c r="M490" s="666">
        <v>0</v>
      </c>
      <c r="N490" s="665">
        <v>1</v>
      </c>
      <c r="O490" s="748">
        <v>0.5</v>
      </c>
      <c r="P490" s="666"/>
      <c r="Q490" s="681"/>
      <c r="R490" s="665"/>
      <c r="S490" s="681">
        <v>0</v>
      </c>
      <c r="T490" s="748"/>
      <c r="U490" s="704">
        <v>0</v>
      </c>
    </row>
    <row r="491" spans="1:21" ht="14.4" customHeight="1" x14ac:dyDescent="0.3">
      <c r="A491" s="664">
        <v>50</v>
      </c>
      <c r="B491" s="665" t="s">
        <v>536</v>
      </c>
      <c r="C491" s="665" t="s">
        <v>2304</v>
      </c>
      <c r="D491" s="746" t="s">
        <v>3177</v>
      </c>
      <c r="E491" s="747" t="s">
        <v>2315</v>
      </c>
      <c r="F491" s="665" t="s">
        <v>2300</v>
      </c>
      <c r="G491" s="665" t="s">
        <v>2993</v>
      </c>
      <c r="H491" s="665" t="s">
        <v>537</v>
      </c>
      <c r="I491" s="665" t="s">
        <v>845</v>
      </c>
      <c r="J491" s="665" t="s">
        <v>1639</v>
      </c>
      <c r="K491" s="665" t="s">
        <v>2994</v>
      </c>
      <c r="L491" s="666">
        <v>0</v>
      </c>
      <c r="M491" s="666">
        <v>0</v>
      </c>
      <c r="N491" s="665">
        <v>2</v>
      </c>
      <c r="O491" s="748">
        <v>0.5</v>
      </c>
      <c r="P491" s="666"/>
      <c r="Q491" s="681"/>
      <c r="R491" s="665"/>
      <c r="S491" s="681">
        <v>0</v>
      </c>
      <c r="T491" s="748"/>
      <c r="U491" s="704">
        <v>0</v>
      </c>
    </row>
    <row r="492" spans="1:21" ht="14.4" customHeight="1" x14ac:dyDescent="0.3">
      <c r="A492" s="664">
        <v>50</v>
      </c>
      <c r="B492" s="665" t="s">
        <v>536</v>
      </c>
      <c r="C492" s="665" t="s">
        <v>2304</v>
      </c>
      <c r="D492" s="746" t="s">
        <v>3177</v>
      </c>
      <c r="E492" s="747" t="s">
        <v>2315</v>
      </c>
      <c r="F492" s="665" t="s">
        <v>2300</v>
      </c>
      <c r="G492" s="665" t="s">
        <v>2472</v>
      </c>
      <c r="H492" s="665" t="s">
        <v>537</v>
      </c>
      <c r="I492" s="665" t="s">
        <v>2995</v>
      </c>
      <c r="J492" s="665" t="s">
        <v>2474</v>
      </c>
      <c r="K492" s="665" t="s">
        <v>2700</v>
      </c>
      <c r="L492" s="666">
        <v>207.45</v>
      </c>
      <c r="M492" s="666">
        <v>207.45</v>
      </c>
      <c r="N492" s="665">
        <v>1</v>
      </c>
      <c r="O492" s="748">
        <v>1</v>
      </c>
      <c r="P492" s="666"/>
      <c r="Q492" s="681">
        <v>0</v>
      </c>
      <c r="R492" s="665"/>
      <c r="S492" s="681">
        <v>0</v>
      </c>
      <c r="T492" s="748"/>
      <c r="U492" s="704">
        <v>0</v>
      </c>
    </row>
    <row r="493" spans="1:21" ht="14.4" customHeight="1" x14ac:dyDescent="0.3">
      <c r="A493" s="664">
        <v>50</v>
      </c>
      <c r="B493" s="665" t="s">
        <v>536</v>
      </c>
      <c r="C493" s="665" t="s">
        <v>2304</v>
      </c>
      <c r="D493" s="746" t="s">
        <v>3177</v>
      </c>
      <c r="E493" s="747" t="s">
        <v>2315</v>
      </c>
      <c r="F493" s="665" t="s">
        <v>2300</v>
      </c>
      <c r="G493" s="665" t="s">
        <v>2476</v>
      </c>
      <c r="H493" s="665" t="s">
        <v>1205</v>
      </c>
      <c r="I493" s="665" t="s">
        <v>1908</v>
      </c>
      <c r="J493" s="665" t="s">
        <v>1909</v>
      </c>
      <c r="K493" s="665" t="s">
        <v>1910</v>
      </c>
      <c r="L493" s="666">
        <v>79.03</v>
      </c>
      <c r="M493" s="666">
        <v>79.03</v>
      </c>
      <c r="N493" s="665">
        <v>1</v>
      </c>
      <c r="O493" s="748">
        <v>1</v>
      </c>
      <c r="P493" s="666"/>
      <c r="Q493" s="681">
        <v>0</v>
      </c>
      <c r="R493" s="665"/>
      <c r="S493" s="681">
        <v>0</v>
      </c>
      <c r="T493" s="748"/>
      <c r="U493" s="704">
        <v>0</v>
      </c>
    </row>
    <row r="494" spans="1:21" ht="14.4" customHeight="1" x14ac:dyDescent="0.3">
      <c r="A494" s="664">
        <v>50</v>
      </c>
      <c r="B494" s="665" t="s">
        <v>536</v>
      </c>
      <c r="C494" s="665" t="s">
        <v>2304</v>
      </c>
      <c r="D494" s="746" t="s">
        <v>3177</v>
      </c>
      <c r="E494" s="747" t="s">
        <v>2315</v>
      </c>
      <c r="F494" s="665" t="s">
        <v>2300</v>
      </c>
      <c r="G494" s="665" t="s">
        <v>2996</v>
      </c>
      <c r="H494" s="665" t="s">
        <v>537</v>
      </c>
      <c r="I494" s="665" t="s">
        <v>2997</v>
      </c>
      <c r="J494" s="665" t="s">
        <v>1032</v>
      </c>
      <c r="K494" s="665" t="s">
        <v>2700</v>
      </c>
      <c r="L494" s="666">
        <v>3414.26</v>
      </c>
      <c r="M494" s="666">
        <v>3414.26</v>
      </c>
      <c r="N494" s="665">
        <v>1</v>
      </c>
      <c r="O494" s="748">
        <v>0.5</v>
      </c>
      <c r="P494" s="666"/>
      <c r="Q494" s="681">
        <v>0</v>
      </c>
      <c r="R494" s="665"/>
      <c r="S494" s="681">
        <v>0</v>
      </c>
      <c r="T494" s="748"/>
      <c r="U494" s="704">
        <v>0</v>
      </c>
    </row>
    <row r="495" spans="1:21" ht="14.4" customHeight="1" x14ac:dyDescent="0.3">
      <c r="A495" s="664">
        <v>50</v>
      </c>
      <c r="B495" s="665" t="s">
        <v>536</v>
      </c>
      <c r="C495" s="665" t="s">
        <v>2304</v>
      </c>
      <c r="D495" s="746" t="s">
        <v>3177</v>
      </c>
      <c r="E495" s="747" t="s">
        <v>2315</v>
      </c>
      <c r="F495" s="665" t="s">
        <v>2300</v>
      </c>
      <c r="G495" s="665" t="s">
        <v>2487</v>
      </c>
      <c r="H495" s="665" t="s">
        <v>1205</v>
      </c>
      <c r="I495" s="665" t="s">
        <v>2998</v>
      </c>
      <c r="J495" s="665" t="s">
        <v>1371</v>
      </c>
      <c r="K495" s="665" t="s">
        <v>2999</v>
      </c>
      <c r="L495" s="666">
        <v>54.98</v>
      </c>
      <c r="M495" s="666">
        <v>54.98</v>
      </c>
      <c r="N495" s="665">
        <v>1</v>
      </c>
      <c r="O495" s="748">
        <v>1</v>
      </c>
      <c r="P495" s="666"/>
      <c r="Q495" s="681">
        <v>0</v>
      </c>
      <c r="R495" s="665"/>
      <c r="S495" s="681">
        <v>0</v>
      </c>
      <c r="T495" s="748"/>
      <c r="U495" s="704">
        <v>0</v>
      </c>
    </row>
    <row r="496" spans="1:21" ht="14.4" customHeight="1" x14ac:dyDescent="0.3">
      <c r="A496" s="664">
        <v>50</v>
      </c>
      <c r="B496" s="665" t="s">
        <v>536</v>
      </c>
      <c r="C496" s="665" t="s">
        <v>2304</v>
      </c>
      <c r="D496" s="746" t="s">
        <v>3177</v>
      </c>
      <c r="E496" s="747" t="s">
        <v>2315</v>
      </c>
      <c r="F496" s="665" t="s">
        <v>2300</v>
      </c>
      <c r="G496" s="665" t="s">
        <v>3000</v>
      </c>
      <c r="H496" s="665" t="s">
        <v>1205</v>
      </c>
      <c r="I496" s="665" t="s">
        <v>3001</v>
      </c>
      <c r="J496" s="665" t="s">
        <v>3002</v>
      </c>
      <c r="K496" s="665" t="s">
        <v>2773</v>
      </c>
      <c r="L496" s="666">
        <v>145.66999999999999</v>
      </c>
      <c r="M496" s="666">
        <v>145.66999999999999</v>
      </c>
      <c r="N496" s="665">
        <v>1</v>
      </c>
      <c r="O496" s="748">
        <v>0.5</v>
      </c>
      <c r="P496" s="666">
        <v>145.66999999999999</v>
      </c>
      <c r="Q496" s="681">
        <v>1</v>
      </c>
      <c r="R496" s="665">
        <v>1</v>
      </c>
      <c r="S496" s="681">
        <v>1</v>
      </c>
      <c r="T496" s="748">
        <v>0.5</v>
      </c>
      <c r="U496" s="704">
        <v>1</v>
      </c>
    </row>
    <row r="497" spans="1:21" ht="14.4" customHeight="1" x14ac:dyDescent="0.3">
      <c r="A497" s="664">
        <v>50</v>
      </c>
      <c r="B497" s="665" t="s">
        <v>536</v>
      </c>
      <c r="C497" s="665" t="s">
        <v>2304</v>
      </c>
      <c r="D497" s="746" t="s">
        <v>3177</v>
      </c>
      <c r="E497" s="747" t="s">
        <v>2315</v>
      </c>
      <c r="F497" s="665" t="s">
        <v>2300</v>
      </c>
      <c r="G497" s="665" t="s">
        <v>2494</v>
      </c>
      <c r="H497" s="665" t="s">
        <v>537</v>
      </c>
      <c r="I497" s="665" t="s">
        <v>3003</v>
      </c>
      <c r="J497" s="665" t="s">
        <v>3004</v>
      </c>
      <c r="K497" s="665" t="s">
        <v>3005</v>
      </c>
      <c r="L497" s="666">
        <v>0</v>
      </c>
      <c r="M497" s="666">
        <v>0</v>
      </c>
      <c r="N497" s="665">
        <v>2</v>
      </c>
      <c r="O497" s="748">
        <v>0.5</v>
      </c>
      <c r="P497" s="666"/>
      <c r="Q497" s="681"/>
      <c r="R497" s="665"/>
      <c r="S497" s="681">
        <v>0</v>
      </c>
      <c r="T497" s="748"/>
      <c r="U497" s="704">
        <v>0</v>
      </c>
    </row>
    <row r="498" spans="1:21" ht="14.4" customHeight="1" x14ac:dyDescent="0.3">
      <c r="A498" s="664">
        <v>50</v>
      </c>
      <c r="B498" s="665" t="s">
        <v>536</v>
      </c>
      <c r="C498" s="665" t="s">
        <v>2304</v>
      </c>
      <c r="D498" s="746" t="s">
        <v>3177</v>
      </c>
      <c r="E498" s="747" t="s">
        <v>2315</v>
      </c>
      <c r="F498" s="665" t="s">
        <v>2300</v>
      </c>
      <c r="G498" s="665" t="s">
        <v>2349</v>
      </c>
      <c r="H498" s="665" t="s">
        <v>537</v>
      </c>
      <c r="I498" s="665" t="s">
        <v>713</v>
      </c>
      <c r="J498" s="665" t="s">
        <v>714</v>
      </c>
      <c r="K498" s="665" t="s">
        <v>2508</v>
      </c>
      <c r="L498" s="666">
        <v>38.04</v>
      </c>
      <c r="M498" s="666">
        <v>152.16</v>
      </c>
      <c r="N498" s="665">
        <v>4</v>
      </c>
      <c r="O498" s="748">
        <v>1.5</v>
      </c>
      <c r="P498" s="666">
        <v>76.08</v>
      </c>
      <c r="Q498" s="681">
        <v>0.5</v>
      </c>
      <c r="R498" s="665">
        <v>2</v>
      </c>
      <c r="S498" s="681">
        <v>0.5</v>
      </c>
      <c r="T498" s="748">
        <v>1</v>
      </c>
      <c r="U498" s="704">
        <v>0.66666666666666663</v>
      </c>
    </row>
    <row r="499" spans="1:21" ht="14.4" customHeight="1" x14ac:dyDescent="0.3">
      <c r="A499" s="664">
        <v>50</v>
      </c>
      <c r="B499" s="665" t="s">
        <v>536</v>
      </c>
      <c r="C499" s="665" t="s">
        <v>2304</v>
      </c>
      <c r="D499" s="746" t="s">
        <v>3177</v>
      </c>
      <c r="E499" s="747" t="s">
        <v>2315</v>
      </c>
      <c r="F499" s="665" t="s">
        <v>2300</v>
      </c>
      <c r="G499" s="665" t="s">
        <v>2349</v>
      </c>
      <c r="H499" s="665" t="s">
        <v>537</v>
      </c>
      <c r="I499" s="665" t="s">
        <v>3006</v>
      </c>
      <c r="J499" s="665" t="s">
        <v>2512</v>
      </c>
      <c r="K499" s="665" t="s">
        <v>3007</v>
      </c>
      <c r="L499" s="666">
        <v>234.07</v>
      </c>
      <c r="M499" s="666">
        <v>702.21</v>
      </c>
      <c r="N499" s="665">
        <v>3</v>
      </c>
      <c r="O499" s="748">
        <v>1.5</v>
      </c>
      <c r="P499" s="666">
        <v>702.21</v>
      </c>
      <c r="Q499" s="681">
        <v>1</v>
      </c>
      <c r="R499" s="665">
        <v>3</v>
      </c>
      <c r="S499" s="681">
        <v>1</v>
      </c>
      <c r="T499" s="748">
        <v>1.5</v>
      </c>
      <c r="U499" s="704">
        <v>1</v>
      </c>
    </row>
    <row r="500" spans="1:21" ht="14.4" customHeight="1" x14ac:dyDescent="0.3">
      <c r="A500" s="664">
        <v>50</v>
      </c>
      <c r="B500" s="665" t="s">
        <v>536</v>
      </c>
      <c r="C500" s="665" t="s">
        <v>2304</v>
      </c>
      <c r="D500" s="746" t="s">
        <v>3177</v>
      </c>
      <c r="E500" s="747" t="s">
        <v>2315</v>
      </c>
      <c r="F500" s="665" t="s">
        <v>2300</v>
      </c>
      <c r="G500" s="665" t="s">
        <v>2349</v>
      </c>
      <c r="H500" s="665" t="s">
        <v>537</v>
      </c>
      <c r="I500" s="665" t="s">
        <v>3008</v>
      </c>
      <c r="J500" s="665" t="s">
        <v>2517</v>
      </c>
      <c r="K500" s="665" t="s">
        <v>3009</v>
      </c>
      <c r="L500" s="666">
        <v>58.52</v>
      </c>
      <c r="M500" s="666">
        <v>117.04</v>
      </c>
      <c r="N500" s="665">
        <v>2</v>
      </c>
      <c r="O500" s="748">
        <v>1.5</v>
      </c>
      <c r="P500" s="666"/>
      <c r="Q500" s="681">
        <v>0</v>
      </c>
      <c r="R500" s="665"/>
      <c r="S500" s="681">
        <v>0</v>
      </c>
      <c r="T500" s="748"/>
      <c r="U500" s="704">
        <v>0</v>
      </c>
    </row>
    <row r="501" spans="1:21" ht="14.4" customHeight="1" x14ac:dyDescent="0.3">
      <c r="A501" s="664">
        <v>50</v>
      </c>
      <c r="B501" s="665" t="s">
        <v>536</v>
      </c>
      <c r="C501" s="665" t="s">
        <v>2304</v>
      </c>
      <c r="D501" s="746" t="s">
        <v>3177</v>
      </c>
      <c r="E501" s="747" t="s">
        <v>2315</v>
      </c>
      <c r="F501" s="665" t="s">
        <v>2300</v>
      </c>
      <c r="G501" s="665" t="s">
        <v>3010</v>
      </c>
      <c r="H501" s="665" t="s">
        <v>537</v>
      </c>
      <c r="I501" s="665" t="s">
        <v>3011</v>
      </c>
      <c r="J501" s="665" t="s">
        <v>3012</v>
      </c>
      <c r="K501" s="665" t="s">
        <v>3013</v>
      </c>
      <c r="L501" s="666">
        <v>459.3</v>
      </c>
      <c r="M501" s="666">
        <v>459.3</v>
      </c>
      <c r="N501" s="665">
        <v>1</v>
      </c>
      <c r="O501" s="748">
        <v>0.5</v>
      </c>
      <c r="P501" s="666"/>
      <c r="Q501" s="681">
        <v>0</v>
      </c>
      <c r="R501" s="665"/>
      <c r="S501" s="681">
        <v>0</v>
      </c>
      <c r="T501" s="748"/>
      <c r="U501" s="704">
        <v>0</v>
      </c>
    </row>
    <row r="502" spans="1:21" ht="14.4" customHeight="1" x14ac:dyDescent="0.3">
      <c r="A502" s="664">
        <v>50</v>
      </c>
      <c r="B502" s="665" t="s">
        <v>536</v>
      </c>
      <c r="C502" s="665" t="s">
        <v>2304</v>
      </c>
      <c r="D502" s="746" t="s">
        <v>3177</v>
      </c>
      <c r="E502" s="747" t="s">
        <v>2315</v>
      </c>
      <c r="F502" s="665" t="s">
        <v>2300</v>
      </c>
      <c r="G502" s="665" t="s">
        <v>3014</v>
      </c>
      <c r="H502" s="665" t="s">
        <v>537</v>
      </c>
      <c r="I502" s="665" t="s">
        <v>3015</v>
      </c>
      <c r="J502" s="665" t="s">
        <v>3016</v>
      </c>
      <c r="K502" s="665" t="s">
        <v>3017</v>
      </c>
      <c r="L502" s="666">
        <v>374.79</v>
      </c>
      <c r="M502" s="666">
        <v>749.58</v>
      </c>
      <c r="N502" s="665">
        <v>2</v>
      </c>
      <c r="O502" s="748">
        <v>0.5</v>
      </c>
      <c r="P502" s="666">
        <v>749.58</v>
      </c>
      <c r="Q502" s="681">
        <v>1</v>
      </c>
      <c r="R502" s="665">
        <v>2</v>
      </c>
      <c r="S502" s="681">
        <v>1</v>
      </c>
      <c r="T502" s="748">
        <v>0.5</v>
      </c>
      <c r="U502" s="704">
        <v>1</v>
      </c>
    </row>
    <row r="503" spans="1:21" ht="14.4" customHeight="1" x14ac:dyDescent="0.3">
      <c r="A503" s="664">
        <v>50</v>
      </c>
      <c r="B503" s="665" t="s">
        <v>536</v>
      </c>
      <c r="C503" s="665" t="s">
        <v>2304</v>
      </c>
      <c r="D503" s="746" t="s">
        <v>3177</v>
      </c>
      <c r="E503" s="747" t="s">
        <v>2315</v>
      </c>
      <c r="F503" s="665" t="s">
        <v>2300</v>
      </c>
      <c r="G503" s="665" t="s">
        <v>2355</v>
      </c>
      <c r="H503" s="665" t="s">
        <v>1205</v>
      </c>
      <c r="I503" s="665" t="s">
        <v>3018</v>
      </c>
      <c r="J503" s="665" t="s">
        <v>1273</v>
      </c>
      <c r="K503" s="665" t="s">
        <v>3019</v>
      </c>
      <c r="L503" s="666">
        <v>277.12</v>
      </c>
      <c r="M503" s="666">
        <v>554.24</v>
      </c>
      <c r="N503" s="665">
        <v>2</v>
      </c>
      <c r="O503" s="748">
        <v>1</v>
      </c>
      <c r="P503" s="666">
        <v>554.24</v>
      </c>
      <c r="Q503" s="681">
        <v>1</v>
      </c>
      <c r="R503" s="665">
        <v>2</v>
      </c>
      <c r="S503" s="681">
        <v>1</v>
      </c>
      <c r="T503" s="748">
        <v>1</v>
      </c>
      <c r="U503" s="704">
        <v>1</v>
      </c>
    </row>
    <row r="504" spans="1:21" ht="14.4" customHeight="1" x14ac:dyDescent="0.3">
      <c r="A504" s="664">
        <v>50</v>
      </c>
      <c r="B504" s="665" t="s">
        <v>536</v>
      </c>
      <c r="C504" s="665" t="s">
        <v>2304</v>
      </c>
      <c r="D504" s="746" t="s">
        <v>3177</v>
      </c>
      <c r="E504" s="747" t="s">
        <v>2315</v>
      </c>
      <c r="F504" s="665" t="s">
        <v>2300</v>
      </c>
      <c r="G504" s="665" t="s">
        <v>2355</v>
      </c>
      <c r="H504" s="665" t="s">
        <v>1205</v>
      </c>
      <c r="I504" s="665" t="s">
        <v>1397</v>
      </c>
      <c r="J504" s="665" t="s">
        <v>1273</v>
      </c>
      <c r="K504" s="665" t="s">
        <v>2176</v>
      </c>
      <c r="L504" s="666">
        <v>2309.36</v>
      </c>
      <c r="M504" s="666">
        <v>2309.36</v>
      </c>
      <c r="N504" s="665">
        <v>1</v>
      </c>
      <c r="O504" s="748">
        <v>1</v>
      </c>
      <c r="P504" s="666">
        <v>2309.36</v>
      </c>
      <c r="Q504" s="681">
        <v>1</v>
      </c>
      <c r="R504" s="665">
        <v>1</v>
      </c>
      <c r="S504" s="681">
        <v>1</v>
      </c>
      <c r="T504" s="748">
        <v>1</v>
      </c>
      <c r="U504" s="704">
        <v>1</v>
      </c>
    </row>
    <row r="505" spans="1:21" ht="14.4" customHeight="1" x14ac:dyDescent="0.3">
      <c r="A505" s="664">
        <v>50</v>
      </c>
      <c r="B505" s="665" t="s">
        <v>536</v>
      </c>
      <c r="C505" s="665" t="s">
        <v>2304</v>
      </c>
      <c r="D505" s="746" t="s">
        <v>3177</v>
      </c>
      <c r="E505" s="747" t="s">
        <v>2315</v>
      </c>
      <c r="F505" s="665" t="s">
        <v>2300</v>
      </c>
      <c r="G505" s="665" t="s">
        <v>2355</v>
      </c>
      <c r="H505" s="665" t="s">
        <v>1205</v>
      </c>
      <c r="I505" s="665" t="s">
        <v>1388</v>
      </c>
      <c r="J505" s="665" t="s">
        <v>1273</v>
      </c>
      <c r="K505" s="665" t="s">
        <v>2175</v>
      </c>
      <c r="L505" s="666">
        <v>1385.62</v>
      </c>
      <c r="M505" s="666">
        <v>1385.62</v>
      </c>
      <c r="N505" s="665">
        <v>1</v>
      </c>
      <c r="O505" s="748">
        <v>1</v>
      </c>
      <c r="P505" s="666">
        <v>1385.62</v>
      </c>
      <c r="Q505" s="681">
        <v>1</v>
      </c>
      <c r="R505" s="665">
        <v>1</v>
      </c>
      <c r="S505" s="681">
        <v>1</v>
      </c>
      <c r="T505" s="748">
        <v>1</v>
      </c>
      <c r="U505" s="704">
        <v>1</v>
      </c>
    </row>
    <row r="506" spans="1:21" ht="14.4" customHeight="1" x14ac:dyDescent="0.3">
      <c r="A506" s="664">
        <v>50</v>
      </c>
      <c r="B506" s="665" t="s">
        <v>536</v>
      </c>
      <c r="C506" s="665" t="s">
        <v>2304</v>
      </c>
      <c r="D506" s="746" t="s">
        <v>3177</v>
      </c>
      <c r="E506" s="747" t="s">
        <v>2315</v>
      </c>
      <c r="F506" s="665" t="s">
        <v>2300</v>
      </c>
      <c r="G506" s="665" t="s">
        <v>2632</v>
      </c>
      <c r="H506" s="665" t="s">
        <v>537</v>
      </c>
      <c r="I506" s="665" t="s">
        <v>3020</v>
      </c>
      <c r="J506" s="665" t="s">
        <v>3021</v>
      </c>
      <c r="K506" s="665" t="s">
        <v>909</v>
      </c>
      <c r="L506" s="666">
        <v>32.76</v>
      </c>
      <c r="M506" s="666">
        <v>131.04</v>
      </c>
      <c r="N506" s="665">
        <v>4</v>
      </c>
      <c r="O506" s="748">
        <v>1</v>
      </c>
      <c r="P506" s="666"/>
      <c r="Q506" s="681">
        <v>0</v>
      </c>
      <c r="R506" s="665"/>
      <c r="S506" s="681">
        <v>0</v>
      </c>
      <c r="T506" s="748"/>
      <c r="U506" s="704">
        <v>0</v>
      </c>
    </row>
    <row r="507" spans="1:21" ht="14.4" customHeight="1" x14ac:dyDescent="0.3">
      <c r="A507" s="664">
        <v>50</v>
      </c>
      <c r="B507" s="665" t="s">
        <v>536</v>
      </c>
      <c r="C507" s="665" t="s">
        <v>2304</v>
      </c>
      <c r="D507" s="746" t="s">
        <v>3177</v>
      </c>
      <c r="E507" s="747" t="s">
        <v>2315</v>
      </c>
      <c r="F507" s="665" t="s">
        <v>2300</v>
      </c>
      <c r="G507" s="665" t="s">
        <v>2918</v>
      </c>
      <c r="H507" s="665" t="s">
        <v>537</v>
      </c>
      <c r="I507" s="665" t="s">
        <v>1828</v>
      </c>
      <c r="J507" s="665" t="s">
        <v>1829</v>
      </c>
      <c r="K507" s="665" t="s">
        <v>3022</v>
      </c>
      <c r="L507" s="666">
        <v>36.54</v>
      </c>
      <c r="M507" s="666">
        <v>73.08</v>
      </c>
      <c r="N507" s="665">
        <v>2</v>
      </c>
      <c r="O507" s="748">
        <v>0.5</v>
      </c>
      <c r="P507" s="666"/>
      <c r="Q507" s="681">
        <v>0</v>
      </c>
      <c r="R507" s="665"/>
      <c r="S507" s="681">
        <v>0</v>
      </c>
      <c r="T507" s="748"/>
      <c r="U507" s="704">
        <v>0</v>
      </c>
    </row>
    <row r="508" spans="1:21" ht="14.4" customHeight="1" x14ac:dyDescent="0.3">
      <c r="A508" s="664">
        <v>50</v>
      </c>
      <c r="B508" s="665" t="s">
        <v>536</v>
      </c>
      <c r="C508" s="665" t="s">
        <v>2304</v>
      </c>
      <c r="D508" s="746" t="s">
        <v>3177</v>
      </c>
      <c r="E508" s="747" t="s">
        <v>2315</v>
      </c>
      <c r="F508" s="665" t="s">
        <v>2300</v>
      </c>
      <c r="G508" s="665" t="s">
        <v>2918</v>
      </c>
      <c r="H508" s="665" t="s">
        <v>537</v>
      </c>
      <c r="I508" s="665" t="s">
        <v>2920</v>
      </c>
      <c r="J508" s="665" t="s">
        <v>2921</v>
      </c>
      <c r="K508" s="665" t="s">
        <v>2922</v>
      </c>
      <c r="L508" s="666">
        <v>36.54</v>
      </c>
      <c r="M508" s="666">
        <v>146.16</v>
      </c>
      <c r="N508" s="665">
        <v>4</v>
      </c>
      <c r="O508" s="748">
        <v>2</v>
      </c>
      <c r="P508" s="666">
        <v>146.16</v>
      </c>
      <c r="Q508" s="681">
        <v>1</v>
      </c>
      <c r="R508" s="665">
        <v>4</v>
      </c>
      <c r="S508" s="681">
        <v>1</v>
      </c>
      <c r="T508" s="748">
        <v>2</v>
      </c>
      <c r="U508" s="704">
        <v>1</v>
      </c>
    </row>
    <row r="509" spans="1:21" ht="14.4" customHeight="1" x14ac:dyDescent="0.3">
      <c r="A509" s="664">
        <v>50</v>
      </c>
      <c r="B509" s="665" t="s">
        <v>536</v>
      </c>
      <c r="C509" s="665" t="s">
        <v>2304</v>
      </c>
      <c r="D509" s="746" t="s">
        <v>3177</v>
      </c>
      <c r="E509" s="747" t="s">
        <v>2315</v>
      </c>
      <c r="F509" s="665" t="s">
        <v>2300</v>
      </c>
      <c r="G509" s="665" t="s">
        <v>2918</v>
      </c>
      <c r="H509" s="665" t="s">
        <v>537</v>
      </c>
      <c r="I509" s="665" t="s">
        <v>3023</v>
      </c>
      <c r="J509" s="665" t="s">
        <v>3024</v>
      </c>
      <c r="K509" s="665" t="s">
        <v>3025</v>
      </c>
      <c r="L509" s="666">
        <v>0</v>
      </c>
      <c r="M509" s="666">
        <v>0</v>
      </c>
      <c r="N509" s="665">
        <v>2</v>
      </c>
      <c r="O509" s="748">
        <v>1</v>
      </c>
      <c r="P509" s="666"/>
      <c r="Q509" s="681"/>
      <c r="R509" s="665"/>
      <c r="S509" s="681">
        <v>0</v>
      </c>
      <c r="T509" s="748"/>
      <c r="U509" s="704">
        <v>0</v>
      </c>
    </row>
    <row r="510" spans="1:21" ht="14.4" customHeight="1" x14ac:dyDescent="0.3">
      <c r="A510" s="664">
        <v>50</v>
      </c>
      <c r="B510" s="665" t="s">
        <v>536</v>
      </c>
      <c r="C510" s="665" t="s">
        <v>2304</v>
      </c>
      <c r="D510" s="746" t="s">
        <v>3177</v>
      </c>
      <c r="E510" s="747" t="s">
        <v>2315</v>
      </c>
      <c r="F510" s="665" t="s">
        <v>2300</v>
      </c>
      <c r="G510" s="665" t="s">
        <v>2356</v>
      </c>
      <c r="H510" s="665" t="s">
        <v>1205</v>
      </c>
      <c r="I510" s="665" t="s">
        <v>1360</v>
      </c>
      <c r="J510" s="665" t="s">
        <v>1343</v>
      </c>
      <c r="K510" s="665" t="s">
        <v>1361</v>
      </c>
      <c r="L510" s="666">
        <v>103.64</v>
      </c>
      <c r="M510" s="666">
        <v>207.28</v>
      </c>
      <c r="N510" s="665">
        <v>2</v>
      </c>
      <c r="O510" s="748">
        <v>1.5</v>
      </c>
      <c r="P510" s="666">
        <v>103.64</v>
      </c>
      <c r="Q510" s="681">
        <v>0.5</v>
      </c>
      <c r="R510" s="665">
        <v>1</v>
      </c>
      <c r="S510" s="681">
        <v>0.5</v>
      </c>
      <c r="T510" s="748">
        <v>1</v>
      </c>
      <c r="U510" s="704">
        <v>0.66666666666666663</v>
      </c>
    </row>
    <row r="511" spans="1:21" ht="14.4" customHeight="1" x14ac:dyDescent="0.3">
      <c r="A511" s="664">
        <v>50</v>
      </c>
      <c r="B511" s="665" t="s">
        <v>536</v>
      </c>
      <c r="C511" s="665" t="s">
        <v>2304</v>
      </c>
      <c r="D511" s="746" t="s">
        <v>3177</v>
      </c>
      <c r="E511" s="747" t="s">
        <v>2315</v>
      </c>
      <c r="F511" s="665" t="s">
        <v>2300</v>
      </c>
      <c r="G511" s="665" t="s">
        <v>2359</v>
      </c>
      <c r="H511" s="665" t="s">
        <v>537</v>
      </c>
      <c r="I511" s="665" t="s">
        <v>2360</v>
      </c>
      <c r="J511" s="665" t="s">
        <v>2361</v>
      </c>
      <c r="K511" s="665" t="s">
        <v>2362</v>
      </c>
      <c r="L511" s="666">
        <v>146.84</v>
      </c>
      <c r="M511" s="666">
        <v>587.36</v>
      </c>
      <c r="N511" s="665">
        <v>4</v>
      </c>
      <c r="O511" s="748">
        <v>0.5</v>
      </c>
      <c r="P511" s="666">
        <v>587.36</v>
      </c>
      <c r="Q511" s="681">
        <v>1</v>
      </c>
      <c r="R511" s="665">
        <v>4</v>
      </c>
      <c r="S511" s="681">
        <v>1</v>
      </c>
      <c r="T511" s="748">
        <v>0.5</v>
      </c>
      <c r="U511" s="704">
        <v>1</v>
      </c>
    </row>
    <row r="512" spans="1:21" ht="14.4" customHeight="1" x14ac:dyDescent="0.3">
      <c r="A512" s="664">
        <v>50</v>
      </c>
      <c r="B512" s="665" t="s">
        <v>536</v>
      </c>
      <c r="C512" s="665" t="s">
        <v>2304</v>
      </c>
      <c r="D512" s="746" t="s">
        <v>3177</v>
      </c>
      <c r="E512" s="747" t="s">
        <v>2315</v>
      </c>
      <c r="F512" s="665" t="s">
        <v>2300</v>
      </c>
      <c r="G512" s="665" t="s">
        <v>2635</v>
      </c>
      <c r="H512" s="665" t="s">
        <v>537</v>
      </c>
      <c r="I512" s="665" t="s">
        <v>2815</v>
      </c>
      <c r="J512" s="665" t="s">
        <v>1178</v>
      </c>
      <c r="K512" s="665" t="s">
        <v>1179</v>
      </c>
      <c r="L512" s="666">
        <v>185.26</v>
      </c>
      <c r="M512" s="666">
        <v>370.52</v>
      </c>
      <c r="N512" s="665">
        <v>2</v>
      </c>
      <c r="O512" s="748">
        <v>1.5</v>
      </c>
      <c r="P512" s="666"/>
      <c r="Q512" s="681">
        <v>0</v>
      </c>
      <c r="R512" s="665"/>
      <c r="S512" s="681">
        <v>0</v>
      </c>
      <c r="T512" s="748"/>
      <c r="U512" s="704">
        <v>0</v>
      </c>
    </row>
    <row r="513" spans="1:21" ht="14.4" customHeight="1" x14ac:dyDescent="0.3">
      <c r="A513" s="664">
        <v>50</v>
      </c>
      <c r="B513" s="665" t="s">
        <v>536</v>
      </c>
      <c r="C513" s="665" t="s">
        <v>2304</v>
      </c>
      <c r="D513" s="746" t="s">
        <v>3177</v>
      </c>
      <c r="E513" s="747" t="s">
        <v>2315</v>
      </c>
      <c r="F513" s="665" t="s">
        <v>2300</v>
      </c>
      <c r="G513" s="665" t="s">
        <v>2635</v>
      </c>
      <c r="H513" s="665" t="s">
        <v>537</v>
      </c>
      <c r="I513" s="665" t="s">
        <v>3026</v>
      </c>
      <c r="J513" s="665" t="s">
        <v>3027</v>
      </c>
      <c r="K513" s="665" t="s">
        <v>2637</v>
      </c>
      <c r="L513" s="666">
        <v>57.64</v>
      </c>
      <c r="M513" s="666">
        <v>230.56</v>
      </c>
      <c r="N513" s="665">
        <v>4</v>
      </c>
      <c r="O513" s="748">
        <v>1</v>
      </c>
      <c r="P513" s="666"/>
      <c r="Q513" s="681">
        <v>0</v>
      </c>
      <c r="R513" s="665"/>
      <c r="S513" s="681">
        <v>0</v>
      </c>
      <c r="T513" s="748"/>
      <c r="U513" s="704">
        <v>0</v>
      </c>
    </row>
    <row r="514" spans="1:21" ht="14.4" customHeight="1" x14ac:dyDescent="0.3">
      <c r="A514" s="664">
        <v>50</v>
      </c>
      <c r="B514" s="665" t="s">
        <v>536</v>
      </c>
      <c r="C514" s="665" t="s">
        <v>2304</v>
      </c>
      <c r="D514" s="746" t="s">
        <v>3177</v>
      </c>
      <c r="E514" s="747" t="s">
        <v>2315</v>
      </c>
      <c r="F514" s="665" t="s">
        <v>2300</v>
      </c>
      <c r="G514" s="665" t="s">
        <v>2363</v>
      </c>
      <c r="H514" s="665" t="s">
        <v>1205</v>
      </c>
      <c r="I514" s="665" t="s">
        <v>3028</v>
      </c>
      <c r="J514" s="665" t="s">
        <v>572</v>
      </c>
      <c r="K514" s="665" t="s">
        <v>573</v>
      </c>
      <c r="L514" s="666">
        <v>205.84</v>
      </c>
      <c r="M514" s="666">
        <v>411.68</v>
      </c>
      <c r="N514" s="665">
        <v>2</v>
      </c>
      <c r="O514" s="748">
        <v>1</v>
      </c>
      <c r="P514" s="666">
        <v>205.84</v>
      </c>
      <c r="Q514" s="681">
        <v>0.5</v>
      </c>
      <c r="R514" s="665">
        <v>1</v>
      </c>
      <c r="S514" s="681">
        <v>0.5</v>
      </c>
      <c r="T514" s="748">
        <v>0.5</v>
      </c>
      <c r="U514" s="704">
        <v>0.5</v>
      </c>
    </row>
    <row r="515" spans="1:21" ht="14.4" customHeight="1" x14ac:dyDescent="0.3">
      <c r="A515" s="664">
        <v>50</v>
      </c>
      <c r="B515" s="665" t="s">
        <v>536</v>
      </c>
      <c r="C515" s="665" t="s">
        <v>2304</v>
      </c>
      <c r="D515" s="746" t="s">
        <v>3177</v>
      </c>
      <c r="E515" s="747" t="s">
        <v>2315</v>
      </c>
      <c r="F515" s="665" t="s">
        <v>2300</v>
      </c>
      <c r="G515" s="665" t="s">
        <v>2816</v>
      </c>
      <c r="H515" s="665" t="s">
        <v>537</v>
      </c>
      <c r="I515" s="665" t="s">
        <v>3029</v>
      </c>
      <c r="J515" s="665" t="s">
        <v>3030</v>
      </c>
      <c r="K515" s="665" t="s">
        <v>3031</v>
      </c>
      <c r="L515" s="666">
        <v>173.31</v>
      </c>
      <c r="M515" s="666">
        <v>346.62</v>
      </c>
      <c r="N515" s="665">
        <v>2</v>
      </c>
      <c r="O515" s="748">
        <v>1</v>
      </c>
      <c r="P515" s="666">
        <v>346.62</v>
      </c>
      <c r="Q515" s="681">
        <v>1</v>
      </c>
      <c r="R515" s="665">
        <v>2</v>
      </c>
      <c r="S515" s="681">
        <v>1</v>
      </c>
      <c r="T515" s="748">
        <v>1</v>
      </c>
      <c r="U515" s="704">
        <v>1</v>
      </c>
    </row>
    <row r="516" spans="1:21" ht="14.4" customHeight="1" x14ac:dyDescent="0.3">
      <c r="A516" s="664">
        <v>50</v>
      </c>
      <c r="B516" s="665" t="s">
        <v>536</v>
      </c>
      <c r="C516" s="665" t="s">
        <v>2304</v>
      </c>
      <c r="D516" s="746" t="s">
        <v>3177</v>
      </c>
      <c r="E516" s="747" t="s">
        <v>2315</v>
      </c>
      <c r="F516" s="665" t="s">
        <v>2300</v>
      </c>
      <c r="G516" s="665" t="s">
        <v>2525</v>
      </c>
      <c r="H516" s="665" t="s">
        <v>1205</v>
      </c>
      <c r="I516" s="665" t="s">
        <v>2820</v>
      </c>
      <c r="J516" s="665" t="s">
        <v>2527</v>
      </c>
      <c r="K516" s="665" t="s">
        <v>2700</v>
      </c>
      <c r="L516" s="666">
        <v>144.81</v>
      </c>
      <c r="M516" s="666">
        <v>434.43</v>
      </c>
      <c r="N516" s="665">
        <v>3</v>
      </c>
      <c r="O516" s="748">
        <v>2</v>
      </c>
      <c r="P516" s="666"/>
      <c r="Q516" s="681">
        <v>0</v>
      </c>
      <c r="R516" s="665"/>
      <c r="S516" s="681">
        <v>0</v>
      </c>
      <c r="T516" s="748"/>
      <c r="U516" s="704">
        <v>0</v>
      </c>
    </row>
    <row r="517" spans="1:21" ht="14.4" customHeight="1" x14ac:dyDescent="0.3">
      <c r="A517" s="664">
        <v>50</v>
      </c>
      <c r="B517" s="665" t="s">
        <v>536</v>
      </c>
      <c r="C517" s="665" t="s">
        <v>2304</v>
      </c>
      <c r="D517" s="746" t="s">
        <v>3177</v>
      </c>
      <c r="E517" s="747" t="s">
        <v>2315</v>
      </c>
      <c r="F517" s="665" t="s">
        <v>2300</v>
      </c>
      <c r="G517" s="665" t="s">
        <v>2525</v>
      </c>
      <c r="H517" s="665" t="s">
        <v>1205</v>
      </c>
      <c r="I517" s="665" t="s">
        <v>3032</v>
      </c>
      <c r="J517" s="665" t="s">
        <v>3033</v>
      </c>
      <c r="K517" s="665" t="s">
        <v>3034</v>
      </c>
      <c r="L517" s="666">
        <v>321.79000000000002</v>
      </c>
      <c r="M517" s="666">
        <v>643.58000000000004</v>
      </c>
      <c r="N517" s="665">
        <v>2</v>
      </c>
      <c r="O517" s="748">
        <v>1</v>
      </c>
      <c r="P517" s="666"/>
      <c r="Q517" s="681">
        <v>0</v>
      </c>
      <c r="R517" s="665"/>
      <c r="S517" s="681">
        <v>0</v>
      </c>
      <c r="T517" s="748"/>
      <c r="U517" s="704">
        <v>0</v>
      </c>
    </row>
    <row r="518" spans="1:21" ht="14.4" customHeight="1" x14ac:dyDescent="0.3">
      <c r="A518" s="664">
        <v>50</v>
      </c>
      <c r="B518" s="665" t="s">
        <v>536</v>
      </c>
      <c r="C518" s="665" t="s">
        <v>2304</v>
      </c>
      <c r="D518" s="746" t="s">
        <v>3177</v>
      </c>
      <c r="E518" s="747" t="s">
        <v>2315</v>
      </c>
      <c r="F518" s="665" t="s">
        <v>2300</v>
      </c>
      <c r="G518" s="665" t="s">
        <v>3035</v>
      </c>
      <c r="H518" s="665" t="s">
        <v>1205</v>
      </c>
      <c r="I518" s="665" t="s">
        <v>3036</v>
      </c>
      <c r="J518" s="665" t="s">
        <v>1367</v>
      </c>
      <c r="K518" s="665" t="s">
        <v>3037</v>
      </c>
      <c r="L518" s="666">
        <v>819.07</v>
      </c>
      <c r="M518" s="666">
        <v>2457.21</v>
      </c>
      <c r="N518" s="665">
        <v>3</v>
      </c>
      <c r="O518" s="748">
        <v>1.5</v>
      </c>
      <c r="P518" s="666">
        <v>1638.14</v>
      </c>
      <c r="Q518" s="681">
        <v>0.66666666666666674</v>
      </c>
      <c r="R518" s="665">
        <v>2</v>
      </c>
      <c r="S518" s="681">
        <v>0.66666666666666663</v>
      </c>
      <c r="T518" s="748">
        <v>1</v>
      </c>
      <c r="U518" s="704">
        <v>0.66666666666666663</v>
      </c>
    </row>
    <row r="519" spans="1:21" ht="14.4" customHeight="1" x14ac:dyDescent="0.3">
      <c r="A519" s="664">
        <v>50</v>
      </c>
      <c r="B519" s="665" t="s">
        <v>536</v>
      </c>
      <c r="C519" s="665" t="s">
        <v>2304</v>
      </c>
      <c r="D519" s="746" t="s">
        <v>3177</v>
      </c>
      <c r="E519" s="747" t="s">
        <v>2315</v>
      </c>
      <c r="F519" s="665" t="s">
        <v>2300</v>
      </c>
      <c r="G519" s="665" t="s">
        <v>2365</v>
      </c>
      <c r="H519" s="665" t="s">
        <v>1205</v>
      </c>
      <c r="I519" s="665" t="s">
        <v>2821</v>
      </c>
      <c r="J519" s="665" t="s">
        <v>2822</v>
      </c>
      <c r="K519" s="665" t="s">
        <v>2773</v>
      </c>
      <c r="L519" s="666">
        <v>291.82</v>
      </c>
      <c r="M519" s="666">
        <v>291.82</v>
      </c>
      <c r="N519" s="665">
        <v>1</v>
      </c>
      <c r="O519" s="748">
        <v>0.5</v>
      </c>
      <c r="P519" s="666"/>
      <c r="Q519" s="681">
        <v>0</v>
      </c>
      <c r="R519" s="665"/>
      <c r="S519" s="681">
        <v>0</v>
      </c>
      <c r="T519" s="748"/>
      <c r="U519" s="704">
        <v>0</v>
      </c>
    </row>
    <row r="520" spans="1:21" ht="14.4" customHeight="1" x14ac:dyDescent="0.3">
      <c r="A520" s="664">
        <v>50</v>
      </c>
      <c r="B520" s="665" t="s">
        <v>536</v>
      </c>
      <c r="C520" s="665" t="s">
        <v>2304</v>
      </c>
      <c r="D520" s="746" t="s">
        <v>3177</v>
      </c>
      <c r="E520" s="747" t="s">
        <v>2315</v>
      </c>
      <c r="F520" s="665" t="s">
        <v>2300</v>
      </c>
      <c r="G520" s="665" t="s">
        <v>2365</v>
      </c>
      <c r="H520" s="665" t="s">
        <v>1205</v>
      </c>
      <c r="I520" s="665" t="s">
        <v>2823</v>
      </c>
      <c r="J520" s="665" t="s">
        <v>2367</v>
      </c>
      <c r="K520" s="665" t="s">
        <v>2773</v>
      </c>
      <c r="L520" s="666">
        <v>583.62</v>
      </c>
      <c r="M520" s="666">
        <v>583.62</v>
      </c>
      <c r="N520" s="665">
        <v>1</v>
      </c>
      <c r="O520" s="748">
        <v>0.5</v>
      </c>
      <c r="P520" s="666">
        <v>583.62</v>
      </c>
      <c r="Q520" s="681">
        <v>1</v>
      </c>
      <c r="R520" s="665">
        <v>1</v>
      </c>
      <c r="S520" s="681">
        <v>1</v>
      </c>
      <c r="T520" s="748">
        <v>0.5</v>
      </c>
      <c r="U520" s="704">
        <v>1</v>
      </c>
    </row>
    <row r="521" spans="1:21" ht="14.4" customHeight="1" x14ac:dyDescent="0.3">
      <c r="A521" s="664">
        <v>50</v>
      </c>
      <c r="B521" s="665" t="s">
        <v>536</v>
      </c>
      <c r="C521" s="665" t="s">
        <v>2304</v>
      </c>
      <c r="D521" s="746" t="s">
        <v>3177</v>
      </c>
      <c r="E521" s="747" t="s">
        <v>2315</v>
      </c>
      <c r="F521" s="665" t="s">
        <v>2300</v>
      </c>
      <c r="G521" s="665" t="s">
        <v>2365</v>
      </c>
      <c r="H521" s="665" t="s">
        <v>1205</v>
      </c>
      <c r="I521" s="665" t="s">
        <v>2823</v>
      </c>
      <c r="J521" s="665" t="s">
        <v>2367</v>
      </c>
      <c r="K521" s="665" t="s">
        <v>2773</v>
      </c>
      <c r="L521" s="666">
        <v>524.45000000000005</v>
      </c>
      <c r="M521" s="666">
        <v>524.45000000000005</v>
      </c>
      <c r="N521" s="665">
        <v>1</v>
      </c>
      <c r="O521" s="748">
        <v>0.5</v>
      </c>
      <c r="P521" s="666"/>
      <c r="Q521" s="681">
        <v>0</v>
      </c>
      <c r="R521" s="665"/>
      <c r="S521" s="681">
        <v>0</v>
      </c>
      <c r="T521" s="748"/>
      <c r="U521" s="704">
        <v>0</v>
      </c>
    </row>
    <row r="522" spans="1:21" ht="14.4" customHeight="1" x14ac:dyDescent="0.3">
      <c r="A522" s="664">
        <v>50</v>
      </c>
      <c r="B522" s="665" t="s">
        <v>536</v>
      </c>
      <c r="C522" s="665" t="s">
        <v>2304</v>
      </c>
      <c r="D522" s="746" t="s">
        <v>3177</v>
      </c>
      <c r="E522" s="747" t="s">
        <v>2315</v>
      </c>
      <c r="F522" s="665" t="s">
        <v>2300</v>
      </c>
      <c r="G522" s="665" t="s">
        <v>2651</v>
      </c>
      <c r="H522" s="665" t="s">
        <v>537</v>
      </c>
      <c r="I522" s="665" t="s">
        <v>1152</v>
      </c>
      <c r="J522" s="665" t="s">
        <v>1153</v>
      </c>
      <c r="K522" s="665" t="s">
        <v>1154</v>
      </c>
      <c r="L522" s="666">
        <v>115.27</v>
      </c>
      <c r="M522" s="666">
        <v>576.35</v>
      </c>
      <c r="N522" s="665">
        <v>5</v>
      </c>
      <c r="O522" s="748">
        <v>2.5</v>
      </c>
      <c r="P522" s="666">
        <v>345.81</v>
      </c>
      <c r="Q522" s="681">
        <v>0.6</v>
      </c>
      <c r="R522" s="665">
        <v>3</v>
      </c>
      <c r="S522" s="681">
        <v>0.6</v>
      </c>
      <c r="T522" s="748">
        <v>2</v>
      </c>
      <c r="U522" s="704">
        <v>0.8</v>
      </c>
    </row>
    <row r="523" spans="1:21" ht="14.4" customHeight="1" x14ac:dyDescent="0.3">
      <c r="A523" s="664">
        <v>50</v>
      </c>
      <c r="B523" s="665" t="s">
        <v>536</v>
      </c>
      <c r="C523" s="665" t="s">
        <v>2304</v>
      </c>
      <c r="D523" s="746" t="s">
        <v>3177</v>
      </c>
      <c r="E523" s="747" t="s">
        <v>2315</v>
      </c>
      <c r="F523" s="665" t="s">
        <v>2300</v>
      </c>
      <c r="G523" s="665" t="s">
        <v>2370</v>
      </c>
      <c r="H523" s="665" t="s">
        <v>1205</v>
      </c>
      <c r="I523" s="665" t="s">
        <v>1232</v>
      </c>
      <c r="J523" s="665" t="s">
        <v>2194</v>
      </c>
      <c r="K523" s="665" t="s">
        <v>1234</v>
      </c>
      <c r="L523" s="666">
        <v>96.53</v>
      </c>
      <c r="M523" s="666">
        <v>868.7700000000001</v>
      </c>
      <c r="N523" s="665">
        <v>9</v>
      </c>
      <c r="O523" s="748">
        <v>2</v>
      </c>
      <c r="P523" s="666">
        <v>289.59000000000003</v>
      </c>
      <c r="Q523" s="681">
        <v>0.33333333333333331</v>
      </c>
      <c r="R523" s="665">
        <v>3</v>
      </c>
      <c r="S523" s="681">
        <v>0.33333333333333331</v>
      </c>
      <c r="T523" s="748">
        <v>0.5</v>
      </c>
      <c r="U523" s="704">
        <v>0.25</v>
      </c>
    </row>
    <row r="524" spans="1:21" ht="14.4" customHeight="1" x14ac:dyDescent="0.3">
      <c r="A524" s="664">
        <v>50</v>
      </c>
      <c r="B524" s="665" t="s">
        <v>536</v>
      </c>
      <c r="C524" s="665" t="s">
        <v>2304</v>
      </c>
      <c r="D524" s="746" t="s">
        <v>3177</v>
      </c>
      <c r="E524" s="747" t="s">
        <v>2315</v>
      </c>
      <c r="F524" s="665" t="s">
        <v>2300</v>
      </c>
      <c r="G524" s="665" t="s">
        <v>2370</v>
      </c>
      <c r="H524" s="665" t="s">
        <v>1205</v>
      </c>
      <c r="I524" s="665" t="s">
        <v>1206</v>
      </c>
      <c r="J524" s="665" t="s">
        <v>1207</v>
      </c>
      <c r="K524" s="665" t="s">
        <v>1208</v>
      </c>
      <c r="L524" s="666">
        <v>10.41</v>
      </c>
      <c r="M524" s="666">
        <v>104.1</v>
      </c>
      <c r="N524" s="665">
        <v>10</v>
      </c>
      <c r="O524" s="748">
        <v>1.5</v>
      </c>
      <c r="P524" s="666">
        <v>52.05</v>
      </c>
      <c r="Q524" s="681">
        <v>0.5</v>
      </c>
      <c r="R524" s="665">
        <v>5</v>
      </c>
      <c r="S524" s="681">
        <v>0.5</v>
      </c>
      <c r="T524" s="748">
        <v>0.5</v>
      </c>
      <c r="U524" s="704">
        <v>0.33333333333333331</v>
      </c>
    </row>
    <row r="525" spans="1:21" ht="14.4" customHeight="1" x14ac:dyDescent="0.3">
      <c r="A525" s="664">
        <v>50</v>
      </c>
      <c r="B525" s="665" t="s">
        <v>536</v>
      </c>
      <c r="C525" s="665" t="s">
        <v>2304</v>
      </c>
      <c r="D525" s="746" t="s">
        <v>3177</v>
      </c>
      <c r="E525" s="747" t="s">
        <v>2315</v>
      </c>
      <c r="F525" s="665" t="s">
        <v>2300</v>
      </c>
      <c r="G525" s="665" t="s">
        <v>2370</v>
      </c>
      <c r="H525" s="665" t="s">
        <v>1205</v>
      </c>
      <c r="I525" s="665" t="s">
        <v>1209</v>
      </c>
      <c r="J525" s="665" t="s">
        <v>1210</v>
      </c>
      <c r="K525" s="665" t="s">
        <v>1211</v>
      </c>
      <c r="L525" s="666">
        <v>16.09</v>
      </c>
      <c r="M525" s="666">
        <v>160.9</v>
      </c>
      <c r="N525" s="665">
        <v>10</v>
      </c>
      <c r="O525" s="748">
        <v>1</v>
      </c>
      <c r="P525" s="666">
        <v>80.45</v>
      </c>
      <c r="Q525" s="681">
        <v>0.5</v>
      </c>
      <c r="R525" s="665">
        <v>5</v>
      </c>
      <c r="S525" s="681">
        <v>0.5</v>
      </c>
      <c r="T525" s="748">
        <v>0.5</v>
      </c>
      <c r="U525" s="704">
        <v>0.5</v>
      </c>
    </row>
    <row r="526" spans="1:21" ht="14.4" customHeight="1" x14ac:dyDescent="0.3">
      <c r="A526" s="664">
        <v>50</v>
      </c>
      <c r="B526" s="665" t="s">
        <v>536</v>
      </c>
      <c r="C526" s="665" t="s">
        <v>2304</v>
      </c>
      <c r="D526" s="746" t="s">
        <v>3177</v>
      </c>
      <c r="E526" s="747" t="s">
        <v>2315</v>
      </c>
      <c r="F526" s="665" t="s">
        <v>2300</v>
      </c>
      <c r="G526" s="665" t="s">
        <v>2370</v>
      </c>
      <c r="H526" s="665" t="s">
        <v>1205</v>
      </c>
      <c r="I526" s="665" t="s">
        <v>3038</v>
      </c>
      <c r="J526" s="665" t="s">
        <v>2195</v>
      </c>
      <c r="K526" s="665" t="s">
        <v>3039</v>
      </c>
      <c r="L526" s="666">
        <v>0</v>
      </c>
      <c r="M526" s="666">
        <v>0</v>
      </c>
      <c r="N526" s="665">
        <v>6</v>
      </c>
      <c r="O526" s="748">
        <v>1</v>
      </c>
      <c r="P526" s="666">
        <v>0</v>
      </c>
      <c r="Q526" s="681"/>
      <c r="R526" s="665">
        <v>4</v>
      </c>
      <c r="S526" s="681">
        <v>0.66666666666666663</v>
      </c>
      <c r="T526" s="748">
        <v>0.5</v>
      </c>
      <c r="U526" s="704">
        <v>0.5</v>
      </c>
    </row>
    <row r="527" spans="1:21" ht="14.4" customHeight="1" x14ac:dyDescent="0.3">
      <c r="A527" s="664">
        <v>50</v>
      </c>
      <c r="B527" s="665" t="s">
        <v>536</v>
      </c>
      <c r="C527" s="665" t="s">
        <v>2304</v>
      </c>
      <c r="D527" s="746" t="s">
        <v>3177</v>
      </c>
      <c r="E527" s="747" t="s">
        <v>2315</v>
      </c>
      <c r="F527" s="665" t="s">
        <v>2300</v>
      </c>
      <c r="G527" s="665" t="s">
        <v>2370</v>
      </c>
      <c r="H527" s="665" t="s">
        <v>537</v>
      </c>
      <c r="I527" s="665" t="s">
        <v>3040</v>
      </c>
      <c r="J527" s="665" t="s">
        <v>2195</v>
      </c>
      <c r="K527" s="665" t="s">
        <v>2173</v>
      </c>
      <c r="L527" s="666">
        <v>160.88999999999999</v>
      </c>
      <c r="M527" s="666">
        <v>160.88999999999999</v>
      </c>
      <c r="N527" s="665">
        <v>1</v>
      </c>
      <c r="O527" s="748">
        <v>1</v>
      </c>
      <c r="P527" s="666"/>
      <c r="Q527" s="681">
        <v>0</v>
      </c>
      <c r="R527" s="665"/>
      <c r="S527" s="681">
        <v>0</v>
      </c>
      <c r="T527" s="748"/>
      <c r="U527" s="704">
        <v>0</v>
      </c>
    </row>
    <row r="528" spans="1:21" ht="14.4" customHeight="1" x14ac:dyDescent="0.3">
      <c r="A528" s="664">
        <v>50</v>
      </c>
      <c r="B528" s="665" t="s">
        <v>536</v>
      </c>
      <c r="C528" s="665" t="s">
        <v>2304</v>
      </c>
      <c r="D528" s="746" t="s">
        <v>3177</v>
      </c>
      <c r="E528" s="747" t="s">
        <v>2315</v>
      </c>
      <c r="F528" s="665" t="s">
        <v>2300</v>
      </c>
      <c r="G528" s="665" t="s">
        <v>2370</v>
      </c>
      <c r="H528" s="665" t="s">
        <v>537</v>
      </c>
      <c r="I528" s="665" t="s">
        <v>2720</v>
      </c>
      <c r="J528" s="665" t="s">
        <v>2721</v>
      </c>
      <c r="K528" s="665" t="s">
        <v>1234</v>
      </c>
      <c r="L528" s="666">
        <v>96.53</v>
      </c>
      <c r="M528" s="666">
        <v>289.59000000000003</v>
      </c>
      <c r="N528" s="665">
        <v>3</v>
      </c>
      <c r="O528" s="748">
        <v>1</v>
      </c>
      <c r="P528" s="666"/>
      <c r="Q528" s="681">
        <v>0</v>
      </c>
      <c r="R528" s="665"/>
      <c r="S528" s="681">
        <v>0</v>
      </c>
      <c r="T528" s="748"/>
      <c r="U528" s="704">
        <v>0</v>
      </c>
    </row>
    <row r="529" spans="1:21" ht="14.4" customHeight="1" x14ac:dyDescent="0.3">
      <c r="A529" s="664">
        <v>50</v>
      </c>
      <c r="B529" s="665" t="s">
        <v>536</v>
      </c>
      <c r="C529" s="665" t="s">
        <v>2304</v>
      </c>
      <c r="D529" s="746" t="s">
        <v>3177</v>
      </c>
      <c r="E529" s="747" t="s">
        <v>2315</v>
      </c>
      <c r="F529" s="665" t="s">
        <v>2300</v>
      </c>
      <c r="G529" s="665" t="s">
        <v>3041</v>
      </c>
      <c r="H529" s="665" t="s">
        <v>537</v>
      </c>
      <c r="I529" s="665" t="s">
        <v>3042</v>
      </c>
      <c r="J529" s="665" t="s">
        <v>3043</v>
      </c>
      <c r="K529" s="665" t="s">
        <v>3044</v>
      </c>
      <c r="L529" s="666">
        <v>253.18</v>
      </c>
      <c r="M529" s="666">
        <v>253.18</v>
      </c>
      <c r="N529" s="665">
        <v>1</v>
      </c>
      <c r="O529" s="748">
        <v>1</v>
      </c>
      <c r="P529" s="666">
        <v>253.18</v>
      </c>
      <c r="Q529" s="681">
        <v>1</v>
      </c>
      <c r="R529" s="665">
        <v>1</v>
      </c>
      <c r="S529" s="681">
        <v>1</v>
      </c>
      <c r="T529" s="748">
        <v>1</v>
      </c>
      <c r="U529" s="704">
        <v>1</v>
      </c>
    </row>
    <row r="530" spans="1:21" ht="14.4" customHeight="1" x14ac:dyDescent="0.3">
      <c r="A530" s="664">
        <v>50</v>
      </c>
      <c r="B530" s="665" t="s">
        <v>536</v>
      </c>
      <c r="C530" s="665" t="s">
        <v>2304</v>
      </c>
      <c r="D530" s="746" t="s">
        <v>3177</v>
      </c>
      <c r="E530" s="747" t="s">
        <v>2315</v>
      </c>
      <c r="F530" s="665" t="s">
        <v>2300</v>
      </c>
      <c r="G530" s="665" t="s">
        <v>2690</v>
      </c>
      <c r="H530" s="665" t="s">
        <v>537</v>
      </c>
      <c r="I530" s="665" t="s">
        <v>2831</v>
      </c>
      <c r="J530" s="665" t="s">
        <v>1107</v>
      </c>
      <c r="K530" s="665" t="s">
        <v>2832</v>
      </c>
      <c r="L530" s="666">
        <v>6177.8</v>
      </c>
      <c r="M530" s="666">
        <v>12355.6</v>
      </c>
      <c r="N530" s="665">
        <v>2</v>
      </c>
      <c r="O530" s="748">
        <v>2</v>
      </c>
      <c r="P530" s="666">
        <v>6177.8</v>
      </c>
      <c r="Q530" s="681">
        <v>0.5</v>
      </c>
      <c r="R530" s="665">
        <v>1</v>
      </c>
      <c r="S530" s="681">
        <v>0.5</v>
      </c>
      <c r="T530" s="748">
        <v>1</v>
      </c>
      <c r="U530" s="704">
        <v>0.5</v>
      </c>
    </row>
    <row r="531" spans="1:21" ht="14.4" customHeight="1" x14ac:dyDescent="0.3">
      <c r="A531" s="664">
        <v>50</v>
      </c>
      <c r="B531" s="665" t="s">
        <v>536</v>
      </c>
      <c r="C531" s="665" t="s">
        <v>2304</v>
      </c>
      <c r="D531" s="746" t="s">
        <v>3177</v>
      </c>
      <c r="E531" s="747" t="s">
        <v>2315</v>
      </c>
      <c r="F531" s="665" t="s">
        <v>2300</v>
      </c>
      <c r="G531" s="665" t="s">
        <v>2537</v>
      </c>
      <c r="H531" s="665" t="s">
        <v>1205</v>
      </c>
      <c r="I531" s="665" t="s">
        <v>3045</v>
      </c>
      <c r="J531" s="665" t="s">
        <v>3046</v>
      </c>
      <c r="K531" s="665" t="s">
        <v>1351</v>
      </c>
      <c r="L531" s="666">
        <v>353.18</v>
      </c>
      <c r="M531" s="666">
        <v>353.18</v>
      </c>
      <c r="N531" s="665">
        <v>1</v>
      </c>
      <c r="O531" s="748">
        <v>0.5</v>
      </c>
      <c r="P531" s="666"/>
      <c r="Q531" s="681">
        <v>0</v>
      </c>
      <c r="R531" s="665"/>
      <c r="S531" s="681">
        <v>0</v>
      </c>
      <c r="T531" s="748"/>
      <c r="U531" s="704">
        <v>0</v>
      </c>
    </row>
    <row r="532" spans="1:21" ht="14.4" customHeight="1" x14ac:dyDescent="0.3">
      <c r="A532" s="664">
        <v>50</v>
      </c>
      <c r="B532" s="665" t="s">
        <v>536</v>
      </c>
      <c r="C532" s="665" t="s">
        <v>2304</v>
      </c>
      <c r="D532" s="746" t="s">
        <v>3177</v>
      </c>
      <c r="E532" s="747" t="s">
        <v>2315</v>
      </c>
      <c r="F532" s="665" t="s">
        <v>2300</v>
      </c>
      <c r="G532" s="665" t="s">
        <v>2537</v>
      </c>
      <c r="H532" s="665" t="s">
        <v>1205</v>
      </c>
      <c r="I532" s="665" t="s">
        <v>3047</v>
      </c>
      <c r="J532" s="665" t="s">
        <v>2539</v>
      </c>
      <c r="K532" s="665" t="s">
        <v>1384</v>
      </c>
      <c r="L532" s="666">
        <v>543.36</v>
      </c>
      <c r="M532" s="666">
        <v>1630.08</v>
      </c>
      <c r="N532" s="665">
        <v>3</v>
      </c>
      <c r="O532" s="748">
        <v>2</v>
      </c>
      <c r="P532" s="666"/>
      <c r="Q532" s="681">
        <v>0</v>
      </c>
      <c r="R532" s="665"/>
      <c r="S532" s="681">
        <v>0</v>
      </c>
      <c r="T532" s="748"/>
      <c r="U532" s="704">
        <v>0</v>
      </c>
    </row>
    <row r="533" spans="1:21" ht="14.4" customHeight="1" x14ac:dyDescent="0.3">
      <c r="A533" s="664">
        <v>50</v>
      </c>
      <c r="B533" s="665" t="s">
        <v>536</v>
      </c>
      <c r="C533" s="665" t="s">
        <v>2304</v>
      </c>
      <c r="D533" s="746" t="s">
        <v>3177</v>
      </c>
      <c r="E533" s="747" t="s">
        <v>2315</v>
      </c>
      <c r="F533" s="665" t="s">
        <v>2300</v>
      </c>
      <c r="G533" s="665" t="s">
        <v>3048</v>
      </c>
      <c r="H533" s="665" t="s">
        <v>537</v>
      </c>
      <c r="I533" s="665" t="s">
        <v>3049</v>
      </c>
      <c r="J533" s="665" t="s">
        <v>3050</v>
      </c>
      <c r="K533" s="665" t="s">
        <v>3051</v>
      </c>
      <c r="L533" s="666">
        <v>0</v>
      </c>
      <c r="M533" s="666">
        <v>0</v>
      </c>
      <c r="N533" s="665">
        <v>3</v>
      </c>
      <c r="O533" s="748">
        <v>2</v>
      </c>
      <c r="P533" s="666">
        <v>0</v>
      </c>
      <c r="Q533" s="681"/>
      <c r="R533" s="665">
        <v>1</v>
      </c>
      <c r="S533" s="681">
        <v>0.33333333333333331</v>
      </c>
      <c r="T533" s="748">
        <v>1</v>
      </c>
      <c r="U533" s="704">
        <v>0.5</v>
      </c>
    </row>
    <row r="534" spans="1:21" ht="14.4" customHeight="1" x14ac:dyDescent="0.3">
      <c r="A534" s="664">
        <v>50</v>
      </c>
      <c r="B534" s="665" t="s">
        <v>536</v>
      </c>
      <c r="C534" s="665" t="s">
        <v>2304</v>
      </c>
      <c r="D534" s="746" t="s">
        <v>3177</v>
      </c>
      <c r="E534" s="747" t="s">
        <v>2315</v>
      </c>
      <c r="F534" s="665" t="s">
        <v>2300</v>
      </c>
      <c r="G534" s="665" t="s">
        <v>3048</v>
      </c>
      <c r="H534" s="665" t="s">
        <v>537</v>
      </c>
      <c r="I534" s="665" t="s">
        <v>3052</v>
      </c>
      <c r="J534" s="665" t="s">
        <v>3053</v>
      </c>
      <c r="K534" s="665" t="s">
        <v>3054</v>
      </c>
      <c r="L534" s="666">
        <v>0</v>
      </c>
      <c r="M534" s="666">
        <v>0</v>
      </c>
      <c r="N534" s="665">
        <v>4</v>
      </c>
      <c r="O534" s="748">
        <v>1</v>
      </c>
      <c r="P534" s="666"/>
      <c r="Q534" s="681"/>
      <c r="R534" s="665"/>
      <c r="S534" s="681">
        <v>0</v>
      </c>
      <c r="T534" s="748"/>
      <c r="U534" s="704">
        <v>0</v>
      </c>
    </row>
    <row r="535" spans="1:21" ht="14.4" customHeight="1" x14ac:dyDescent="0.3">
      <c r="A535" s="664">
        <v>50</v>
      </c>
      <c r="B535" s="665" t="s">
        <v>536</v>
      </c>
      <c r="C535" s="665" t="s">
        <v>2304</v>
      </c>
      <c r="D535" s="746" t="s">
        <v>3177</v>
      </c>
      <c r="E535" s="747" t="s">
        <v>2315</v>
      </c>
      <c r="F535" s="665" t="s">
        <v>2300</v>
      </c>
      <c r="G535" s="665" t="s">
        <v>3055</v>
      </c>
      <c r="H535" s="665" t="s">
        <v>537</v>
      </c>
      <c r="I535" s="665" t="s">
        <v>3056</v>
      </c>
      <c r="J535" s="665" t="s">
        <v>3057</v>
      </c>
      <c r="K535" s="665" t="s">
        <v>3058</v>
      </c>
      <c r="L535" s="666">
        <v>0</v>
      </c>
      <c r="M535" s="666">
        <v>0</v>
      </c>
      <c r="N535" s="665">
        <v>3</v>
      </c>
      <c r="O535" s="748">
        <v>0.5</v>
      </c>
      <c r="P535" s="666"/>
      <c r="Q535" s="681"/>
      <c r="R535" s="665"/>
      <c r="S535" s="681">
        <v>0</v>
      </c>
      <c r="T535" s="748"/>
      <c r="U535" s="704">
        <v>0</v>
      </c>
    </row>
    <row r="536" spans="1:21" ht="14.4" customHeight="1" x14ac:dyDescent="0.3">
      <c r="A536" s="664">
        <v>50</v>
      </c>
      <c r="B536" s="665" t="s">
        <v>536</v>
      </c>
      <c r="C536" s="665" t="s">
        <v>2304</v>
      </c>
      <c r="D536" s="746" t="s">
        <v>3177</v>
      </c>
      <c r="E536" s="747" t="s">
        <v>2315</v>
      </c>
      <c r="F536" s="665" t="s">
        <v>2300</v>
      </c>
      <c r="G536" s="665" t="s">
        <v>2400</v>
      </c>
      <c r="H536" s="665" t="s">
        <v>537</v>
      </c>
      <c r="I536" s="665" t="s">
        <v>751</v>
      </c>
      <c r="J536" s="665" t="s">
        <v>2401</v>
      </c>
      <c r="K536" s="665" t="s">
        <v>2402</v>
      </c>
      <c r="L536" s="666">
        <v>0</v>
      </c>
      <c r="M536" s="666">
        <v>0</v>
      </c>
      <c r="N536" s="665">
        <v>3</v>
      </c>
      <c r="O536" s="748">
        <v>1</v>
      </c>
      <c r="P536" s="666"/>
      <c r="Q536" s="681"/>
      <c r="R536" s="665"/>
      <c r="S536" s="681">
        <v>0</v>
      </c>
      <c r="T536" s="748"/>
      <c r="U536" s="704">
        <v>0</v>
      </c>
    </row>
    <row r="537" spans="1:21" ht="14.4" customHeight="1" x14ac:dyDescent="0.3">
      <c r="A537" s="664">
        <v>50</v>
      </c>
      <c r="B537" s="665" t="s">
        <v>536</v>
      </c>
      <c r="C537" s="665" t="s">
        <v>2304</v>
      </c>
      <c r="D537" s="746" t="s">
        <v>3177</v>
      </c>
      <c r="E537" s="747" t="s">
        <v>2315</v>
      </c>
      <c r="F537" s="665" t="s">
        <v>2300</v>
      </c>
      <c r="G537" s="665" t="s">
        <v>3059</v>
      </c>
      <c r="H537" s="665" t="s">
        <v>537</v>
      </c>
      <c r="I537" s="665" t="s">
        <v>3060</v>
      </c>
      <c r="J537" s="665" t="s">
        <v>3061</v>
      </c>
      <c r="K537" s="665" t="s">
        <v>2841</v>
      </c>
      <c r="L537" s="666">
        <v>120.14</v>
      </c>
      <c r="M537" s="666">
        <v>120.14</v>
      </c>
      <c r="N537" s="665">
        <v>1</v>
      </c>
      <c r="O537" s="748">
        <v>0.5</v>
      </c>
      <c r="P537" s="666"/>
      <c r="Q537" s="681">
        <v>0</v>
      </c>
      <c r="R537" s="665"/>
      <c r="S537" s="681">
        <v>0</v>
      </c>
      <c r="T537" s="748"/>
      <c r="U537" s="704">
        <v>0</v>
      </c>
    </row>
    <row r="538" spans="1:21" ht="14.4" customHeight="1" x14ac:dyDescent="0.3">
      <c r="A538" s="664">
        <v>50</v>
      </c>
      <c r="B538" s="665" t="s">
        <v>536</v>
      </c>
      <c r="C538" s="665" t="s">
        <v>2304</v>
      </c>
      <c r="D538" s="746" t="s">
        <v>3177</v>
      </c>
      <c r="E538" s="747" t="s">
        <v>2315</v>
      </c>
      <c r="F538" s="665" t="s">
        <v>2300</v>
      </c>
      <c r="G538" s="665" t="s">
        <v>3059</v>
      </c>
      <c r="H538" s="665" t="s">
        <v>537</v>
      </c>
      <c r="I538" s="665" t="s">
        <v>3062</v>
      </c>
      <c r="J538" s="665" t="s">
        <v>3063</v>
      </c>
      <c r="K538" s="665" t="s">
        <v>3064</v>
      </c>
      <c r="L538" s="666">
        <v>240.27</v>
      </c>
      <c r="M538" s="666">
        <v>240.27</v>
      </c>
      <c r="N538" s="665">
        <v>1</v>
      </c>
      <c r="O538" s="748">
        <v>0.5</v>
      </c>
      <c r="P538" s="666"/>
      <c r="Q538" s="681">
        <v>0</v>
      </c>
      <c r="R538" s="665"/>
      <c r="S538" s="681">
        <v>0</v>
      </c>
      <c r="T538" s="748"/>
      <c r="U538" s="704">
        <v>0</v>
      </c>
    </row>
    <row r="539" spans="1:21" ht="14.4" customHeight="1" x14ac:dyDescent="0.3">
      <c r="A539" s="664">
        <v>50</v>
      </c>
      <c r="B539" s="665" t="s">
        <v>536</v>
      </c>
      <c r="C539" s="665" t="s">
        <v>2304</v>
      </c>
      <c r="D539" s="746" t="s">
        <v>3177</v>
      </c>
      <c r="E539" s="747" t="s">
        <v>2315</v>
      </c>
      <c r="F539" s="665" t="s">
        <v>2300</v>
      </c>
      <c r="G539" s="665" t="s">
        <v>2375</v>
      </c>
      <c r="H539" s="665" t="s">
        <v>537</v>
      </c>
      <c r="I539" s="665" t="s">
        <v>710</v>
      </c>
      <c r="J539" s="665" t="s">
        <v>661</v>
      </c>
      <c r="K539" s="665" t="s">
        <v>2376</v>
      </c>
      <c r="L539" s="666">
        <v>210.38</v>
      </c>
      <c r="M539" s="666">
        <v>210.38</v>
      </c>
      <c r="N539" s="665">
        <v>1</v>
      </c>
      <c r="O539" s="748">
        <v>0.5</v>
      </c>
      <c r="P539" s="666"/>
      <c r="Q539" s="681">
        <v>0</v>
      </c>
      <c r="R539" s="665"/>
      <c r="S539" s="681">
        <v>0</v>
      </c>
      <c r="T539" s="748"/>
      <c r="U539" s="704">
        <v>0</v>
      </c>
    </row>
    <row r="540" spans="1:21" ht="14.4" customHeight="1" x14ac:dyDescent="0.3">
      <c r="A540" s="664">
        <v>50</v>
      </c>
      <c r="B540" s="665" t="s">
        <v>536</v>
      </c>
      <c r="C540" s="665" t="s">
        <v>2304</v>
      </c>
      <c r="D540" s="746" t="s">
        <v>3177</v>
      </c>
      <c r="E540" s="747" t="s">
        <v>2315</v>
      </c>
      <c r="F540" s="665" t="s">
        <v>2300</v>
      </c>
      <c r="G540" s="665" t="s">
        <v>3065</v>
      </c>
      <c r="H540" s="665" t="s">
        <v>537</v>
      </c>
      <c r="I540" s="665" t="s">
        <v>3066</v>
      </c>
      <c r="J540" s="665" t="s">
        <v>3067</v>
      </c>
      <c r="K540" s="665" t="s">
        <v>3068</v>
      </c>
      <c r="L540" s="666">
        <v>282.05</v>
      </c>
      <c r="M540" s="666">
        <v>564.1</v>
      </c>
      <c r="N540" s="665">
        <v>2</v>
      </c>
      <c r="O540" s="748">
        <v>0.5</v>
      </c>
      <c r="P540" s="666">
        <v>564.1</v>
      </c>
      <c r="Q540" s="681">
        <v>1</v>
      </c>
      <c r="R540" s="665">
        <v>2</v>
      </c>
      <c r="S540" s="681">
        <v>1</v>
      </c>
      <c r="T540" s="748">
        <v>0.5</v>
      </c>
      <c r="U540" s="704">
        <v>1</v>
      </c>
    </row>
    <row r="541" spans="1:21" ht="14.4" customHeight="1" x14ac:dyDescent="0.3">
      <c r="A541" s="664">
        <v>50</v>
      </c>
      <c r="B541" s="665" t="s">
        <v>536</v>
      </c>
      <c r="C541" s="665" t="s">
        <v>2304</v>
      </c>
      <c r="D541" s="746" t="s">
        <v>3177</v>
      </c>
      <c r="E541" s="747" t="s">
        <v>2315</v>
      </c>
      <c r="F541" s="665" t="s">
        <v>2300</v>
      </c>
      <c r="G541" s="665" t="s">
        <v>2380</v>
      </c>
      <c r="H541" s="665" t="s">
        <v>537</v>
      </c>
      <c r="I541" s="665" t="s">
        <v>3069</v>
      </c>
      <c r="J541" s="665" t="s">
        <v>2382</v>
      </c>
      <c r="K541" s="665" t="s">
        <v>3070</v>
      </c>
      <c r="L541" s="666">
        <v>438.49</v>
      </c>
      <c r="M541" s="666">
        <v>438.49</v>
      </c>
      <c r="N541" s="665">
        <v>1</v>
      </c>
      <c r="O541" s="748">
        <v>0.5</v>
      </c>
      <c r="P541" s="666"/>
      <c r="Q541" s="681">
        <v>0</v>
      </c>
      <c r="R541" s="665"/>
      <c r="S541" s="681">
        <v>0</v>
      </c>
      <c r="T541" s="748"/>
      <c r="U541" s="704">
        <v>0</v>
      </c>
    </row>
    <row r="542" spans="1:21" ht="14.4" customHeight="1" x14ac:dyDescent="0.3">
      <c r="A542" s="664">
        <v>50</v>
      </c>
      <c r="B542" s="665" t="s">
        <v>536</v>
      </c>
      <c r="C542" s="665" t="s">
        <v>2304</v>
      </c>
      <c r="D542" s="746" t="s">
        <v>3177</v>
      </c>
      <c r="E542" s="747" t="s">
        <v>2315</v>
      </c>
      <c r="F542" s="665" t="s">
        <v>2300</v>
      </c>
      <c r="G542" s="665" t="s">
        <v>2546</v>
      </c>
      <c r="H542" s="665" t="s">
        <v>1205</v>
      </c>
      <c r="I542" s="665" t="s">
        <v>2840</v>
      </c>
      <c r="J542" s="665" t="s">
        <v>1327</v>
      </c>
      <c r="K542" s="665" t="s">
        <v>2841</v>
      </c>
      <c r="L542" s="666">
        <v>366.53</v>
      </c>
      <c r="M542" s="666">
        <v>733.06</v>
      </c>
      <c r="N542" s="665">
        <v>2</v>
      </c>
      <c r="O542" s="748">
        <v>1.5</v>
      </c>
      <c r="P542" s="666"/>
      <c r="Q542" s="681">
        <v>0</v>
      </c>
      <c r="R542" s="665"/>
      <c r="S542" s="681">
        <v>0</v>
      </c>
      <c r="T542" s="748"/>
      <c r="U542" s="704">
        <v>0</v>
      </c>
    </row>
    <row r="543" spans="1:21" ht="14.4" customHeight="1" x14ac:dyDescent="0.3">
      <c r="A543" s="664">
        <v>50</v>
      </c>
      <c r="B543" s="665" t="s">
        <v>536</v>
      </c>
      <c r="C543" s="665" t="s">
        <v>2304</v>
      </c>
      <c r="D543" s="746" t="s">
        <v>3177</v>
      </c>
      <c r="E543" s="747" t="s">
        <v>2315</v>
      </c>
      <c r="F543" s="665" t="s">
        <v>2300</v>
      </c>
      <c r="G543" s="665" t="s">
        <v>2549</v>
      </c>
      <c r="H543" s="665" t="s">
        <v>537</v>
      </c>
      <c r="I543" s="665" t="s">
        <v>2550</v>
      </c>
      <c r="J543" s="665" t="s">
        <v>2551</v>
      </c>
      <c r="K543" s="665" t="s">
        <v>708</v>
      </c>
      <c r="L543" s="666">
        <v>301.26</v>
      </c>
      <c r="M543" s="666">
        <v>1205.04</v>
      </c>
      <c r="N543" s="665">
        <v>4</v>
      </c>
      <c r="O543" s="748">
        <v>1</v>
      </c>
      <c r="P543" s="666"/>
      <c r="Q543" s="681">
        <v>0</v>
      </c>
      <c r="R543" s="665"/>
      <c r="S543" s="681">
        <v>0</v>
      </c>
      <c r="T543" s="748"/>
      <c r="U543" s="704">
        <v>0</v>
      </c>
    </row>
    <row r="544" spans="1:21" ht="14.4" customHeight="1" x14ac:dyDescent="0.3">
      <c r="A544" s="664">
        <v>50</v>
      </c>
      <c r="B544" s="665" t="s">
        <v>536</v>
      </c>
      <c r="C544" s="665" t="s">
        <v>2304</v>
      </c>
      <c r="D544" s="746" t="s">
        <v>3177</v>
      </c>
      <c r="E544" s="747" t="s">
        <v>2315</v>
      </c>
      <c r="F544" s="665" t="s">
        <v>2300</v>
      </c>
      <c r="G544" s="665" t="s">
        <v>2404</v>
      </c>
      <c r="H544" s="665" t="s">
        <v>537</v>
      </c>
      <c r="I544" s="665" t="s">
        <v>2691</v>
      </c>
      <c r="J544" s="665" t="s">
        <v>2692</v>
      </c>
      <c r="K544" s="665" t="s">
        <v>708</v>
      </c>
      <c r="L544" s="666">
        <v>149.69</v>
      </c>
      <c r="M544" s="666">
        <v>2993.8</v>
      </c>
      <c r="N544" s="665">
        <v>20</v>
      </c>
      <c r="O544" s="748">
        <v>4</v>
      </c>
      <c r="P544" s="666">
        <v>1796.28</v>
      </c>
      <c r="Q544" s="681">
        <v>0.6</v>
      </c>
      <c r="R544" s="665">
        <v>12</v>
      </c>
      <c r="S544" s="681">
        <v>0.6</v>
      </c>
      <c r="T544" s="748">
        <v>2.5</v>
      </c>
      <c r="U544" s="704">
        <v>0.625</v>
      </c>
    </row>
    <row r="545" spans="1:21" ht="14.4" customHeight="1" x14ac:dyDescent="0.3">
      <c r="A545" s="664">
        <v>50</v>
      </c>
      <c r="B545" s="665" t="s">
        <v>536</v>
      </c>
      <c r="C545" s="665" t="s">
        <v>2304</v>
      </c>
      <c r="D545" s="746" t="s">
        <v>3177</v>
      </c>
      <c r="E545" s="747" t="s">
        <v>2315</v>
      </c>
      <c r="F545" s="665" t="s">
        <v>2300</v>
      </c>
      <c r="G545" s="665" t="s">
        <v>2404</v>
      </c>
      <c r="H545" s="665" t="s">
        <v>537</v>
      </c>
      <c r="I545" s="665" t="s">
        <v>3071</v>
      </c>
      <c r="J545" s="665" t="s">
        <v>3072</v>
      </c>
      <c r="K545" s="665" t="s">
        <v>708</v>
      </c>
      <c r="L545" s="666">
        <v>85.54</v>
      </c>
      <c r="M545" s="666">
        <v>684.32</v>
      </c>
      <c r="N545" s="665">
        <v>8</v>
      </c>
      <c r="O545" s="748">
        <v>1</v>
      </c>
      <c r="P545" s="666">
        <v>342.16</v>
      </c>
      <c r="Q545" s="681">
        <v>0.5</v>
      </c>
      <c r="R545" s="665">
        <v>4</v>
      </c>
      <c r="S545" s="681">
        <v>0.5</v>
      </c>
      <c r="T545" s="748">
        <v>0.5</v>
      </c>
      <c r="U545" s="704">
        <v>0.5</v>
      </c>
    </row>
    <row r="546" spans="1:21" ht="14.4" customHeight="1" x14ac:dyDescent="0.3">
      <c r="A546" s="664">
        <v>50</v>
      </c>
      <c r="B546" s="665" t="s">
        <v>536</v>
      </c>
      <c r="C546" s="665" t="s">
        <v>2304</v>
      </c>
      <c r="D546" s="746" t="s">
        <v>3177</v>
      </c>
      <c r="E546" s="747" t="s">
        <v>2315</v>
      </c>
      <c r="F546" s="665" t="s">
        <v>2300</v>
      </c>
      <c r="G546" s="665" t="s">
        <v>3073</v>
      </c>
      <c r="H546" s="665" t="s">
        <v>537</v>
      </c>
      <c r="I546" s="665" t="s">
        <v>683</v>
      </c>
      <c r="J546" s="665" t="s">
        <v>684</v>
      </c>
      <c r="K546" s="665" t="s">
        <v>3074</v>
      </c>
      <c r="L546" s="666">
        <v>55.16</v>
      </c>
      <c r="M546" s="666">
        <v>165.48</v>
      </c>
      <c r="N546" s="665">
        <v>3</v>
      </c>
      <c r="O546" s="748">
        <v>1</v>
      </c>
      <c r="P546" s="666"/>
      <c r="Q546" s="681">
        <v>0</v>
      </c>
      <c r="R546" s="665"/>
      <c r="S546" s="681">
        <v>0</v>
      </c>
      <c r="T546" s="748"/>
      <c r="U546" s="704">
        <v>0</v>
      </c>
    </row>
    <row r="547" spans="1:21" ht="14.4" customHeight="1" x14ac:dyDescent="0.3">
      <c r="A547" s="664">
        <v>50</v>
      </c>
      <c r="B547" s="665" t="s">
        <v>536</v>
      </c>
      <c r="C547" s="665" t="s">
        <v>2304</v>
      </c>
      <c r="D547" s="746" t="s">
        <v>3177</v>
      </c>
      <c r="E547" s="747" t="s">
        <v>2315</v>
      </c>
      <c r="F547" s="665" t="s">
        <v>2300</v>
      </c>
      <c r="G547" s="665" t="s">
        <v>2656</v>
      </c>
      <c r="H547" s="665" t="s">
        <v>537</v>
      </c>
      <c r="I547" s="665" t="s">
        <v>3075</v>
      </c>
      <c r="J547" s="665" t="s">
        <v>2658</v>
      </c>
      <c r="K547" s="665" t="s">
        <v>3076</v>
      </c>
      <c r="L547" s="666">
        <v>93.43</v>
      </c>
      <c r="M547" s="666">
        <v>280.29000000000002</v>
      </c>
      <c r="N547" s="665">
        <v>3</v>
      </c>
      <c r="O547" s="748">
        <v>0.5</v>
      </c>
      <c r="P547" s="666"/>
      <c r="Q547" s="681">
        <v>0</v>
      </c>
      <c r="R547" s="665"/>
      <c r="S547" s="681">
        <v>0</v>
      </c>
      <c r="T547" s="748"/>
      <c r="U547" s="704">
        <v>0</v>
      </c>
    </row>
    <row r="548" spans="1:21" ht="14.4" customHeight="1" x14ac:dyDescent="0.3">
      <c r="A548" s="664">
        <v>50</v>
      </c>
      <c r="B548" s="665" t="s">
        <v>536</v>
      </c>
      <c r="C548" s="665" t="s">
        <v>2304</v>
      </c>
      <c r="D548" s="746" t="s">
        <v>3177</v>
      </c>
      <c r="E548" s="747" t="s">
        <v>2315</v>
      </c>
      <c r="F548" s="665" t="s">
        <v>2300</v>
      </c>
      <c r="G548" s="665" t="s">
        <v>3077</v>
      </c>
      <c r="H548" s="665" t="s">
        <v>537</v>
      </c>
      <c r="I548" s="665" t="s">
        <v>3078</v>
      </c>
      <c r="J548" s="665" t="s">
        <v>3079</v>
      </c>
      <c r="K548" s="665" t="s">
        <v>2189</v>
      </c>
      <c r="L548" s="666">
        <v>77.13</v>
      </c>
      <c r="M548" s="666">
        <v>154.26</v>
      </c>
      <c r="N548" s="665">
        <v>2</v>
      </c>
      <c r="O548" s="748">
        <v>1</v>
      </c>
      <c r="P548" s="666"/>
      <c r="Q548" s="681">
        <v>0</v>
      </c>
      <c r="R548" s="665"/>
      <c r="S548" s="681">
        <v>0</v>
      </c>
      <c r="T548" s="748"/>
      <c r="U548" s="704">
        <v>0</v>
      </c>
    </row>
    <row r="549" spans="1:21" ht="14.4" customHeight="1" x14ac:dyDescent="0.3">
      <c r="A549" s="664">
        <v>50</v>
      </c>
      <c r="B549" s="665" t="s">
        <v>536</v>
      </c>
      <c r="C549" s="665" t="s">
        <v>2304</v>
      </c>
      <c r="D549" s="746" t="s">
        <v>3177</v>
      </c>
      <c r="E549" s="747" t="s">
        <v>2315</v>
      </c>
      <c r="F549" s="665" t="s">
        <v>2300</v>
      </c>
      <c r="G549" s="665" t="s">
        <v>3080</v>
      </c>
      <c r="H549" s="665" t="s">
        <v>537</v>
      </c>
      <c r="I549" s="665" t="s">
        <v>3081</v>
      </c>
      <c r="J549" s="665" t="s">
        <v>3082</v>
      </c>
      <c r="K549" s="665" t="s">
        <v>3083</v>
      </c>
      <c r="L549" s="666">
        <v>300.68</v>
      </c>
      <c r="M549" s="666">
        <v>300.68</v>
      </c>
      <c r="N549" s="665">
        <v>1</v>
      </c>
      <c r="O549" s="748">
        <v>1</v>
      </c>
      <c r="P549" s="666">
        <v>300.68</v>
      </c>
      <c r="Q549" s="681">
        <v>1</v>
      </c>
      <c r="R549" s="665">
        <v>1</v>
      </c>
      <c r="S549" s="681">
        <v>1</v>
      </c>
      <c r="T549" s="748">
        <v>1</v>
      </c>
      <c r="U549" s="704">
        <v>1</v>
      </c>
    </row>
    <row r="550" spans="1:21" ht="14.4" customHeight="1" x14ac:dyDescent="0.3">
      <c r="A550" s="664">
        <v>50</v>
      </c>
      <c r="B550" s="665" t="s">
        <v>536</v>
      </c>
      <c r="C550" s="665" t="s">
        <v>2304</v>
      </c>
      <c r="D550" s="746" t="s">
        <v>3177</v>
      </c>
      <c r="E550" s="747" t="s">
        <v>2315</v>
      </c>
      <c r="F550" s="665" t="s">
        <v>2300</v>
      </c>
      <c r="G550" s="665" t="s">
        <v>2384</v>
      </c>
      <c r="H550" s="665" t="s">
        <v>537</v>
      </c>
      <c r="I550" s="665" t="s">
        <v>2385</v>
      </c>
      <c r="J550" s="665" t="s">
        <v>2386</v>
      </c>
      <c r="K550" s="665" t="s">
        <v>2387</v>
      </c>
      <c r="L550" s="666">
        <v>150.19</v>
      </c>
      <c r="M550" s="666">
        <v>450.57</v>
      </c>
      <c r="N550" s="665">
        <v>3</v>
      </c>
      <c r="O550" s="748">
        <v>0.5</v>
      </c>
      <c r="P550" s="666">
        <v>450.57</v>
      </c>
      <c r="Q550" s="681">
        <v>1</v>
      </c>
      <c r="R550" s="665">
        <v>3</v>
      </c>
      <c r="S550" s="681">
        <v>1</v>
      </c>
      <c r="T550" s="748">
        <v>0.5</v>
      </c>
      <c r="U550" s="704">
        <v>1</v>
      </c>
    </row>
    <row r="551" spans="1:21" ht="14.4" customHeight="1" x14ac:dyDescent="0.3">
      <c r="A551" s="664">
        <v>50</v>
      </c>
      <c r="B551" s="665" t="s">
        <v>536</v>
      </c>
      <c r="C551" s="665" t="s">
        <v>2304</v>
      </c>
      <c r="D551" s="746" t="s">
        <v>3177</v>
      </c>
      <c r="E551" s="747" t="s">
        <v>2315</v>
      </c>
      <c r="F551" s="665" t="s">
        <v>2300</v>
      </c>
      <c r="G551" s="665" t="s">
        <v>2388</v>
      </c>
      <c r="H551" s="665" t="s">
        <v>537</v>
      </c>
      <c r="I551" s="665" t="s">
        <v>2717</v>
      </c>
      <c r="J551" s="665" t="s">
        <v>1158</v>
      </c>
      <c r="K551" s="665" t="s">
        <v>1159</v>
      </c>
      <c r="L551" s="666">
        <v>43.94</v>
      </c>
      <c r="M551" s="666">
        <v>87.88</v>
      </c>
      <c r="N551" s="665">
        <v>2</v>
      </c>
      <c r="O551" s="748">
        <v>0.5</v>
      </c>
      <c r="P551" s="666">
        <v>87.88</v>
      </c>
      <c r="Q551" s="681">
        <v>1</v>
      </c>
      <c r="R551" s="665">
        <v>2</v>
      </c>
      <c r="S551" s="681">
        <v>1</v>
      </c>
      <c r="T551" s="748">
        <v>0.5</v>
      </c>
      <c r="U551" s="704">
        <v>1</v>
      </c>
    </row>
    <row r="552" spans="1:21" ht="14.4" customHeight="1" x14ac:dyDescent="0.3">
      <c r="A552" s="664">
        <v>50</v>
      </c>
      <c r="B552" s="665" t="s">
        <v>536</v>
      </c>
      <c r="C552" s="665" t="s">
        <v>2304</v>
      </c>
      <c r="D552" s="746" t="s">
        <v>3177</v>
      </c>
      <c r="E552" s="747" t="s">
        <v>2315</v>
      </c>
      <c r="F552" s="665" t="s">
        <v>2300</v>
      </c>
      <c r="G552" s="665" t="s">
        <v>2564</v>
      </c>
      <c r="H552" s="665" t="s">
        <v>1205</v>
      </c>
      <c r="I552" s="665" t="s">
        <v>3084</v>
      </c>
      <c r="J552" s="665" t="s">
        <v>3085</v>
      </c>
      <c r="K552" s="665" t="s">
        <v>3086</v>
      </c>
      <c r="L552" s="666">
        <v>251.52</v>
      </c>
      <c r="M552" s="666">
        <v>251.52</v>
      </c>
      <c r="N552" s="665">
        <v>1</v>
      </c>
      <c r="O552" s="748">
        <v>0.5</v>
      </c>
      <c r="P552" s="666"/>
      <c r="Q552" s="681">
        <v>0</v>
      </c>
      <c r="R552" s="665"/>
      <c r="S552" s="681">
        <v>0</v>
      </c>
      <c r="T552" s="748"/>
      <c r="U552" s="704">
        <v>0</v>
      </c>
    </row>
    <row r="553" spans="1:21" ht="14.4" customHeight="1" x14ac:dyDescent="0.3">
      <c r="A553" s="664">
        <v>50</v>
      </c>
      <c r="B553" s="665" t="s">
        <v>536</v>
      </c>
      <c r="C553" s="665" t="s">
        <v>2304</v>
      </c>
      <c r="D553" s="746" t="s">
        <v>3177</v>
      </c>
      <c r="E553" s="747" t="s">
        <v>2315</v>
      </c>
      <c r="F553" s="665" t="s">
        <v>2300</v>
      </c>
      <c r="G553" s="665" t="s">
        <v>2564</v>
      </c>
      <c r="H553" s="665" t="s">
        <v>1205</v>
      </c>
      <c r="I553" s="665" t="s">
        <v>3087</v>
      </c>
      <c r="J553" s="665" t="s">
        <v>3085</v>
      </c>
      <c r="K553" s="665" t="s">
        <v>3088</v>
      </c>
      <c r="L553" s="666">
        <v>503.02</v>
      </c>
      <c r="M553" s="666">
        <v>503.02</v>
      </c>
      <c r="N553" s="665">
        <v>1</v>
      </c>
      <c r="O553" s="748">
        <v>1</v>
      </c>
      <c r="P553" s="666">
        <v>503.02</v>
      </c>
      <c r="Q553" s="681">
        <v>1</v>
      </c>
      <c r="R553" s="665">
        <v>1</v>
      </c>
      <c r="S553" s="681">
        <v>1</v>
      </c>
      <c r="T553" s="748">
        <v>1</v>
      </c>
      <c r="U553" s="704">
        <v>1</v>
      </c>
    </row>
    <row r="554" spans="1:21" ht="14.4" customHeight="1" x14ac:dyDescent="0.3">
      <c r="A554" s="664">
        <v>50</v>
      </c>
      <c r="B554" s="665" t="s">
        <v>536</v>
      </c>
      <c r="C554" s="665" t="s">
        <v>2304</v>
      </c>
      <c r="D554" s="746" t="s">
        <v>3177</v>
      </c>
      <c r="E554" s="747" t="s">
        <v>2315</v>
      </c>
      <c r="F554" s="665" t="s">
        <v>2300</v>
      </c>
      <c r="G554" s="665" t="s">
        <v>2564</v>
      </c>
      <c r="H554" s="665" t="s">
        <v>537</v>
      </c>
      <c r="I554" s="665" t="s">
        <v>3089</v>
      </c>
      <c r="J554" s="665" t="s">
        <v>3090</v>
      </c>
      <c r="K554" s="665" t="s">
        <v>2567</v>
      </c>
      <c r="L554" s="666">
        <v>150.9</v>
      </c>
      <c r="M554" s="666">
        <v>301.8</v>
      </c>
      <c r="N554" s="665">
        <v>2</v>
      </c>
      <c r="O554" s="748">
        <v>0.5</v>
      </c>
      <c r="P554" s="666"/>
      <c r="Q554" s="681">
        <v>0</v>
      </c>
      <c r="R554" s="665"/>
      <c r="S554" s="681">
        <v>0</v>
      </c>
      <c r="T554" s="748"/>
      <c r="U554" s="704">
        <v>0</v>
      </c>
    </row>
    <row r="555" spans="1:21" ht="14.4" customHeight="1" x14ac:dyDescent="0.3">
      <c r="A555" s="664">
        <v>50</v>
      </c>
      <c r="B555" s="665" t="s">
        <v>536</v>
      </c>
      <c r="C555" s="665" t="s">
        <v>2304</v>
      </c>
      <c r="D555" s="746" t="s">
        <v>3177</v>
      </c>
      <c r="E555" s="747" t="s">
        <v>2315</v>
      </c>
      <c r="F555" s="665" t="s">
        <v>2300</v>
      </c>
      <c r="G555" s="665" t="s">
        <v>3091</v>
      </c>
      <c r="H555" s="665" t="s">
        <v>537</v>
      </c>
      <c r="I555" s="665" t="s">
        <v>3092</v>
      </c>
      <c r="J555" s="665" t="s">
        <v>3093</v>
      </c>
      <c r="K555" s="665" t="s">
        <v>3094</v>
      </c>
      <c r="L555" s="666">
        <v>1062.21</v>
      </c>
      <c r="M555" s="666">
        <v>2124.42</v>
      </c>
      <c r="N555" s="665">
        <v>2</v>
      </c>
      <c r="O555" s="748">
        <v>0.5</v>
      </c>
      <c r="P555" s="666"/>
      <c r="Q555" s="681">
        <v>0</v>
      </c>
      <c r="R555" s="665"/>
      <c r="S555" s="681">
        <v>0</v>
      </c>
      <c r="T555" s="748"/>
      <c r="U555" s="704">
        <v>0</v>
      </c>
    </row>
    <row r="556" spans="1:21" ht="14.4" customHeight="1" x14ac:dyDescent="0.3">
      <c r="A556" s="664">
        <v>50</v>
      </c>
      <c r="B556" s="665" t="s">
        <v>536</v>
      </c>
      <c r="C556" s="665" t="s">
        <v>2304</v>
      </c>
      <c r="D556" s="746" t="s">
        <v>3177</v>
      </c>
      <c r="E556" s="747" t="s">
        <v>2315</v>
      </c>
      <c r="F556" s="665" t="s">
        <v>2300</v>
      </c>
      <c r="G556" s="665" t="s">
        <v>2408</v>
      </c>
      <c r="H556" s="665" t="s">
        <v>1205</v>
      </c>
      <c r="I556" s="665" t="s">
        <v>1298</v>
      </c>
      <c r="J556" s="665" t="s">
        <v>2172</v>
      </c>
      <c r="K556" s="665" t="s">
        <v>2173</v>
      </c>
      <c r="L556" s="666">
        <v>184.74</v>
      </c>
      <c r="M556" s="666">
        <v>738.96</v>
      </c>
      <c r="N556" s="665">
        <v>4</v>
      </c>
      <c r="O556" s="748">
        <v>2.5</v>
      </c>
      <c r="P556" s="666"/>
      <c r="Q556" s="681">
        <v>0</v>
      </c>
      <c r="R556" s="665"/>
      <c r="S556" s="681">
        <v>0</v>
      </c>
      <c r="T556" s="748"/>
      <c r="U556" s="704">
        <v>0</v>
      </c>
    </row>
    <row r="557" spans="1:21" ht="14.4" customHeight="1" x14ac:dyDescent="0.3">
      <c r="A557" s="664">
        <v>50</v>
      </c>
      <c r="B557" s="665" t="s">
        <v>536</v>
      </c>
      <c r="C557" s="665" t="s">
        <v>2304</v>
      </c>
      <c r="D557" s="746" t="s">
        <v>3177</v>
      </c>
      <c r="E557" s="747" t="s">
        <v>2315</v>
      </c>
      <c r="F557" s="665" t="s">
        <v>2300</v>
      </c>
      <c r="G557" s="665" t="s">
        <v>2571</v>
      </c>
      <c r="H557" s="665" t="s">
        <v>537</v>
      </c>
      <c r="I557" s="665" t="s">
        <v>1125</v>
      </c>
      <c r="J557" s="665" t="s">
        <v>1126</v>
      </c>
      <c r="K557" s="665" t="s">
        <v>1127</v>
      </c>
      <c r="L557" s="666">
        <v>0</v>
      </c>
      <c r="M557" s="666">
        <v>0</v>
      </c>
      <c r="N557" s="665">
        <v>2</v>
      </c>
      <c r="O557" s="748">
        <v>1.5</v>
      </c>
      <c r="P557" s="666">
        <v>0</v>
      </c>
      <c r="Q557" s="681"/>
      <c r="R557" s="665">
        <v>1</v>
      </c>
      <c r="S557" s="681">
        <v>0.5</v>
      </c>
      <c r="T557" s="748">
        <v>1</v>
      </c>
      <c r="U557" s="704">
        <v>0.66666666666666663</v>
      </c>
    </row>
    <row r="558" spans="1:21" ht="14.4" customHeight="1" x14ac:dyDescent="0.3">
      <c r="A558" s="664">
        <v>50</v>
      </c>
      <c r="B558" s="665" t="s">
        <v>536</v>
      </c>
      <c r="C558" s="665" t="s">
        <v>2304</v>
      </c>
      <c r="D558" s="746" t="s">
        <v>3177</v>
      </c>
      <c r="E558" s="747" t="s">
        <v>2315</v>
      </c>
      <c r="F558" s="665" t="s">
        <v>2300</v>
      </c>
      <c r="G558" s="665" t="s">
        <v>2390</v>
      </c>
      <c r="H558" s="665" t="s">
        <v>1205</v>
      </c>
      <c r="I558" s="665" t="s">
        <v>2843</v>
      </c>
      <c r="J558" s="665" t="s">
        <v>2844</v>
      </c>
      <c r="K558" s="665" t="s">
        <v>2845</v>
      </c>
      <c r="L558" s="666">
        <v>1906.97</v>
      </c>
      <c r="M558" s="666">
        <v>24790.61</v>
      </c>
      <c r="N558" s="665">
        <v>13</v>
      </c>
      <c r="O558" s="748">
        <v>4</v>
      </c>
      <c r="P558" s="666">
        <v>17162.73</v>
      </c>
      <c r="Q558" s="681">
        <v>0.69230769230769229</v>
      </c>
      <c r="R558" s="665">
        <v>9</v>
      </c>
      <c r="S558" s="681">
        <v>0.69230769230769229</v>
      </c>
      <c r="T558" s="748">
        <v>2.5</v>
      </c>
      <c r="U558" s="704">
        <v>0.625</v>
      </c>
    </row>
    <row r="559" spans="1:21" ht="14.4" customHeight="1" x14ac:dyDescent="0.3">
      <c r="A559" s="664">
        <v>50</v>
      </c>
      <c r="B559" s="665" t="s">
        <v>536</v>
      </c>
      <c r="C559" s="665" t="s">
        <v>2304</v>
      </c>
      <c r="D559" s="746" t="s">
        <v>3177</v>
      </c>
      <c r="E559" s="747" t="s">
        <v>2315</v>
      </c>
      <c r="F559" s="665" t="s">
        <v>2300</v>
      </c>
      <c r="G559" s="665" t="s">
        <v>2390</v>
      </c>
      <c r="H559" s="665" t="s">
        <v>1205</v>
      </c>
      <c r="I559" s="665" t="s">
        <v>3095</v>
      </c>
      <c r="J559" s="665" t="s">
        <v>2392</v>
      </c>
      <c r="K559" s="665" t="s">
        <v>3096</v>
      </c>
      <c r="L559" s="666">
        <v>2669.75</v>
      </c>
      <c r="M559" s="666">
        <v>2669.75</v>
      </c>
      <c r="N559" s="665">
        <v>1</v>
      </c>
      <c r="O559" s="748">
        <v>1</v>
      </c>
      <c r="P559" s="666">
        <v>2669.75</v>
      </c>
      <c r="Q559" s="681">
        <v>1</v>
      </c>
      <c r="R559" s="665">
        <v>1</v>
      </c>
      <c r="S559" s="681">
        <v>1</v>
      </c>
      <c r="T559" s="748">
        <v>1</v>
      </c>
      <c r="U559" s="704">
        <v>1</v>
      </c>
    </row>
    <row r="560" spans="1:21" ht="14.4" customHeight="1" x14ac:dyDescent="0.3">
      <c r="A560" s="664">
        <v>50</v>
      </c>
      <c r="B560" s="665" t="s">
        <v>536</v>
      </c>
      <c r="C560" s="665" t="s">
        <v>2304</v>
      </c>
      <c r="D560" s="746" t="s">
        <v>3177</v>
      </c>
      <c r="E560" s="747" t="s">
        <v>2315</v>
      </c>
      <c r="F560" s="665" t="s">
        <v>2300</v>
      </c>
      <c r="G560" s="665" t="s">
        <v>2394</v>
      </c>
      <c r="H560" s="665" t="s">
        <v>537</v>
      </c>
      <c r="I560" s="665" t="s">
        <v>3097</v>
      </c>
      <c r="J560" s="665" t="s">
        <v>1134</v>
      </c>
      <c r="K560" s="665" t="s">
        <v>3098</v>
      </c>
      <c r="L560" s="666">
        <v>842.31</v>
      </c>
      <c r="M560" s="666">
        <v>842.31</v>
      </c>
      <c r="N560" s="665">
        <v>1</v>
      </c>
      <c r="O560" s="748">
        <v>0.5</v>
      </c>
      <c r="P560" s="666"/>
      <c r="Q560" s="681">
        <v>0</v>
      </c>
      <c r="R560" s="665"/>
      <c r="S560" s="681">
        <v>0</v>
      </c>
      <c r="T560" s="748"/>
      <c r="U560" s="704">
        <v>0</v>
      </c>
    </row>
    <row r="561" spans="1:21" ht="14.4" customHeight="1" x14ac:dyDescent="0.3">
      <c r="A561" s="664">
        <v>50</v>
      </c>
      <c r="B561" s="665" t="s">
        <v>536</v>
      </c>
      <c r="C561" s="665" t="s">
        <v>2304</v>
      </c>
      <c r="D561" s="746" t="s">
        <v>3177</v>
      </c>
      <c r="E561" s="747" t="s">
        <v>2315</v>
      </c>
      <c r="F561" s="665" t="s">
        <v>2301</v>
      </c>
      <c r="G561" s="665" t="s">
        <v>2846</v>
      </c>
      <c r="H561" s="665" t="s">
        <v>537</v>
      </c>
      <c r="I561" s="665" t="s">
        <v>3099</v>
      </c>
      <c r="J561" s="665" t="s">
        <v>3100</v>
      </c>
      <c r="K561" s="665" t="s">
        <v>3101</v>
      </c>
      <c r="L561" s="666">
        <v>38.97</v>
      </c>
      <c r="M561" s="666">
        <v>779.4</v>
      </c>
      <c r="N561" s="665">
        <v>20</v>
      </c>
      <c r="O561" s="748">
        <v>5</v>
      </c>
      <c r="P561" s="666">
        <v>311.76</v>
      </c>
      <c r="Q561" s="681">
        <v>0.4</v>
      </c>
      <c r="R561" s="665">
        <v>8</v>
      </c>
      <c r="S561" s="681">
        <v>0.4</v>
      </c>
      <c r="T561" s="748">
        <v>2</v>
      </c>
      <c r="U561" s="704">
        <v>0.4</v>
      </c>
    </row>
    <row r="562" spans="1:21" ht="14.4" customHeight="1" x14ac:dyDescent="0.3">
      <c r="A562" s="664">
        <v>50</v>
      </c>
      <c r="B562" s="665" t="s">
        <v>536</v>
      </c>
      <c r="C562" s="665" t="s">
        <v>2304</v>
      </c>
      <c r="D562" s="746" t="s">
        <v>3177</v>
      </c>
      <c r="E562" s="747" t="s">
        <v>2315</v>
      </c>
      <c r="F562" s="665" t="s">
        <v>2301</v>
      </c>
      <c r="G562" s="665" t="s">
        <v>2846</v>
      </c>
      <c r="H562" s="665" t="s">
        <v>537</v>
      </c>
      <c r="I562" s="665" t="s">
        <v>2847</v>
      </c>
      <c r="J562" s="665" t="s">
        <v>2848</v>
      </c>
      <c r="K562" s="665" t="s">
        <v>2849</v>
      </c>
      <c r="L562" s="666">
        <v>25</v>
      </c>
      <c r="M562" s="666">
        <v>1700</v>
      </c>
      <c r="N562" s="665">
        <v>68</v>
      </c>
      <c r="O562" s="748">
        <v>17</v>
      </c>
      <c r="P562" s="666">
        <v>1700</v>
      </c>
      <c r="Q562" s="681">
        <v>1</v>
      </c>
      <c r="R562" s="665">
        <v>68</v>
      </c>
      <c r="S562" s="681">
        <v>1</v>
      </c>
      <c r="T562" s="748">
        <v>17</v>
      </c>
      <c r="U562" s="704">
        <v>1</v>
      </c>
    </row>
    <row r="563" spans="1:21" ht="14.4" customHeight="1" x14ac:dyDescent="0.3">
      <c r="A563" s="664">
        <v>50</v>
      </c>
      <c r="B563" s="665" t="s">
        <v>536</v>
      </c>
      <c r="C563" s="665" t="s">
        <v>2304</v>
      </c>
      <c r="D563" s="746" t="s">
        <v>3177</v>
      </c>
      <c r="E563" s="747" t="s">
        <v>2315</v>
      </c>
      <c r="F563" s="665" t="s">
        <v>2301</v>
      </c>
      <c r="G563" s="665" t="s">
        <v>2846</v>
      </c>
      <c r="H563" s="665" t="s">
        <v>537</v>
      </c>
      <c r="I563" s="665" t="s">
        <v>2850</v>
      </c>
      <c r="J563" s="665" t="s">
        <v>2848</v>
      </c>
      <c r="K563" s="665" t="s">
        <v>2851</v>
      </c>
      <c r="L563" s="666">
        <v>30</v>
      </c>
      <c r="M563" s="666">
        <v>1560</v>
      </c>
      <c r="N563" s="665">
        <v>52</v>
      </c>
      <c r="O563" s="748">
        <v>13</v>
      </c>
      <c r="P563" s="666">
        <v>1560</v>
      </c>
      <c r="Q563" s="681">
        <v>1</v>
      </c>
      <c r="R563" s="665">
        <v>52</v>
      </c>
      <c r="S563" s="681">
        <v>1</v>
      </c>
      <c r="T563" s="748">
        <v>13</v>
      </c>
      <c r="U563" s="704">
        <v>1</v>
      </c>
    </row>
    <row r="564" spans="1:21" ht="14.4" customHeight="1" x14ac:dyDescent="0.3">
      <c r="A564" s="664">
        <v>50</v>
      </c>
      <c r="B564" s="665" t="s">
        <v>536</v>
      </c>
      <c r="C564" s="665" t="s">
        <v>2304</v>
      </c>
      <c r="D564" s="746" t="s">
        <v>3177</v>
      </c>
      <c r="E564" s="747" t="s">
        <v>2315</v>
      </c>
      <c r="F564" s="665" t="s">
        <v>2301</v>
      </c>
      <c r="G564" s="665" t="s">
        <v>3102</v>
      </c>
      <c r="H564" s="665" t="s">
        <v>537</v>
      </c>
      <c r="I564" s="665" t="s">
        <v>3103</v>
      </c>
      <c r="J564" s="665" t="s">
        <v>3104</v>
      </c>
      <c r="K564" s="665" t="s">
        <v>3105</v>
      </c>
      <c r="L564" s="666">
        <v>410</v>
      </c>
      <c r="M564" s="666">
        <v>1230</v>
      </c>
      <c r="N564" s="665">
        <v>3</v>
      </c>
      <c r="O564" s="748">
        <v>3</v>
      </c>
      <c r="P564" s="666"/>
      <c r="Q564" s="681">
        <v>0</v>
      </c>
      <c r="R564" s="665"/>
      <c r="S564" s="681">
        <v>0</v>
      </c>
      <c r="T564" s="748"/>
      <c r="U564" s="704">
        <v>0</v>
      </c>
    </row>
    <row r="565" spans="1:21" ht="14.4" customHeight="1" x14ac:dyDescent="0.3">
      <c r="A565" s="664">
        <v>50</v>
      </c>
      <c r="B565" s="665" t="s">
        <v>536</v>
      </c>
      <c r="C565" s="665" t="s">
        <v>2304</v>
      </c>
      <c r="D565" s="746" t="s">
        <v>3177</v>
      </c>
      <c r="E565" s="747" t="s">
        <v>2315</v>
      </c>
      <c r="F565" s="665" t="s">
        <v>2301</v>
      </c>
      <c r="G565" s="665" t="s">
        <v>2852</v>
      </c>
      <c r="H565" s="665" t="s">
        <v>537</v>
      </c>
      <c r="I565" s="665" t="s">
        <v>2853</v>
      </c>
      <c r="J565" s="665" t="s">
        <v>2854</v>
      </c>
      <c r="K565" s="665" t="s">
        <v>2855</v>
      </c>
      <c r="L565" s="666">
        <v>378.48</v>
      </c>
      <c r="M565" s="666">
        <v>2270.88</v>
      </c>
      <c r="N565" s="665">
        <v>6</v>
      </c>
      <c r="O565" s="748">
        <v>6</v>
      </c>
      <c r="P565" s="666">
        <v>2270.88</v>
      </c>
      <c r="Q565" s="681">
        <v>1</v>
      </c>
      <c r="R565" s="665">
        <v>6</v>
      </c>
      <c r="S565" s="681">
        <v>1</v>
      </c>
      <c r="T565" s="748">
        <v>6</v>
      </c>
      <c r="U565" s="704">
        <v>1</v>
      </c>
    </row>
    <row r="566" spans="1:21" ht="14.4" customHeight="1" x14ac:dyDescent="0.3">
      <c r="A566" s="664">
        <v>50</v>
      </c>
      <c r="B566" s="665" t="s">
        <v>536</v>
      </c>
      <c r="C566" s="665" t="s">
        <v>2304</v>
      </c>
      <c r="D566" s="746" t="s">
        <v>3177</v>
      </c>
      <c r="E566" s="747" t="s">
        <v>2315</v>
      </c>
      <c r="F566" s="665" t="s">
        <v>2301</v>
      </c>
      <c r="G566" s="665" t="s">
        <v>2852</v>
      </c>
      <c r="H566" s="665" t="s">
        <v>537</v>
      </c>
      <c r="I566" s="665" t="s">
        <v>2856</v>
      </c>
      <c r="J566" s="665" t="s">
        <v>2857</v>
      </c>
      <c r="K566" s="665" t="s">
        <v>2858</v>
      </c>
      <c r="L566" s="666">
        <v>378.48</v>
      </c>
      <c r="M566" s="666">
        <v>2270.88</v>
      </c>
      <c r="N566" s="665">
        <v>6</v>
      </c>
      <c r="O566" s="748">
        <v>6</v>
      </c>
      <c r="P566" s="666">
        <v>2270.88</v>
      </c>
      <c r="Q566" s="681">
        <v>1</v>
      </c>
      <c r="R566" s="665">
        <v>6</v>
      </c>
      <c r="S566" s="681">
        <v>1</v>
      </c>
      <c r="T566" s="748">
        <v>6</v>
      </c>
      <c r="U566" s="704">
        <v>1</v>
      </c>
    </row>
    <row r="567" spans="1:21" ht="14.4" customHeight="1" x14ac:dyDescent="0.3">
      <c r="A567" s="664">
        <v>50</v>
      </c>
      <c r="B567" s="665" t="s">
        <v>536</v>
      </c>
      <c r="C567" s="665" t="s">
        <v>2304</v>
      </c>
      <c r="D567" s="746" t="s">
        <v>3177</v>
      </c>
      <c r="E567" s="747" t="s">
        <v>2316</v>
      </c>
      <c r="F567" s="665" t="s">
        <v>2301</v>
      </c>
      <c r="G567" s="665" t="s">
        <v>2846</v>
      </c>
      <c r="H567" s="665" t="s">
        <v>537</v>
      </c>
      <c r="I567" s="665" t="s">
        <v>2847</v>
      </c>
      <c r="J567" s="665" t="s">
        <v>2848</v>
      </c>
      <c r="K567" s="665" t="s">
        <v>2849</v>
      </c>
      <c r="L567" s="666">
        <v>25</v>
      </c>
      <c r="M567" s="666">
        <v>800</v>
      </c>
      <c r="N567" s="665">
        <v>32</v>
      </c>
      <c r="O567" s="748">
        <v>8</v>
      </c>
      <c r="P567" s="666">
        <v>800</v>
      </c>
      <c r="Q567" s="681">
        <v>1</v>
      </c>
      <c r="R567" s="665">
        <v>32</v>
      </c>
      <c r="S567" s="681">
        <v>1</v>
      </c>
      <c r="T567" s="748">
        <v>8</v>
      </c>
      <c r="U567" s="704">
        <v>1</v>
      </c>
    </row>
    <row r="568" spans="1:21" ht="14.4" customHeight="1" x14ac:dyDescent="0.3">
      <c r="A568" s="664">
        <v>50</v>
      </c>
      <c r="B568" s="665" t="s">
        <v>536</v>
      </c>
      <c r="C568" s="665" t="s">
        <v>2304</v>
      </c>
      <c r="D568" s="746" t="s">
        <v>3177</v>
      </c>
      <c r="E568" s="747" t="s">
        <v>2316</v>
      </c>
      <c r="F568" s="665" t="s">
        <v>2301</v>
      </c>
      <c r="G568" s="665" t="s">
        <v>2846</v>
      </c>
      <c r="H568" s="665" t="s">
        <v>537</v>
      </c>
      <c r="I568" s="665" t="s">
        <v>2850</v>
      </c>
      <c r="J568" s="665" t="s">
        <v>2848</v>
      </c>
      <c r="K568" s="665" t="s">
        <v>2851</v>
      </c>
      <c r="L568" s="666">
        <v>30</v>
      </c>
      <c r="M568" s="666">
        <v>1080</v>
      </c>
      <c r="N568" s="665">
        <v>36</v>
      </c>
      <c r="O568" s="748">
        <v>9</v>
      </c>
      <c r="P568" s="666">
        <v>1080</v>
      </c>
      <c r="Q568" s="681">
        <v>1</v>
      </c>
      <c r="R568" s="665">
        <v>36</v>
      </c>
      <c r="S568" s="681">
        <v>1</v>
      </c>
      <c r="T568" s="748">
        <v>9</v>
      </c>
      <c r="U568" s="704">
        <v>1</v>
      </c>
    </row>
    <row r="569" spans="1:21" ht="14.4" customHeight="1" x14ac:dyDescent="0.3">
      <c r="A569" s="664">
        <v>50</v>
      </c>
      <c r="B569" s="665" t="s">
        <v>536</v>
      </c>
      <c r="C569" s="665" t="s">
        <v>2304</v>
      </c>
      <c r="D569" s="746" t="s">
        <v>3177</v>
      </c>
      <c r="E569" s="747" t="s">
        <v>2316</v>
      </c>
      <c r="F569" s="665" t="s">
        <v>2301</v>
      </c>
      <c r="G569" s="665" t="s">
        <v>2852</v>
      </c>
      <c r="H569" s="665" t="s">
        <v>537</v>
      </c>
      <c r="I569" s="665" t="s">
        <v>2853</v>
      </c>
      <c r="J569" s="665" t="s">
        <v>2854</v>
      </c>
      <c r="K569" s="665" t="s">
        <v>2855</v>
      </c>
      <c r="L569" s="666">
        <v>378.48</v>
      </c>
      <c r="M569" s="666">
        <v>1135.44</v>
      </c>
      <c r="N569" s="665">
        <v>3</v>
      </c>
      <c r="O569" s="748">
        <v>3</v>
      </c>
      <c r="P569" s="666">
        <v>1135.44</v>
      </c>
      <c r="Q569" s="681">
        <v>1</v>
      </c>
      <c r="R569" s="665">
        <v>3</v>
      </c>
      <c r="S569" s="681">
        <v>1</v>
      </c>
      <c r="T569" s="748">
        <v>3</v>
      </c>
      <c r="U569" s="704">
        <v>1</v>
      </c>
    </row>
    <row r="570" spans="1:21" ht="14.4" customHeight="1" x14ac:dyDescent="0.3">
      <c r="A570" s="664">
        <v>50</v>
      </c>
      <c r="B570" s="665" t="s">
        <v>536</v>
      </c>
      <c r="C570" s="665" t="s">
        <v>2304</v>
      </c>
      <c r="D570" s="746" t="s">
        <v>3177</v>
      </c>
      <c r="E570" s="747" t="s">
        <v>2316</v>
      </c>
      <c r="F570" s="665" t="s">
        <v>2301</v>
      </c>
      <c r="G570" s="665" t="s">
        <v>2852</v>
      </c>
      <c r="H570" s="665" t="s">
        <v>537</v>
      </c>
      <c r="I570" s="665" t="s">
        <v>2856</v>
      </c>
      <c r="J570" s="665" t="s">
        <v>2857</v>
      </c>
      <c r="K570" s="665" t="s">
        <v>2858</v>
      </c>
      <c r="L570" s="666">
        <v>378.48</v>
      </c>
      <c r="M570" s="666">
        <v>378.48</v>
      </c>
      <c r="N570" s="665">
        <v>1</v>
      </c>
      <c r="O570" s="748">
        <v>1</v>
      </c>
      <c r="P570" s="666">
        <v>378.48</v>
      </c>
      <c r="Q570" s="681">
        <v>1</v>
      </c>
      <c r="R570" s="665">
        <v>1</v>
      </c>
      <c r="S570" s="681">
        <v>1</v>
      </c>
      <c r="T570" s="748">
        <v>1</v>
      </c>
      <c r="U570" s="704">
        <v>1</v>
      </c>
    </row>
    <row r="571" spans="1:21" ht="14.4" customHeight="1" x14ac:dyDescent="0.3">
      <c r="A571" s="664">
        <v>50</v>
      </c>
      <c r="B571" s="665" t="s">
        <v>536</v>
      </c>
      <c r="C571" s="665" t="s">
        <v>2304</v>
      </c>
      <c r="D571" s="746" t="s">
        <v>3177</v>
      </c>
      <c r="E571" s="747" t="s">
        <v>2317</v>
      </c>
      <c r="F571" s="665" t="s">
        <v>2300</v>
      </c>
      <c r="G571" s="665" t="s">
        <v>2859</v>
      </c>
      <c r="H571" s="665" t="s">
        <v>537</v>
      </c>
      <c r="I571" s="665" t="s">
        <v>3106</v>
      </c>
      <c r="J571" s="665" t="s">
        <v>3107</v>
      </c>
      <c r="K571" s="665" t="s">
        <v>3108</v>
      </c>
      <c r="L571" s="666">
        <v>462.73</v>
      </c>
      <c r="M571" s="666">
        <v>462.73</v>
      </c>
      <c r="N571" s="665">
        <v>1</v>
      </c>
      <c r="O571" s="748">
        <v>1</v>
      </c>
      <c r="P571" s="666">
        <v>462.73</v>
      </c>
      <c r="Q571" s="681">
        <v>1</v>
      </c>
      <c r="R571" s="665">
        <v>1</v>
      </c>
      <c r="S571" s="681">
        <v>1</v>
      </c>
      <c r="T571" s="748">
        <v>1</v>
      </c>
      <c r="U571" s="704">
        <v>1</v>
      </c>
    </row>
    <row r="572" spans="1:21" ht="14.4" customHeight="1" x14ac:dyDescent="0.3">
      <c r="A572" s="664">
        <v>50</v>
      </c>
      <c r="B572" s="665" t="s">
        <v>536</v>
      </c>
      <c r="C572" s="665" t="s">
        <v>2304</v>
      </c>
      <c r="D572" s="746" t="s">
        <v>3177</v>
      </c>
      <c r="E572" s="747" t="s">
        <v>2317</v>
      </c>
      <c r="F572" s="665" t="s">
        <v>2300</v>
      </c>
      <c r="G572" s="665" t="s">
        <v>2859</v>
      </c>
      <c r="H572" s="665" t="s">
        <v>537</v>
      </c>
      <c r="I572" s="665" t="s">
        <v>3109</v>
      </c>
      <c r="J572" s="665" t="s">
        <v>3107</v>
      </c>
      <c r="K572" s="665" t="s">
        <v>3110</v>
      </c>
      <c r="L572" s="666">
        <v>0</v>
      </c>
      <c r="M572" s="666">
        <v>0</v>
      </c>
      <c r="N572" s="665">
        <v>1</v>
      </c>
      <c r="O572" s="748">
        <v>1</v>
      </c>
      <c r="P572" s="666">
        <v>0</v>
      </c>
      <c r="Q572" s="681"/>
      <c r="R572" s="665">
        <v>1</v>
      </c>
      <c r="S572" s="681">
        <v>1</v>
      </c>
      <c r="T572" s="748">
        <v>1</v>
      </c>
      <c r="U572" s="704">
        <v>1</v>
      </c>
    </row>
    <row r="573" spans="1:21" ht="14.4" customHeight="1" x14ac:dyDescent="0.3">
      <c r="A573" s="664">
        <v>50</v>
      </c>
      <c r="B573" s="665" t="s">
        <v>536</v>
      </c>
      <c r="C573" s="665" t="s">
        <v>2304</v>
      </c>
      <c r="D573" s="746" t="s">
        <v>3177</v>
      </c>
      <c r="E573" s="747" t="s">
        <v>2317</v>
      </c>
      <c r="F573" s="665" t="s">
        <v>2300</v>
      </c>
      <c r="G573" s="665" t="s">
        <v>2898</v>
      </c>
      <c r="H573" s="665" t="s">
        <v>1205</v>
      </c>
      <c r="I573" s="665" t="s">
        <v>1968</v>
      </c>
      <c r="J573" s="665" t="s">
        <v>1969</v>
      </c>
      <c r="K573" s="665" t="s">
        <v>1970</v>
      </c>
      <c r="L573" s="666">
        <v>70.540000000000006</v>
      </c>
      <c r="M573" s="666">
        <v>141.08000000000001</v>
      </c>
      <c r="N573" s="665">
        <v>2</v>
      </c>
      <c r="O573" s="748">
        <v>1</v>
      </c>
      <c r="P573" s="666">
        <v>141.08000000000001</v>
      </c>
      <c r="Q573" s="681">
        <v>1</v>
      </c>
      <c r="R573" s="665">
        <v>2</v>
      </c>
      <c r="S573" s="681">
        <v>1</v>
      </c>
      <c r="T573" s="748">
        <v>1</v>
      </c>
      <c r="U573" s="704">
        <v>1</v>
      </c>
    </row>
    <row r="574" spans="1:21" ht="14.4" customHeight="1" x14ac:dyDescent="0.3">
      <c r="A574" s="664">
        <v>50</v>
      </c>
      <c r="B574" s="665" t="s">
        <v>536</v>
      </c>
      <c r="C574" s="665" t="s">
        <v>2304</v>
      </c>
      <c r="D574" s="746" t="s">
        <v>3177</v>
      </c>
      <c r="E574" s="747" t="s">
        <v>2319</v>
      </c>
      <c r="F574" s="665" t="s">
        <v>2300</v>
      </c>
      <c r="G574" s="665" t="s">
        <v>3111</v>
      </c>
      <c r="H574" s="665" t="s">
        <v>537</v>
      </c>
      <c r="I574" s="665" t="s">
        <v>3112</v>
      </c>
      <c r="J574" s="665" t="s">
        <v>3113</v>
      </c>
      <c r="K574" s="665" t="s">
        <v>3114</v>
      </c>
      <c r="L574" s="666">
        <v>80.23</v>
      </c>
      <c r="M574" s="666">
        <v>80.23</v>
      </c>
      <c r="N574" s="665">
        <v>1</v>
      </c>
      <c r="O574" s="748">
        <v>0.5</v>
      </c>
      <c r="P574" s="666"/>
      <c r="Q574" s="681">
        <v>0</v>
      </c>
      <c r="R574" s="665"/>
      <c r="S574" s="681">
        <v>0</v>
      </c>
      <c r="T574" s="748"/>
      <c r="U574" s="704">
        <v>0</v>
      </c>
    </row>
    <row r="575" spans="1:21" ht="14.4" customHeight="1" x14ac:dyDescent="0.3">
      <c r="A575" s="664">
        <v>50</v>
      </c>
      <c r="B575" s="665" t="s">
        <v>536</v>
      </c>
      <c r="C575" s="665" t="s">
        <v>2304</v>
      </c>
      <c r="D575" s="746" t="s">
        <v>3177</v>
      </c>
      <c r="E575" s="747" t="s">
        <v>2319</v>
      </c>
      <c r="F575" s="665" t="s">
        <v>2300</v>
      </c>
      <c r="G575" s="665" t="s">
        <v>2476</v>
      </c>
      <c r="H575" s="665" t="s">
        <v>1205</v>
      </c>
      <c r="I575" s="665" t="s">
        <v>2477</v>
      </c>
      <c r="J575" s="665" t="s">
        <v>2478</v>
      </c>
      <c r="K575" s="665" t="s">
        <v>2479</v>
      </c>
      <c r="L575" s="666">
        <v>59.27</v>
      </c>
      <c r="M575" s="666">
        <v>59.27</v>
      </c>
      <c r="N575" s="665">
        <v>1</v>
      </c>
      <c r="O575" s="748">
        <v>1</v>
      </c>
      <c r="P575" s="666">
        <v>59.27</v>
      </c>
      <c r="Q575" s="681">
        <v>1</v>
      </c>
      <c r="R575" s="665">
        <v>1</v>
      </c>
      <c r="S575" s="681">
        <v>1</v>
      </c>
      <c r="T575" s="748">
        <v>1</v>
      </c>
      <c r="U575" s="704">
        <v>1</v>
      </c>
    </row>
    <row r="576" spans="1:21" ht="14.4" customHeight="1" x14ac:dyDescent="0.3">
      <c r="A576" s="664">
        <v>50</v>
      </c>
      <c r="B576" s="665" t="s">
        <v>536</v>
      </c>
      <c r="C576" s="665" t="s">
        <v>2304</v>
      </c>
      <c r="D576" s="746" t="s">
        <v>3177</v>
      </c>
      <c r="E576" s="747" t="s">
        <v>2319</v>
      </c>
      <c r="F576" s="665" t="s">
        <v>2300</v>
      </c>
      <c r="G576" s="665" t="s">
        <v>3115</v>
      </c>
      <c r="H576" s="665" t="s">
        <v>537</v>
      </c>
      <c r="I576" s="665" t="s">
        <v>3116</v>
      </c>
      <c r="J576" s="665" t="s">
        <v>3117</v>
      </c>
      <c r="K576" s="665" t="s">
        <v>3118</v>
      </c>
      <c r="L576" s="666">
        <v>115.13</v>
      </c>
      <c r="M576" s="666">
        <v>115.13</v>
      </c>
      <c r="N576" s="665">
        <v>1</v>
      </c>
      <c r="O576" s="748">
        <v>0.5</v>
      </c>
      <c r="P576" s="666"/>
      <c r="Q576" s="681">
        <v>0</v>
      </c>
      <c r="R576" s="665"/>
      <c r="S576" s="681">
        <v>0</v>
      </c>
      <c r="T576" s="748"/>
      <c r="U576" s="704">
        <v>0</v>
      </c>
    </row>
    <row r="577" spans="1:21" ht="14.4" customHeight="1" x14ac:dyDescent="0.3">
      <c r="A577" s="664">
        <v>50</v>
      </c>
      <c r="B577" s="665" t="s">
        <v>536</v>
      </c>
      <c r="C577" s="665" t="s">
        <v>2304</v>
      </c>
      <c r="D577" s="746" t="s">
        <v>3177</v>
      </c>
      <c r="E577" s="747" t="s">
        <v>2319</v>
      </c>
      <c r="F577" s="665" t="s">
        <v>2300</v>
      </c>
      <c r="G577" s="665" t="s">
        <v>2758</v>
      </c>
      <c r="H577" s="665" t="s">
        <v>537</v>
      </c>
      <c r="I577" s="665" t="s">
        <v>3119</v>
      </c>
      <c r="J577" s="665" t="s">
        <v>2760</v>
      </c>
      <c r="K577" s="665" t="s">
        <v>993</v>
      </c>
      <c r="L577" s="666">
        <v>50.32</v>
      </c>
      <c r="M577" s="666">
        <v>50.32</v>
      </c>
      <c r="N577" s="665">
        <v>1</v>
      </c>
      <c r="O577" s="748">
        <v>1</v>
      </c>
      <c r="P577" s="666">
        <v>50.32</v>
      </c>
      <c r="Q577" s="681">
        <v>1</v>
      </c>
      <c r="R577" s="665">
        <v>1</v>
      </c>
      <c r="S577" s="681">
        <v>1</v>
      </c>
      <c r="T577" s="748">
        <v>1</v>
      </c>
      <c r="U577" s="704">
        <v>1</v>
      </c>
    </row>
    <row r="578" spans="1:21" ht="14.4" customHeight="1" x14ac:dyDescent="0.3">
      <c r="A578" s="664">
        <v>50</v>
      </c>
      <c r="B578" s="665" t="s">
        <v>536</v>
      </c>
      <c r="C578" s="665" t="s">
        <v>2304</v>
      </c>
      <c r="D578" s="746" t="s">
        <v>3177</v>
      </c>
      <c r="E578" s="747" t="s">
        <v>2320</v>
      </c>
      <c r="F578" s="665" t="s">
        <v>2300</v>
      </c>
      <c r="G578" s="665" t="s">
        <v>2763</v>
      </c>
      <c r="H578" s="665" t="s">
        <v>1205</v>
      </c>
      <c r="I578" s="665" t="s">
        <v>1287</v>
      </c>
      <c r="J578" s="665" t="s">
        <v>2242</v>
      </c>
      <c r="K578" s="665" t="s">
        <v>2243</v>
      </c>
      <c r="L578" s="666">
        <v>4.7</v>
      </c>
      <c r="M578" s="666">
        <v>14.100000000000001</v>
      </c>
      <c r="N578" s="665">
        <v>3</v>
      </c>
      <c r="O578" s="748">
        <v>0.5</v>
      </c>
      <c r="P578" s="666"/>
      <c r="Q578" s="681">
        <v>0</v>
      </c>
      <c r="R578" s="665"/>
      <c r="S578" s="681">
        <v>0</v>
      </c>
      <c r="T578" s="748"/>
      <c r="U578" s="704">
        <v>0</v>
      </c>
    </row>
    <row r="579" spans="1:21" ht="14.4" customHeight="1" x14ac:dyDescent="0.3">
      <c r="A579" s="664">
        <v>50</v>
      </c>
      <c r="B579" s="665" t="s">
        <v>536</v>
      </c>
      <c r="C579" s="665" t="s">
        <v>2304</v>
      </c>
      <c r="D579" s="746" t="s">
        <v>3177</v>
      </c>
      <c r="E579" s="747" t="s">
        <v>2320</v>
      </c>
      <c r="F579" s="665" t="s">
        <v>2300</v>
      </c>
      <c r="G579" s="665" t="s">
        <v>2763</v>
      </c>
      <c r="H579" s="665" t="s">
        <v>537</v>
      </c>
      <c r="I579" s="665" t="s">
        <v>2764</v>
      </c>
      <c r="J579" s="665" t="s">
        <v>2765</v>
      </c>
      <c r="K579" s="665" t="s">
        <v>2243</v>
      </c>
      <c r="L579" s="666">
        <v>4.7</v>
      </c>
      <c r="M579" s="666">
        <v>37.6</v>
      </c>
      <c r="N579" s="665">
        <v>8</v>
      </c>
      <c r="O579" s="748">
        <v>1</v>
      </c>
      <c r="P579" s="666"/>
      <c r="Q579" s="681">
        <v>0</v>
      </c>
      <c r="R579" s="665"/>
      <c r="S579" s="681">
        <v>0</v>
      </c>
      <c r="T579" s="748"/>
      <c r="U579" s="704">
        <v>0</v>
      </c>
    </row>
    <row r="580" spans="1:21" ht="14.4" customHeight="1" x14ac:dyDescent="0.3">
      <c r="A580" s="664">
        <v>50</v>
      </c>
      <c r="B580" s="665" t="s">
        <v>536</v>
      </c>
      <c r="C580" s="665" t="s">
        <v>2304</v>
      </c>
      <c r="D580" s="746" t="s">
        <v>3177</v>
      </c>
      <c r="E580" s="747" t="s">
        <v>2320</v>
      </c>
      <c r="F580" s="665" t="s">
        <v>2300</v>
      </c>
      <c r="G580" s="665" t="s">
        <v>2329</v>
      </c>
      <c r="H580" s="665" t="s">
        <v>537</v>
      </c>
      <c r="I580" s="665" t="s">
        <v>3120</v>
      </c>
      <c r="J580" s="665" t="s">
        <v>1616</v>
      </c>
      <c r="K580" s="665" t="s">
        <v>3121</v>
      </c>
      <c r="L580" s="666">
        <v>0</v>
      </c>
      <c r="M580" s="666">
        <v>0</v>
      </c>
      <c r="N580" s="665">
        <v>1</v>
      </c>
      <c r="O580" s="748">
        <v>1</v>
      </c>
      <c r="P580" s="666">
        <v>0</v>
      </c>
      <c r="Q580" s="681"/>
      <c r="R580" s="665">
        <v>1</v>
      </c>
      <c r="S580" s="681">
        <v>1</v>
      </c>
      <c r="T580" s="748">
        <v>1</v>
      </c>
      <c r="U580" s="704">
        <v>1</v>
      </c>
    </row>
    <row r="581" spans="1:21" ht="14.4" customHeight="1" x14ac:dyDescent="0.3">
      <c r="A581" s="664">
        <v>50</v>
      </c>
      <c r="B581" s="665" t="s">
        <v>536</v>
      </c>
      <c r="C581" s="665" t="s">
        <v>2304</v>
      </c>
      <c r="D581" s="746" t="s">
        <v>3177</v>
      </c>
      <c r="E581" s="747" t="s">
        <v>2320</v>
      </c>
      <c r="F581" s="665" t="s">
        <v>2300</v>
      </c>
      <c r="G581" s="665" t="s">
        <v>2336</v>
      </c>
      <c r="H581" s="665" t="s">
        <v>1205</v>
      </c>
      <c r="I581" s="665" t="s">
        <v>2681</v>
      </c>
      <c r="J581" s="665" t="s">
        <v>2682</v>
      </c>
      <c r="K581" s="665" t="s">
        <v>2683</v>
      </c>
      <c r="L581" s="666">
        <v>278.64</v>
      </c>
      <c r="M581" s="666">
        <v>835.92</v>
      </c>
      <c r="N581" s="665">
        <v>3</v>
      </c>
      <c r="O581" s="748">
        <v>0.5</v>
      </c>
      <c r="P581" s="666">
        <v>835.92</v>
      </c>
      <c r="Q581" s="681">
        <v>1</v>
      </c>
      <c r="R581" s="665">
        <v>3</v>
      </c>
      <c r="S581" s="681">
        <v>1</v>
      </c>
      <c r="T581" s="748">
        <v>0.5</v>
      </c>
      <c r="U581" s="704">
        <v>1</v>
      </c>
    </row>
    <row r="582" spans="1:21" ht="14.4" customHeight="1" x14ac:dyDescent="0.3">
      <c r="A582" s="664">
        <v>50</v>
      </c>
      <c r="B582" s="665" t="s">
        <v>536</v>
      </c>
      <c r="C582" s="665" t="s">
        <v>2304</v>
      </c>
      <c r="D582" s="746" t="s">
        <v>3177</v>
      </c>
      <c r="E582" s="747" t="s">
        <v>2320</v>
      </c>
      <c r="F582" s="665" t="s">
        <v>2300</v>
      </c>
      <c r="G582" s="665" t="s">
        <v>2336</v>
      </c>
      <c r="H582" s="665" t="s">
        <v>1205</v>
      </c>
      <c r="I582" s="665" t="s">
        <v>3122</v>
      </c>
      <c r="J582" s="665" t="s">
        <v>2425</v>
      </c>
      <c r="K582" s="665" t="s">
        <v>3123</v>
      </c>
      <c r="L582" s="666">
        <v>543.36</v>
      </c>
      <c r="M582" s="666">
        <v>543.36</v>
      </c>
      <c r="N582" s="665">
        <v>1</v>
      </c>
      <c r="O582" s="748">
        <v>1</v>
      </c>
      <c r="P582" s="666"/>
      <c r="Q582" s="681">
        <v>0</v>
      </c>
      <c r="R582" s="665"/>
      <c r="S582" s="681">
        <v>0</v>
      </c>
      <c r="T582" s="748"/>
      <c r="U582" s="704">
        <v>0</v>
      </c>
    </row>
    <row r="583" spans="1:21" ht="14.4" customHeight="1" x14ac:dyDescent="0.3">
      <c r="A583" s="664">
        <v>50</v>
      </c>
      <c r="B583" s="665" t="s">
        <v>536</v>
      </c>
      <c r="C583" s="665" t="s">
        <v>2304</v>
      </c>
      <c r="D583" s="746" t="s">
        <v>3177</v>
      </c>
      <c r="E583" s="747" t="s">
        <v>2320</v>
      </c>
      <c r="F583" s="665" t="s">
        <v>2300</v>
      </c>
      <c r="G583" s="665" t="s">
        <v>2432</v>
      </c>
      <c r="H583" s="665" t="s">
        <v>1205</v>
      </c>
      <c r="I583" s="665" t="s">
        <v>2947</v>
      </c>
      <c r="J583" s="665" t="s">
        <v>1255</v>
      </c>
      <c r="K583" s="665" t="s">
        <v>2832</v>
      </c>
      <c r="L583" s="666">
        <v>229.38</v>
      </c>
      <c r="M583" s="666">
        <v>458.76</v>
      </c>
      <c r="N583" s="665">
        <v>2</v>
      </c>
      <c r="O583" s="748">
        <v>1</v>
      </c>
      <c r="P583" s="666">
        <v>229.38</v>
      </c>
      <c r="Q583" s="681">
        <v>0.5</v>
      </c>
      <c r="R583" s="665">
        <v>1</v>
      </c>
      <c r="S583" s="681">
        <v>0.5</v>
      </c>
      <c r="T583" s="748">
        <v>0.5</v>
      </c>
      <c r="U583" s="704">
        <v>0.5</v>
      </c>
    </row>
    <row r="584" spans="1:21" ht="14.4" customHeight="1" x14ac:dyDescent="0.3">
      <c r="A584" s="664">
        <v>50</v>
      </c>
      <c r="B584" s="665" t="s">
        <v>536</v>
      </c>
      <c r="C584" s="665" t="s">
        <v>2304</v>
      </c>
      <c r="D584" s="746" t="s">
        <v>3177</v>
      </c>
      <c r="E584" s="747" t="s">
        <v>2320</v>
      </c>
      <c r="F584" s="665" t="s">
        <v>2300</v>
      </c>
      <c r="G584" s="665" t="s">
        <v>2323</v>
      </c>
      <c r="H584" s="665" t="s">
        <v>1205</v>
      </c>
      <c r="I584" s="665" t="s">
        <v>2699</v>
      </c>
      <c r="J584" s="665" t="s">
        <v>1249</v>
      </c>
      <c r="K584" s="665" t="s">
        <v>2700</v>
      </c>
      <c r="L584" s="666">
        <v>105.32</v>
      </c>
      <c r="M584" s="666">
        <v>315.95999999999998</v>
      </c>
      <c r="N584" s="665">
        <v>3</v>
      </c>
      <c r="O584" s="748">
        <v>2.5</v>
      </c>
      <c r="P584" s="666"/>
      <c r="Q584" s="681">
        <v>0</v>
      </c>
      <c r="R584" s="665"/>
      <c r="S584" s="681">
        <v>0</v>
      </c>
      <c r="T584" s="748"/>
      <c r="U584" s="704">
        <v>0</v>
      </c>
    </row>
    <row r="585" spans="1:21" ht="14.4" customHeight="1" x14ac:dyDescent="0.3">
      <c r="A585" s="664">
        <v>50</v>
      </c>
      <c r="B585" s="665" t="s">
        <v>536</v>
      </c>
      <c r="C585" s="665" t="s">
        <v>2304</v>
      </c>
      <c r="D585" s="746" t="s">
        <v>3177</v>
      </c>
      <c r="E585" s="747" t="s">
        <v>2320</v>
      </c>
      <c r="F585" s="665" t="s">
        <v>2300</v>
      </c>
      <c r="G585" s="665" t="s">
        <v>2323</v>
      </c>
      <c r="H585" s="665" t="s">
        <v>537</v>
      </c>
      <c r="I585" s="665" t="s">
        <v>2601</v>
      </c>
      <c r="J585" s="665" t="s">
        <v>2602</v>
      </c>
      <c r="K585" s="665" t="s">
        <v>2603</v>
      </c>
      <c r="L585" s="666">
        <v>16.38</v>
      </c>
      <c r="M585" s="666">
        <v>32.76</v>
      </c>
      <c r="N585" s="665">
        <v>2</v>
      </c>
      <c r="O585" s="748">
        <v>2</v>
      </c>
      <c r="P585" s="666">
        <v>16.38</v>
      </c>
      <c r="Q585" s="681">
        <v>0.5</v>
      </c>
      <c r="R585" s="665">
        <v>1</v>
      </c>
      <c r="S585" s="681">
        <v>0.5</v>
      </c>
      <c r="T585" s="748">
        <v>1</v>
      </c>
      <c r="U585" s="704">
        <v>0.5</v>
      </c>
    </row>
    <row r="586" spans="1:21" ht="14.4" customHeight="1" x14ac:dyDescent="0.3">
      <c r="A586" s="664">
        <v>50</v>
      </c>
      <c r="B586" s="665" t="s">
        <v>536</v>
      </c>
      <c r="C586" s="665" t="s">
        <v>2304</v>
      </c>
      <c r="D586" s="746" t="s">
        <v>3177</v>
      </c>
      <c r="E586" s="747" t="s">
        <v>2320</v>
      </c>
      <c r="F586" s="665" t="s">
        <v>2300</v>
      </c>
      <c r="G586" s="665" t="s">
        <v>2323</v>
      </c>
      <c r="H586" s="665" t="s">
        <v>537</v>
      </c>
      <c r="I586" s="665" t="s">
        <v>2777</v>
      </c>
      <c r="J586" s="665" t="s">
        <v>2778</v>
      </c>
      <c r="K586" s="665" t="s">
        <v>558</v>
      </c>
      <c r="L586" s="666">
        <v>35.11</v>
      </c>
      <c r="M586" s="666">
        <v>35.11</v>
      </c>
      <c r="N586" s="665">
        <v>1</v>
      </c>
      <c r="O586" s="748">
        <v>0.5</v>
      </c>
      <c r="P586" s="666">
        <v>35.11</v>
      </c>
      <c r="Q586" s="681">
        <v>1</v>
      </c>
      <c r="R586" s="665">
        <v>1</v>
      </c>
      <c r="S586" s="681">
        <v>1</v>
      </c>
      <c r="T586" s="748">
        <v>0.5</v>
      </c>
      <c r="U586" s="704">
        <v>1</v>
      </c>
    </row>
    <row r="587" spans="1:21" ht="14.4" customHeight="1" x14ac:dyDescent="0.3">
      <c r="A587" s="664">
        <v>50</v>
      </c>
      <c r="B587" s="665" t="s">
        <v>536</v>
      </c>
      <c r="C587" s="665" t="s">
        <v>2304</v>
      </c>
      <c r="D587" s="746" t="s">
        <v>3177</v>
      </c>
      <c r="E587" s="747" t="s">
        <v>2320</v>
      </c>
      <c r="F587" s="665" t="s">
        <v>2300</v>
      </c>
      <c r="G587" s="665" t="s">
        <v>3124</v>
      </c>
      <c r="H587" s="665" t="s">
        <v>1205</v>
      </c>
      <c r="I587" s="665" t="s">
        <v>3125</v>
      </c>
      <c r="J587" s="665" t="s">
        <v>3126</v>
      </c>
      <c r="K587" s="665" t="s">
        <v>993</v>
      </c>
      <c r="L587" s="666">
        <v>57.83</v>
      </c>
      <c r="M587" s="666">
        <v>173.49</v>
      </c>
      <c r="N587" s="665">
        <v>3</v>
      </c>
      <c r="O587" s="748">
        <v>0.5</v>
      </c>
      <c r="P587" s="666"/>
      <c r="Q587" s="681">
        <v>0</v>
      </c>
      <c r="R587" s="665"/>
      <c r="S587" s="681">
        <v>0</v>
      </c>
      <c r="T587" s="748"/>
      <c r="U587" s="704">
        <v>0</v>
      </c>
    </row>
    <row r="588" spans="1:21" ht="14.4" customHeight="1" x14ac:dyDescent="0.3">
      <c r="A588" s="664">
        <v>50</v>
      </c>
      <c r="B588" s="665" t="s">
        <v>536</v>
      </c>
      <c r="C588" s="665" t="s">
        <v>2304</v>
      </c>
      <c r="D588" s="746" t="s">
        <v>3177</v>
      </c>
      <c r="E588" s="747" t="s">
        <v>2320</v>
      </c>
      <c r="F588" s="665" t="s">
        <v>2300</v>
      </c>
      <c r="G588" s="665" t="s">
        <v>2439</v>
      </c>
      <c r="H588" s="665" t="s">
        <v>537</v>
      </c>
      <c r="I588" s="665" t="s">
        <v>794</v>
      </c>
      <c r="J588" s="665" t="s">
        <v>2440</v>
      </c>
      <c r="K588" s="665" t="s">
        <v>2441</v>
      </c>
      <c r="L588" s="666">
        <v>0</v>
      </c>
      <c r="M588" s="666">
        <v>0</v>
      </c>
      <c r="N588" s="665">
        <v>2</v>
      </c>
      <c r="O588" s="748">
        <v>0.5</v>
      </c>
      <c r="P588" s="666"/>
      <c r="Q588" s="681"/>
      <c r="R588" s="665"/>
      <c r="S588" s="681">
        <v>0</v>
      </c>
      <c r="T588" s="748"/>
      <c r="U588" s="704">
        <v>0</v>
      </c>
    </row>
    <row r="589" spans="1:21" ht="14.4" customHeight="1" x14ac:dyDescent="0.3">
      <c r="A589" s="664">
        <v>50</v>
      </c>
      <c r="B589" s="665" t="s">
        <v>536</v>
      </c>
      <c r="C589" s="665" t="s">
        <v>2304</v>
      </c>
      <c r="D589" s="746" t="s">
        <v>3177</v>
      </c>
      <c r="E589" s="747" t="s">
        <v>2320</v>
      </c>
      <c r="F589" s="665" t="s">
        <v>2300</v>
      </c>
      <c r="G589" s="665" t="s">
        <v>2447</v>
      </c>
      <c r="H589" s="665" t="s">
        <v>1205</v>
      </c>
      <c r="I589" s="665" t="s">
        <v>3127</v>
      </c>
      <c r="J589" s="665" t="s">
        <v>1357</v>
      </c>
      <c r="K589" s="665" t="s">
        <v>2201</v>
      </c>
      <c r="L589" s="666">
        <v>132</v>
      </c>
      <c r="M589" s="666">
        <v>396</v>
      </c>
      <c r="N589" s="665">
        <v>3</v>
      </c>
      <c r="O589" s="748">
        <v>0.5</v>
      </c>
      <c r="P589" s="666"/>
      <c r="Q589" s="681">
        <v>0</v>
      </c>
      <c r="R589" s="665"/>
      <c r="S589" s="681">
        <v>0</v>
      </c>
      <c r="T589" s="748"/>
      <c r="U589" s="704">
        <v>0</v>
      </c>
    </row>
    <row r="590" spans="1:21" ht="14.4" customHeight="1" x14ac:dyDescent="0.3">
      <c r="A590" s="664">
        <v>50</v>
      </c>
      <c r="B590" s="665" t="s">
        <v>536</v>
      </c>
      <c r="C590" s="665" t="s">
        <v>2304</v>
      </c>
      <c r="D590" s="746" t="s">
        <v>3177</v>
      </c>
      <c r="E590" s="747" t="s">
        <v>2320</v>
      </c>
      <c r="F590" s="665" t="s">
        <v>2300</v>
      </c>
      <c r="G590" s="665" t="s">
        <v>2785</v>
      </c>
      <c r="H590" s="665" t="s">
        <v>537</v>
      </c>
      <c r="I590" s="665" t="s">
        <v>3128</v>
      </c>
      <c r="J590" s="665" t="s">
        <v>2787</v>
      </c>
      <c r="K590" s="665" t="s">
        <v>3129</v>
      </c>
      <c r="L590" s="666">
        <v>0</v>
      </c>
      <c r="M590" s="666">
        <v>0</v>
      </c>
      <c r="N590" s="665">
        <v>1</v>
      </c>
      <c r="O590" s="748">
        <v>1</v>
      </c>
      <c r="P590" s="666"/>
      <c r="Q590" s="681"/>
      <c r="R590" s="665"/>
      <c r="S590" s="681">
        <v>0</v>
      </c>
      <c r="T590" s="748"/>
      <c r="U590" s="704">
        <v>0</v>
      </c>
    </row>
    <row r="591" spans="1:21" ht="14.4" customHeight="1" x14ac:dyDescent="0.3">
      <c r="A591" s="664">
        <v>50</v>
      </c>
      <c r="B591" s="665" t="s">
        <v>536</v>
      </c>
      <c r="C591" s="665" t="s">
        <v>2304</v>
      </c>
      <c r="D591" s="746" t="s">
        <v>3177</v>
      </c>
      <c r="E591" s="747" t="s">
        <v>2320</v>
      </c>
      <c r="F591" s="665" t="s">
        <v>2300</v>
      </c>
      <c r="G591" s="665" t="s">
        <v>2962</v>
      </c>
      <c r="H591" s="665" t="s">
        <v>537</v>
      </c>
      <c r="I591" s="665" t="s">
        <v>3130</v>
      </c>
      <c r="J591" s="665" t="s">
        <v>919</v>
      </c>
      <c r="K591" s="665" t="s">
        <v>3131</v>
      </c>
      <c r="L591" s="666">
        <v>42.05</v>
      </c>
      <c r="M591" s="666">
        <v>84.1</v>
      </c>
      <c r="N591" s="665">
        <v>2</v>
      </c>
      <c r="O591" s="748">
        <v>1</v>
      </c>
      <c r="P591" s="666">
        <v>84.1</v>
      </c>
      <c r="Q591" s="681">
        <v>1</v>
      </c>
      <c r="R591" s="665">
        <v>2</v>
      </c>
      <c r="S591" s="681">
        <v>1</v>
      </c>
      <c r="T591" s="748">
        <v>1</v>
      </c>
      <c r="U591" s="704">
        <v>1</v>
      </c>
    </row>
    <row r="592" spans="1:21" ht="14.4" customHeight="1" x14ac:dyDescent="0.3">
      <c r="A592" s="664">
        <v>50</v>
      </c>
      <c r="B592" s="665" t="s">
        <v>536</v>
      </c>
      <c r="C592" s="665" t="s">
        <v>2304</v>
      </c>
      <c r="D592" s="746" t="s">
        <v>3177</v>
      </c>
      <c r="E592" s="747" t="s">
        <v>2320</v>
      </c>
      <c r="F592" s="665" t="s">
        <v>2300</v>
      </c>
      <c r="G592" s="665" t="s">
        <v>3132</v>
      </c>
      <c r="H592" s="665" t="s">
        <v>537</v>
      </c>
      <c r="I592" s="665" t="s">
        <v>3133</v>
      </c>
      <c r="J592" s="665" t="s">
        <v>3134</v>
      </c>
      <c r="K592" s="665" t="s">
        <v>3135</v>
      </c>
      <c r="L592" s="666">
        <v>0</v>
      </c>
      <c r="M592" s="666">
        <v>0</v>
      </c>
      <c r="N592" s="665">
        <v>1</v>
      </c>
      <c r="O592" s="748">
        <v>1</v>
      </c>
      <c r="P592" s="666">
        <v>0</v>
      </c>
      <c r="Q592" s="681"/>
      <c r="R592" s="665">
        <v>1</v>
      </c>
      <c r="S592" s="681">
        <v>1</v>
      </c>
      <c r="T592" s="748">
        <v>1</v>
      </c>
      <c r="U592" s="704">
        <v>1</v>
      </c>
    </row>
    <row r="593" spans="1:21" ht="14.4" customHeight="1" x14ac:dyDescent="0.3">
      <c r="A593" s="664">
        <v>50</v>
      </c>
      <c r="B593" s="665" t="s">
        <v>536</v>
      </c>
      <c r="C593" s="665" t="s">
        <v>2304</v>
      </c>
      <c r="D593" s="746" t="s">
        <v>3177</v>
      </c>
      <c r="E593" s="747" t="s">
        <v>2320</v>
      </c>
      <c r="F593" s="665" t="s">
        <v>2300</v>
      </c>
      <c r="G593" s="665" t="s">
        <v>2742</v>
      </c>
      <c r="H593" s="665" t="s">
        <v>537</v>
      </c>
      <c r="I593" s="665" t="s">
        <v>3136</v>
      </c>
      <c r="J593" s="665" t="s">
        <v>589</v>
      </c>
      <c r="K593" s="665" t="s">
        <v>3137</v>
      </c>
      <c r="L593" s="666">
        <v>0</v>
      </c>
      <c r="M593" s="666">
        <v>0</v>
      </c>
      <c r="N593" s="665">
        <v>1</v>
      </c>
      <c r="O593" s="748">
        <v>0.5</v>
      </c>
      <c r="P593" s="666">
        <v>0</v>
      </c>
      <c r="Q593" s="681"/>
      <c r="R593" s="665">
        <v>1</v>
      </c>
      <c r="S593" s="681">
        <v>1</v>
      </c>
      <c r="T593" s="748">
        <v>0.5</v>
      </c>
      <c r="U593" s="704">
        <v>1</v>
      </c>
    </row>
    <row r="594" spans="1:21" ht="14.4" customHeight="1" x14ac:dyDescent="0.3">
      <c r="A594" s="664">
        <v>50</v>
      </c>
      <c r="B594" s="665" t="s">
        <v>536</v>
      </c>
      <c r="C594" s="665" t="s">
        <v>2304</v>
      </c>
      <c r="D594" s="746" t="s">
        <v>3177</v>
      </c>
      <c r="E594" s="747" t="s">
        <v>2320</v>
      </c>
      <c r="F594" s="665" t="s">
        <v>2300</v>
      </c>
      <c r="G594" s="665" t="s">
        <v>2795</v>
      </c>
      <c r="H594" s="665" t="s">
        <v>537</v>
      </c>
      <c r="I594" s="665" t="s">
        <v>770</v>
      </c>
      <c r="J594" s="665" t="s">
        <v>771</v>
      </c>
      <c r="K594" s="665" t="s">
        <v>2796</v>
      </c>
      <c r="L594" s="666">
        <v>107.27</v>
      </c>
      <c r="M594" s="666">
        <v>107.27</v>
      </c>
      <c r="N594" s="665">
        <v>1</v>
      </c>
      <c r="O594" s="748">
        <v>1</v>
      </c>
      <c r="P594" s="666"/>
      <c r="Q594" s="681">
        <v>0</v>
      </c>
      <c r="R594" s="665"/>
      <c r="S594" s="681">
        <v>0</v>
      </c>
      <c r="T594" s="748"/>
      <c r="U594" s="704">
        <v>0</v>
      </c>
    </row>
    <row r="595" spans="1:21" ht="14.4" customHeight="1" x14ac:dyDescent="0.3">
      <c r="A595" s="664">
        <v>50</v>
      </c>
      <c r="B595" s="665" t="s">
        <v>536</v>
      </c>
      <c r="C595" s="665" t="s">
        <v>2304</v>
      </c>
      <c r="D595" s="746" t="s">
        <v>3177</v>
      </c>
      <c r="E595" s="747" t="s">
        <v>2320</v>
      </c>
      <c r="F595" s="665" t="s">
        <v>2300</v>
      </c>
      <c r="G595" s="665" t="s">
        <v>3138</v>
      </c>
      <c r="H595" s="665" t="s">
        <v>537</v>
      </c>
      <c r="I595" s="665" t="s">
        <v>3139</v>
      </c>
      <c r="J595" s="665" t="s">
        <v>3140</v>
      </c>
      <c r="K595" s="665" t="s">
        <v>3114</v>
      </c>
      <c r="L595" s="666">
        <v>61.97</v>
      </c>
      <c r="M595" s="666">
        <v>123.94</v>
      </c>
      <c r="N595" s="665">
        <v>2</v>
      </c>
      <c r="O595" s="748">
        <v>1</v>
      </c>
      <c r="P595" s="666"/>
      <c r="Q595" s="681">
        <v>0</v>
      </c>
      <c r="R595" s="665"/>
      <c r="S595" s="681">
        <v>0</v>
      </c>
      <c r="T595" s="748"/>
      <c r="U595" s="704">
        <v>0</v>
      </c>
    </row>
    <row r="596" spans="1:21" ht="14.4" customHeight="1" x14ac:dyDescent="0.3">
      <c r="A596" s="664">
        <v>50</v>
      </c>
      <c r="B596" s="665" t="s">
        <v>536</v>
      </c>
      <c r="C596" s="665" t="s">
        <v>2304</v>
      </c>
      <c r="D596" s="746" t="s">
        <v>3177</v>
      </c>
      <c r="E596" s="747" t="s">
        <v>2320</v>
      </c>
      <c r="F596" s="665" t="s">
        <v>2300</v>
      </c>
      <c r="G596" s="665" t="s">
        <v>2324</v>
      </c>
      <c r="H596" s="665" t="s">
        <v>537</v>
      </c>
      <c r="I596" s="665" t="s">
        <v>2726</v>
      </c>
      <c r="J596" s="665" t="s">
        <v>2326</v>
      </c>
      <c r="K596" s="665" t="s">
        <v>2727</v>
      </c>
      <c r="L596" s="666">
        <v>58.62</v>
      </c>
      <c r="M596" s="666">
        <v>58.62</v>
      </c>
      <c r="N596" s="665">
        <v>1</v>
      </c>
      <c r="O596" s="748">
        <v>0.5</v>
      </c>
      <c r="P596" s="666">
        <v>58.62</v>
      </c>
      <c r="Q596" s="681">
        <v>1</v>
      </c>
      <c r="R596" s="665">
        <v>1</v>
      </c>
      <c r="S596" s="681">
        <v>1</v>
      </c>
      <c r="T596" s="748">
        <v>0.5</v>
      </c>
      <c r="U596" s="704">
        <v>1</v>
      </c>
    </row>
    <row r="597" spans="1:21" ht="14.4" customHeight="1" x14ac:dyDescent="0.3">
      <c r="A597" s="664">
        <v>50</v>
      </c>
      <c r="B597" s="665" t="s">
        <v>536</v>
      </c>
      <c r="C597" s="665" t="s">
        <v>2304</v>
      </c>
      <c r="D597" s="746" t="s">
        <v>3177</v>
      </c>
      <c r="E597" s="747" t="s">
        <v>2320</v>
      </c>
      <c r="F597" s="665" t="s">
        <v>2300</v>
      </c>
      <c r="G597" s="665" t="s">
        <v>2476</v>
      </c>
      <c r="H597" s="665" t="s">
        <v>1205</v>
      </c>
      <c r="I597" s="665" t="s">
        <v>1900</v>
      </c>
      <c r="J597" s="665" t="s">
        <v>1901</v>
      </c>
      <c r="K597" s="665" t="s">
        <v>1902</v>
      </c>
      <c r="L597" s="666">
        <v>46.07</v>
      </c>
      <c r="M597" s="666">
        <v>46.07</v>
      </c>
      <c r="N597" s="665">
        <v>1</v>
      </c>
      <c r="O597" s="748">
        <v>0.5</v>
      </c>
      <c r="P597" s="666"/>
      <c r="Q597" s="681">
        <v>0</v>
      </c>
      <c r="R597" s="665"/>
      <c r="S597" s="681">
        <v>0</v>
      </c>
      <c r="T597" s="748"/>
      <c r="U597" s="704">
        <v>0</v>
      </c>
    </row>
    <row r="598" spans="1:21" ht="14.4" customHeight="1" x14ac:dyDescent="0.3">
      <c r="A598" s="664">
        <v>50</v>
      </c>
      <c r="B598" s="665" t="s">
        <v>536</v>
      </c>
      <c r="C598" s="665" t="s">
        <v>2304</v>
      </c>
      <c r="D598" s="746" t="s">
        <v>3177</v>
      </c>
      <c r="E598" s="747" t="s">
        <v>2320</v>
      </c>
      <c r="F598" s="665" t="s">
        <v>2300</v>
      </c>
      <c r="G598" s="665" t="s">
        <v>2487</v>
      </c>
      <c r="H598" s="665" t="s">
        <v>1205</v>
      </c>
      <c r="I598" s="665" t="s">
        <v>1370</v>
      </c>
      <c r="J598" s="665" t="s">
        <v>1371</v>
      </c>
      <c r="K598" s="665" t="s">
        <v>2198</v>
      </c>
      <c r="L598" s="666">
        <v>164.94</v>
      </c>
      <c r="M598" s="666">
        <v>494.82</v>
      </c>
      <c r="N598" s="665">
        <v>3</v>
      </c>
      <c r="O598" s="748">
        <v>2</v>
      </c>
      <c r="P598" s="666"/>
      <c r="Q598" s="681">
        <v>0</v>
      </c>
      <c r="R598" s="665"/>
      <c r="S598" s="681">
        <v>0</v>
      </c>
      <c r="T598" s="748"/>
      <c r="U598" s="704">
        <v>0</v>
      </c>
    </row>
    <row r="599" spans="1:21" ht="14.4" customHeight="1" x14ac:dyDescent="0.3">
      <c r="A599" s="664">
        <v>50</v>
      </c>
      <c r="B599" s="665" t="s">
        <v>536</v>
      </c>
      <c r="C599" s="665" t="s">
        <v>2304</v>
      </c>
      <c r="D599" s="746" t="s">
        <v>3177</v>
      </c>
      <c r="E599" s="747" t="s">
        <v>2320</v>
      </c>
      <c r="F599" s="665" t="s">
        <v>2300</v>
      </c>
      <c r="G599" s="665" t="s">
        <v>2349</v>
      </c>
      <c r="H599" s="665" t="s">
        <v>537</v>
      </c>
      <c r="I599" s="665" t="s">
        <v>725</v>
      </c>
      <c r="J599" s="665" t="s">
        <v>726</v>
      </c>
      <c r="K599" s="665" t="s">
        <v>2350</v>
      </c>
      <c r="L599" s="666">
        <v>35.11</v>
      </c>
      <c r="M599" s="666">
        <v>35.11</v>
      </c>
      <c r="N599" s="665">
        <v>1</v>
      </c>
      <c r="O599" s="748">
        <v>0.5</v>
      </c>
      <c r="P599" s="666">
        <v>35.11</v>
      </c>
      <c r="Q599" s="681">
        <v>1</v>
      </c>
      <c r="R599" s="665">
        <v>1</v>
      </c>
      <c r="S599" s="681">
        <v>1</v>
      </c>
      <c r="T599" s="748">
        <v>0.5</v>
      </c>
      <c r="U599" s="704">
        <v>1</v>
      </c>
    </row>
    <row r="600" spans="1:21" ht="14.4" customHeight="1" x14ac:dyDescent="0.3">
      <c r="A600" s="664">
        <v>50</v>
      </c>
      <c r="B600" s="665" t="s">
        <v>536</v>
      </c>
      <c r="C600" s="665" t="s">
        <v>2304</v>
      </c>
      <c r="D600" s="746" t="s">
        <v>3177</v>
      </c>
      <c r="E600" s="747" t="s">
        <v>2320</v>
      </c>
      <c r="F600" s="665" t="s">
        <v>2300</v>
      </c>
      <c r="G600" s="665" t="s">
        <v>2355</v>
      </c>
      <c r="H600" s="665" t="s">
        <v>1205</v>
      </c>
      <c r="I600" s="665" t="s">
        <v>3141</v>
      </c>
      <c r="J600" s="665" t="s">
        <v>1273</v>
      </c>
      <c r="K600" s="665" t="s">
        <v>2176</v>
      </c>
      <c r="L600" s="666">
        <v>2309.36</v>
      </c>
      <c r="M600" s="666">
        <v>2309.36</v>
      </c>
      <c r="N600" s="665">
        <v>1</v>
      </c>
      <c r="O600" s="748">
        <v>1</v>
      </c>
      <c r="P600" s="666">
        <v>2309.36</v>
      </c>
      <c r="Q600" s="681">
        <v>1</v>
      </c>
      <c r="R600" s="665">
        <v>1</v>
      </c>
      <c r="S600" s="681">
        <v>1</v>
      </c>
      <c r="T600" s="748">
        <v>1</v>
      </c>
      <c r="U600" s="704">
        <v>1</v>
      </c>
    </row>
    <row r="601" spans="1:21" ht="14.4" customHeight="1" x14ac:dyDescent="0.3">
      <c r="A601" s="664">
        <v>50</v>
      </c>
      <c r="B601" s="665" t="s">
        <v>536</v>
      </c>
      <c r="C601" s="665" t="s">
        <v>2304</v>
      </c>
      <c r="D601" s="746" t="s">
        <v>3177</v>
      </c>
      <c r="E601" s="747" t="s">
        <v>2320</v>
      </c>
      <c r="F601" s="665" t="s">
        <v>2300</v>
      </c>
      <c r="G601" s="665" t="s">
        <v>2918</v>
      </c>
      <c r="H601" s="665" t="s">
        <v>537</v>
      </c>
      <c r="I601" s="665" t="s">
        <v>1828</v>
      </c>
      <c r="J601" s="665" t="s">
        <v>1829</v>
      </c>
      <c r="K601" s="665" t="s">
        <v>3022</v>
      </c>
      <c r="L601" s="666">
        <v>36.54</v>
      </c>
      <c r="M601" s="666">
        <v>36.54</v>
      </c>
      <c r="N601" s="665">
        <v>1</v>
      </c>
      <c r="O601" s="748">
        <v>1</v>
      </c>
      <c r="P601" s="666"/>
      <c r="Q601" s="681">
        <v>0</v>
      </c>
      <c r="R601" s="665"/>
      <c r="S601" s="681">
        <v>0</v>
      </c>
      <c r="T601" s="748"/>
      <c r="U601" s="704">
        <v>0</v>
      </c>
    </row>
    <row r="602" spans="1:21" ht="14.4" customHeight="1" x14ac:dyDescent="0.3">
      <c r="A602" s="664">
        <v>50</v>
      </c>
      <c r="B602" s="665" t="s">
        <v>536</v>
      </c>
      <c r="C602" s="665" t="s">
        <v>2304</v>
      </c>
      <c r="D602" s="746" t="s">
        <v>3177</v>
      </c>
      <c r="E602" s="747" t="s">
        <v>2320</v>
      </c>
      <c r="F602" s="665" t="s">
        <v>2300</v>
      </c>
      <c r="G602" s="665" t="s">
        <v>2356</v>
      </c>
      <c r="H602" s="665" t="s">
        <v>1205</v>
      </c>
      <c r="I602" s="665" t="s">
        <v>1360</v>
      </c>
      <c r="J602" s="665" t="s">
        <v>1343</v>
      </c>
      <c r="K602" s="665" t="s">
        <v>1361</v>
      </c>
      <c r="L602" s="666">
        <v>103.64</v>
      </c>
      <c r="M602" s="666">
        <v>103.64</v>
      </c>
      <c r="N602" s="665">
        <v>1</v>
      </c>
      <c r="O602" s="748">
        <v>0.5</v>
      </c>
      <c r="P602" s="666"/>
      <c r="Q602" s="681">
        <v>0</v>
      </c>
      <c r="R602" s="665"/>
      <c r="S602" s="681">
        <v>0</v>
      </c>
      <c r="T602" s="748"/>
      <c r="U602" s="704">
        <v>0</v>
      </c>
    </row>
    <row r="603" spans="1:21" ht="14.4" customHeight="1" x14ac:dyDescent="0.3">
      <c r="A603" s="664">
        <v>50</v>
      </c>
      <c r="B603" s="665" t="s">
        <v>536</v>
      </c>
      <c r="C603" s="665" t="s">
        <v>2304</v>
      </c>
      <c r="D603" s="746" t="s">
        <v>3177</v>
      </c>
      <c r="E603" s="747" t="s">
        <v>2320</v>
      </c>
      <c r="F603" s="665" t="s">
        <v>2300</v>
      </c>
      <c r="G603" s="665" t="s">
        <v>2635</v>
      </c>
      <c r="H603" s="665" t="s">
        <v>537</v>
      </c>
      <c r="I603" s="665" t="s">
        <v>2815</v>
      </c>
      <c r="J603" s="665" t="s">
        <v>1178</v>
      </c>
      <c r="K603" s="665" t="s">
        <v>1179</v>
      </c>
      <c r="L603" s="666">
        <v>185.26</v>
      </c>
      <c r="M603" s="666">
        <v>185.26</v>
      </c>
      <c r="N603" s="665">
        <v>1</v>
      </c>
      <c r="O603" s="748">
        <v>0.5</v>
      </c>
      <c r="P603" s="666"/>
      <c r="Q603" s="681">
        <v>0</v>
      </c>
      <c r="R603" s="665"/>
      <c r="S603" s="681">
        <v>0</v>
      </c>
      <c r="T603" s="748"/>
      <c r="U603" s="704">
        <v>0</v>
      </c>
    </row>
    <row r="604" spans="1:21" ht="14.4" customHeight="1" x14ac:dyDescent="0.3">
      <c r="A604" s="664">
        <v>50</v>
      </c>
      <c r="B604" s="665" t="s">
        <v>536</v>
      </c>
      <c r="C604" s="665" t="s">
        <v>2304</v>
      </c>
      <c r="D604" s="746" t="s">
        <v>3177</v>
      </c>
      <c r="E604" s="747" t="s">
        <v>2320</v>
      </c>
      <c r="F604" s="665" t="s">
        <v>2300</v>
      </c>
      <c r="G604" s="665" t="s">
        <v>2363</v>
      </c>
      <c r="H604" s="665" t="s">
        <v>1205</v>
      </c>
      <c r="I604" s="665" t="s">
        <v>3142</v>
      </c>
      <c r="J604" s="665" t="s">
        <v>572</v>
      </c>
      <c r="K604" s="665" t="s">
        <v>3143</v>
      </c>
      <c r="L604" s="666">
        <v>0</v>
      </c>
      <c r="M604" s="666">
        <v>0</v>
      </c>
      <c r="N604" s="665">
        <v>1</v>
      </c>
      <c r="O604" s="748">
        <v>1</v>
      </c>
      <c r="P604" s="666">
        <v>0</v>
      </c>
      <c r="Q604" s="681"/>
      <c r="R604" s="665">
        <v>1</v>
      </c>
      <c r="S604" s="681">
        <v>1</v>
      </c>
      <c r="T604" s="748">
        <v>1</v>
      </c>
      <c r="U604" s="704">
        <v>1</v>
      </c>
    </row>
    <row r="605" spans="1:21" ht="14.4" customHeight="1" x14ac:dyDescent="0.3">
      <c r="A605" s="664">
        <v>50</v>
      </c>
      <c r="B605" s="665" t="s">
        <v>536</v>
      </c>
      <c r="C605" s="665" t="s">
        <v>2304</v>
      </c>
      <c r="D605" s="746" t="s">
        <v>3177</v>
      </c>
      <c r="E605" s="747" t="s">
        <v>2320</v>
      </c>
      <c r="F605" s="665" t="s">
        <v>2300</v>
      </c>
      <c r="G605" s="665" t="s">
        <v>2525</v>
      </c>
      <c r="H605" s="665" t="s">
        <v>1205</v>
      </c>
      <c r="I605" s="665" t="s">
        <v>2820</v>
      </c>
      <c r="J605" s="665" t="s">
        <v>2527</v>
      </c>
      <c r="K605" s="665" t="s">
        <v>2700</v>
      </c>
      <c r="L605" s="666">
        <v>144.81</v>
      </c>
      <c r="M605" s="666">
        <v>144.81</v>
      </c>
      <c r="N605" s="665">
        <v>1</v>
      </c>
      <c r="O605" s="748">
        <v>1</v>
      </c>
      <c r="P605" s="666"/>
      <c r="Q605" s="681">
        <v>0</v>
      </c>
      <c r="R605" s="665"/>
      <c r="S605" s="681">
        <v>0</v>
      </c>
      <c r="T605" s="748"/>
      <c r="U605" s="704">
        <v>0</v>
      </c>
    </row>
    <row r="606" spans="1:21" ht="14.4" customHeight="1" x14ac:dyDescent="0.3">
      <c r="A606" s="664">
        <v>50</v>
      </c>
      <c r="B606" s="665" t="s">
        <v>536</v>
      </c>
      <c r="C606" s="665" t="s">
        <v>2304</v>
      </c>
      <c r="D606" s="746" t="s">
        <v>3177</v>
      </c>
      <c r="E606" s="747" t="s">
        <v>2320</v>
      </c>
      <c r="F606" s="665" t="s">
        <v>2300</v>
      </c>
      <c r="G606" s="665" t="s">
        <v>2525</v>
      </c>
      <c r="H606" s="665" t="s">
        <v>1205</v>
      </c>
      <c r="I606" s="665" t="s">
        <v>1349</v>
      </c>
      <c r="J606" s="665" t="s">
        <v>1350</v>
      </c>
      <c r="K606" s="665" t="s">
        <v>1351</v>
      </c>
      <c r="L606" s="666">
        <v>289.62</v>
      </c>
      <c r="M606" s="666">
        <v>289.62</v>
      </c>
      <c r="N606" s="665">
        <v>1</v>
      </c>
      <c r="O606" s="748">
        <v>0.5</v>
      </c>
      <c r="P606" s="666"/>
      <c r="Q606" s="681">
        <v>0</v>
      </c>
      <c r="R606" s="665"/>
      <c r="S606" s="681">
        <v>0</v>
      </c>
      <c r="T606" s="748"/>
      <c r="U606" s="704">
        <v>0</v>
      </c>
    </row>
    <row r="607" spans="1:21" ht="14.4" customHeight="1" x14ac:dyDescent="0.3">
      <c r="A607" s="664">
        <v>50</v>
      </c>
      <c r="B607" s="665" t="s">
        <v>536</v>
      </c>
      <c r="C607" s="665" t="s">
        <v>2304</v>
      </c>
      <c r="D607" s="746" t="s">
        <v>3177</v>
      </c>
      <c r="E607" s="747" t="s">
        <v>2320</v>
      </c>
      <c r="F607" s="665" t="s">
        <v>2300</v>
      </c>
      <c r="G607" s="665" t="s">
        <v>2365</v>
      </c>
      <c r="H607" s="665" t="s">
        <v>1205</v>
      </c>
      <c r="I607" s="665" t="s">
        <v>2823</v>
      </c>
      <c r="J607" s="665" t="s">
        <v>2367</v>
      </c>
      <c r="K607" s="665" t="s">
        <v>2773</v>
      </c>
      <c r="L607" s="666">
        <v>583.62</v>
      </c>
      <c r="M607" s="666">
        <v>583.62</v>
      </c>
      <c r="N607" s="665">
        <v>1</v>
      </c>
      <c r="O607" s="748">
        <v>1</v>
      </c>
      <c r="P607" s="666"/>
      <c r="Q607" s="681">
        <v>0</v>
      </c>
      <c r="R607" s="665"/>
      <c r="S607" s="681">
        <v>0</v>
      </c>
      <c r="T607" s="748"/>
      <c r="U607" s="704">
        <v>0</v>
      </c>
    </row>
    <row r="608" spans="1:21" ht="14.4" customHeight="1" x14ac:dyDescent="0.3">
      <c r="A608" s="664">
        <v>50</v>
      </c>
      <c r="B608" s="665" t="s">
        <v>536</v>
      </c>
      <c r="C608" s="665" t="s">
        <v>2304</v>
      </c>
      <c r="D608" s="746" t="s">
        <v>3177</v>
      </c>
      <c r="E608" s="747" t="s">
        <v>2320</v>
      </c>
      <c r="F608" s="665" t="s">
        <v>2300</v>
      </c>
      <c r="G608" s="665" t="s">
        <v>3144</v>
      </c>
      <c r="H608" s="665" t="s">
        <v>537</v>
      </c>
      <c r="I608" s="665" t="s">
        <v>3145</v>
      </c>
      <c r="J608" s="665" t="s">
        <v>3146</v>
      </c>
      <c r="K608" s="665" t="s">
        <v>3147</v>
      </c>
      <c r="L608" s="666">
        <v>184.44</v>
      </c>
      <c r="M608" s="666">
        <v>184.44</v>
      </c>
      <c r="N608" s="665">
        <v>1</v>
      </c>
      <c r="O608" s="748">
        <v>0.5</v>
      </c>
      <c r="P608" s="666"/>
      <c r="Q608" s="681">
        <v>0</v>
      </c>
      <c r="R608" s="665"/>
      <c r="S608" s="681">
        <v>0</v>
      </c>
      <c r="T608" s="748"/>
      <c r="U608" s="704">
        <v>0</v>
      </c>
    </row>
    <row r="609" spans="1:21" ht="14.4" customHeight="1" x14ac:dyDescent="0.3">
      <c r="A609" s="664">
        <v>50</v>
      </c>
      <c r="B609" s="665" t="s">
        <v>536</v>
      </c>
      <c r="C609" s="665" t="s">
        <v>2304</v>
      </c>
      <c r="D609" s="746" t="s">
        <v>3177</v>
      </c>
      <c r="E609" s="747" t="s">
        <v>2320</v>
      </c>
      <c r="F609" s="665" t="s">
        <v>2300</v>
      </c>
      <c r="G609" s="665" t="s">
        <v>2690</v>
      </c>
      <c r="H609" s="665" t="s">
        <v>537</v>
      </c>
      <c r="I609" s="665" t="s">
        <v>3148</v>
      </c>
      <c r="J609" s="665" t="s">
        <v>3149</v>
      </c>
      <c r="K609" s="665" t="s">
        <v>3150</v>
      </c>
      <c r="L609" s="666">
        <v>4633.3599999999997</v>
      </c>
      <c r="M609" s="666">
        <v>4633.3599999999997</v>
      </c>
      <c r="N609" s="665">
        <v>1</v>
      </c>
      <c r="O609" s="748">
        <v>0.5</v>
      </c>
      <c r="P609" s="666"/>
      <c r="Q609" s="681">
        <v>0</v>
      </c>
      <c r="R609" s="665"/>
      <c r="S609" s="681">
        <v>0</v>
      </c>
      <c r="T609" s="748"/>
      <c r="U609" s="704">
        <v>0</v>
      </c>
    </row>
    <row r="610" spans="1:21" ht="14.4" customHeight="1" x14ac:dyDescent="0.3">
      <c r="A610" s="664">
        <v>50</v>
      </c>
      <c r="B610" s="665" t="s">
        <v>536</v>
      </c>
      <c r="C610" s="665" t="s">
        <v>2304</v>
      </c>
      <c r="D610" s="746" t="s">
        <v>3177</v>
      </c>
      <c r="E610" s="747" t="s">
        <v>2320</v>
      </c>
      <c r="F610" s="665" t="s">
        <v>2300</v>
      </c>
      <c r="G610" s="665" t="s">
        <v>2690</v>
      </c>
      <c r="H610" s="665" t="s">
        <v>537</v>
      </c>
      <c r="I610" s="665" t="s">
        <v>2831</v>
      </c>
      <c r="J610" s="665" t="s">
        <v>1107</v>
      </c>
      <c r="K610" s="665" t="s">
        <v>2832</v>
      </c>
      <c r="L610" s="666">
        <v>6177.8</v>
      </c>
      <c r="M610" s="666">
        <v>6177.8</v>
      </c>
      <c r="N610" s="665">
        <v>1</v>
      </c>
      <c r="O610" s="748">
        <v>1</v>
      </c>
      <c r="P610" s="666">
        <v>6177.8</v>
      </c>
      <c r="Q610" s="681">
        <v>1</v>
      </c>
      <c r="R610" s="665">
        <v>1</v>
      </c>
      <c r="S610" s="681">
        <v>1</v>
      </c>
      <c r="T610" s="748">
        <v>1</v>
      </c>
      <c r="U610" s="704">
        <v>1</v>
      </c>
    </row>
    <row r="611" spans="1:21" ht="14.4" customHeight="1" x14ac:dyDescent="0.3">
      <c r="A611" s="664">
        <v>50</v>
      </c>
      <c r="B611" s="665" t="s">
        <v>536</v>
      </c>
      <c r="C611" s="665" t="s">
        <v>2304</v>
      </c>
      <c r="D611" s="746" t="s">
        <v>3177</v>
      </c>
      <c r="E611" s="747" t="s">
        <v>2320</v>
      </c>
      <c r="F611" s="665" t="s">
        <v>2300</v>
      </c>
      <c r="G611" s="665" t="s">
        <v>2537</v>
      </c>
      <c r="H611" s="665" t="s">
        <v>1205</v>
      </c>
      <c r="I611" s="665" t="s">
        <v>3047</v>
      </c>
      <c r="J611" s="665" t="s">
        <v>2539</v>
      </c>
      <c r="K611" s="665" t="s">
        <v>1384</v>
      </c>
      <c r="L611" s="666">
        <v>543.36</v>
      </c>
      <c r="M611" s="666">
        <v>543.36</v>
      </c>
      <c r="N611" s="665">
        <v>1</v>
      </c>
      <c r="O611" s="748">
        <v>1</v>
      </c>
      <c r="P611" s="666">
        <v>543.36</v>
      </c>
      <c r="Q611" s="681">
        <v>1</v>
      </c>
      <c r="R611" s="665">
        <v>1</v>
      </c>
      <c r="S611" s="681">
        <v>1</v>
      </c>
      <c r="T611" s="748">
        <v>1</v>
      </c>
      <c r="U611" s="704">
        <v>1</v>
      </c>
    </row>
    <row r="612" spans="1:21" ht="14.4" customHeight="1" x14ac:dyDescent="0.3">
      <c r="A612" s="664">
        <v>50</v>
      </c>
      <c r="B612" s="665" t="s">
        <v>536</v>
      </c>
      <c r="C612" s="665" t="s">
        <v>2304</v>
      </c>
      <c r="D612" s="746" t="s">
        <v>3177</v>
      </c>
      <c r="E612" s="747" t="s">
        <v>2320</v>
      </c>
      <c r="F612" s="665" t="s">
        <v>2300</v>
      </c>
      <c r="G612" s="665" t="s">
        <v>2537</v>
      </c>
      <c r="H612" s="665" t="s">
        <v>1205</v>
      </c>
      <c r="I612" s="665" t="s">
        <v>3151</v>
      </c>
      <c r="J612" s="665" t="s">
        <v>2541</v>
      </c>
      <c r="K612" s="665" t="s">
        <v>3123</v>
      </c>
      <c r="L612" s="666">
        <v>835.93</v>
      </c>
      <c r="M612" s="666">
        <v>835.93</v>
      </c>
      <c r="N612" s="665">
        <v>1</v>
      </c>
      <c r="O612" s="748">
        <v>1</v>
      </c>
      <c r="P612" s="666"/>
      <c r="Q612" s="681">
        <v>0</v>
      </c>
      <c r="R612" s="665"/>
      <c r="S612" s="681">
        <v>0</v>
      </c>
      <c r="T612" s="748"/>
      <c r="U612" s="704">
        <v>0</v>
      </c>
    </row>
    <row r="613" spans="1:21" ht="14.4" customHeight="1" x14ac:dyDescent="0.3">
      <c r="A613" s="664">
        <v>50</v>
      </c>
      <c r="B613" s="665" t="s">
        <v>536</v>
      </c>
      <c r="C613" s="665" t="s">
        <v>2304</v>
      </c>
      <c r="D613" s="746" t="s">
        <v>3177</v>
      </c>
      <c r="E613" s="747" t="s">
        <v>2320</v>
      </c>
      <c r="F613" s="665" t="s">
        <v>2300</v>
      </c>
      <c r="G613" s="665" t="s">
        <v>2537</v>
      </c>
      <c r="H613" s="665" t="s">
        <v>537</v>
      </c>
      <c r="I613" s="665" t="s">
        <v>3152</v>
      </c>
      <c r="J613" s="665" t="s">
        <v>2543</v>
      </c>
      <c r="K613" s="665" t="s">
        <v>3153</v>
      </c>
      <c r="L613" s="666">
        <v>0</v>
      </c>
      <c r="M613" s="666">
        <v>0</v>
      </c>
      <c r="N613" s="665">
        <v>2</v>
      </c>
      <c r="O613" s="748">
        <v>1</v>
      </c>
      <c r="P613" s="666">
        <v>0</v>
      </c>
      <c r="Q613" s="681"/>
      <c r="R613" s="665">
        <v>2</v>
      </c>
      <c r="S613" s="681">
        <v>1</v>
      </c>
      <c r="T613" s="748">
        <v>1</v>
      </c>
      <c r="U613" s="704">
        <v>1</v>
      </c>
    </row>
    <row r="614" spans="1:21" ht="14.4" customHeight="1" x14ac:dyDescent="0.3">
      <c r="A614" s="664">
        <v>50</v>
      </c>
      <c r="B614" s="665" t="s">
        <v>536</v>
      </c>
      <c r="C614" s="665" t="s">
        <v>2304</v>
      </c>
      <c r="D614" s="746" t="s">
        <v>3177</v>
      </c>
      <c r="E614" s="747" t="s">
        <v>2320</v>
      </c>
      <c r="F614" s="665" t="s">
        <v>2300</v>
      </c>
      <c r="G614" s="665" t="s">
        <v>3154</v>
      </c>
      <c r="H614" s="665" t="s">
        <v>537</v>
      </c>
      <c r="I614" s="665" t="s">
        <v>3155</v>
      </c>
      <c r="J614" s="665" t="s">
        <v>3156</v>
      </c>
      <c r="K614" s="665" t="s">
        <v>3157</v>
      </c>
      <c r="L614" s="666">
        <v>0</v>
      </c>
      <c r="M614" s="666">
        <v>0</v>
      </c>
      <c r="N614" s="665">
        <v>2</v>
      </c>
      <c r="O614" s="748">
        <v>0.5</v>
      </c>
      <c r="P614" s="666">
        <v>0</v>
      </c>
      <c r="Q614" s="681"/>
      <c r="R614" s="665">
        <v>2</v>
      </c>
      <c r="S614" s="681">
        <v>1</v>
      </c>
      <c r="T614" s="748">
        <v>0.5</v>
      </c>
      <c r="U614" s="704">
        <v>1</v>
      </c>
    </row>
    <row r="615" spans="1:21" ht="14.4" customHeight="1" x14ac:dyDescent="0.3">
      <c r="A615" s="664">
        <v>50</v>
      </c>
      <c r="B615" s="665" t="s">
        <v>536</v>
      </c>
      <c r="C615" s="665" t="s">
        <v>2304</v>
      </c>
      <c r="D615" s="746" t="s">
        <v>3177</v>
      </c>
      <c r="E615" s="747" t="s">
        <v>2320</v>
      </c>
      <c r="F615" s="665" t="s">
        <v>2300</v>
      </c>
      <c r="G615" s="665" t="s">
        <v>3059</v>
      </c>
      <c r="H615" s="665" t="s">
        <v>537</v>
      </c>
      <c r="I615" s="665" t="s">
        <v>3060</v>
      </c>
      <c r="J615" s="665" t="s">
        <v>3061</v>
      </c>
      <c r="K615" s="665" t="s">
        <v>2841</v>
      </c>
      <c r="L615" s="666">
        <v>120.14</v>
      </c>
      <c r="M615" s="666">
        <v>240.28</v>
      </c>
      <c r="N615" s="665">
        <v>2</v>
      </c>
      <c r="O615" s="748">
        <v>0.5</v>
      </c>
      <c r="P615" s="666"/>
      <c r="Q615" s="681">
        <v>0</v>
      </c>
      <c r="R615" s="665"/>
      <c r="S615" s="681">
        <v>0</v>
      </c>
      <c r="T615" s="748"/>
      <c r="U615" s="704">
        <v>0</v>
      </c>
    </row>
    <row r="616" spans="1:21" ht="14.4" customHeight="1" x14ac:dyDescent="0.3">
      <c r="A616" s="664">
        <v>50</v>
      </c>
      <c r="B616" s="665" t="s">
        <v>536</v>
      </c>
      <c r="C616" s="665" t="s">
        <v>2304</v>
      </c>
      <c r="D616" s="746" t="s">
        <v>3177</v>
      </c>
      <c r="E616" s="747" t="s">
        <v>2320</v>
      </c>
      <c r="F616" s="665" t="s">
        <v>2300</v>
      </c>
      <c r="G616" s="665" t="s">
        <v>2546</v>
      </c>
      <c r="H616" s="665" t="s">
        <v>537</v>
      </c>
      <c r="I616" s="665" t="s">
        <v>3158</v>
      </c>
      <c r="J616" s="665" t="s">
        <v>3159</v>
      </c>
      <c r="K616" s="665" t="s">
        <v>3160</v>
      </c>
      <c r="L616" s="666">
        <v>329.88</v>
      </c>
      <c r="M616" s="666">
        <v>329.88</v>
      </c>
      <c r="N616" s="665">
        <v>1</v>
      </c>
      <c r="O616" s="748">
        <v>0.5</v>
      </c>
      <c r="P616" s="666"/>
      <c r="Q616" s="681">
        <v>0</v>
      </c>
      <c r="R616" s="665"/>
      <c r="S616" s="681">
        <v>0</v>
      </c>
      <c r="T616" s="748"/>
      <c r="U616" s="704">
        <v>0</v>
      </c>
    </row>
    <row r="617" spans="1:21" ht="14.4" customHeight="1" x14ac:dyDescent="0.3">
      <c r="A617" s="664">
        <v>50</v>
      </c>
      <c r="B617" s="665" t="s">
        <v>536</v>
      </c>
      <c r="C617" s="665" t="s">
        <v>2304</v>
      </c>
      <c r="D617" s="746" t="s">
        <v>3177</v>
      </c>
      <c r="E617" s="747" t="s">
        <v>2320</v>
      </c>
      <c r="F617" s="665" t="s">
        <v>2300</v>
      </c>
      <c r="G617" s="665" t="s">
        <v>2546</v>
      </c>
      <c r="H617" s="665" t="s">
        <v>1205</v>
      </c>
      <c r="I617" s="665" t="s">
        <v>2840</v>
      </c>
      <c r="J617" s="665" t="s">
        <v>1327</v>
      </c>
      <c r="K617" s="665" t="s">
        <v>2841</v>
      </c>
      <c r="L617" s="666">
        <v>311.52999999999997</v>
      </c>
      <c r="M617" s="666">
        <v>311.52999999999997</v>
      </c>
      <c r="N617" s="665">
        <v>1</v>
      </c>
      <c r="O617" s="748">
        <v>0.5</v>
      </c>
      <c r="P617" s="666"/>
      <c r="Q617" s="681">
        <v>0</v>
      </c>
      <c r="R617" s="665"/>
      <c r="S617" s="681">
        <v>0</v>
      </c>
      <c r="T617" s="748"/>
      <c r="U617" s="704">
        <v>0</v>
      </c>
    </row>
    <row r="618" spans="1:21" ht="14.4" customHeight="1" x14ac:dyDescent="0.3">
      <c r="A618" s="664">
        <v>50</v>
      </c>
      <c r="B618" s="665" t="s">
        <v>536</v>
      </c>
      <c r="C618" s="665" t="s">
        <v>2304</v>
      </c>
      <c r="D618" s="746" t="s">
        <v>3177</v>
      </c>
      <c r="E618" s="747" t="s">
        <v>2320</v>
      </c>
      <c r="F618" s="665" t="s">
        <v>2300</v>
      </c>
      <c r="G618" s="665" t="s">
        <v>2546</v>
      </c>
      <c r="H618" s="665" t="s">
        <v>537</v>
      </c>
      <c r="I618" s="665" t="s">
        <v>2547</v>
      </c>
      <c r="J618" s="665" t="s">
        <v>2548</v>
      </c>
      <c r="K618" s="665" t="s">
        <v>1328</v>
      </c>
      <c r="L618" s="666">
        <v>0</v>
      </c>
      <c r="M618" s="666">
        <v>0</v>
      </c>
      <c r="N618" s="665">
        <v>1</v>
      </c>
      <c r="O618" s="748">
        <v>0.5</v>
      </c>
      <c r="P618" s="666">
        <v>0</v>
      </c>
      <c r="Q618" s="681"/>
      <c r="R618" s="665">
        <v>1</v>
      </c>
      <c r="S618" s="681">
        <v>1</v>
      </c>
      <c r="T618" s="748">
        <v>0.5</v>
      </c>
      <c r="U618" s="704">
        <v>1</v>
      </c>
    </row>
    <row r="619" spans="1:21" ht="14.4" customHeight="1" x14ac:dyDescent="0.3">
      <c r="A619" s="664">
        <v>50</v>
      </c>
      <c r="B619" s="665" t="s">
        <v>536</v>
      </c>
      <c r="C619" s="665" t="s">
        <v>2304</v>
      </c>
      <c r="D619" s="746" t="s">
        <v>3177</v>
      </c>
      <c r="E619" s="747" t="s">
        <v>2320</v>
      </c>
      <c r="F619" s="665" t="s">
        <v>2300</v>
      </c>
      <c r="G619" s="665" t="s">
        <v>2549</v>
      </c>
      <c r="H619" s="665" t="s">
        <v>537</v>
      </c>
      <c r="I619" s="665" t="s">
        <v>3161</v>
      </c>
      <c r="J619" s="665" t="s">
        <v>2551</v>
      </c>
      <c r="K619" s="665" t="s">
        <v>3162</v>
      </c>
      <c r="L619" s="666">
        <v>0</v>
      </c>
      <c r="M619" s="666">
        <v>0</v>
      </c>
      <c r="N619" s="665">
        <v>1</v>
      </c>
      <c r="O619" s="748">
        <v>1</v>
      </c>
      <c r="P619" s="666">
        <v>0</v>
      </c>
      <c r="Q619" s="681"/>
      <c r="R619" s="665">
        <v>1</v>
      </c>
      <c r="S619" s="681">
        <v>1</v>
      </c>
      <c r="T619" s="748">
        <v>1</v>
      </c>
      <c r="U619" s="704">
        <v>1</v>
      </c>
    </row>
    <row r="620" spans="1:21" ht="14.4" customHeight="1" x14ac:dyDescent="0.3">
      <c r="A620" s="664">
        <v>50</v>
      </c>
      <c r="B620" s="665" t="s">
        <v>536</v>
      </c>
      <c r="C620" s="665" t="s">
        <v>2304</v>
      </c>
      <c r="D620" s="746" t="s">
        <v>3177</v>
      </c>
      <c r="E620" s="747" t="s">
        <v>2320</v>
      </c>
      <c r="F620" s="665" t="s">
        <v>2300</v>
      </c>
      <c r="G620" s="665" t="s">
        <v>2404</v>
      </c>
      <c r="H620" s="665" t="s">
        <v>537</v>
      </c>
      <c r="I620" s="665" t="s">
        <v>3163</v>
      </c>
      <c r="J620" s="665" t="s">
        <v>2842</v>
      </c>
      <c r="K620" s="665" t="s">
        <v>3164</v>
      </c>
      <c r="L620" s="666">
        <v>0</v>
      </c>
      <c r="M620" s="666">
        <v>0</v>
      </c>
      <c r="N620" s="665">
        <v>1</v>
      </c>
      <c r="O620" s="748">
        <v>0.5</v>
      </c>
      <c r="P620" s="666">
        <v>0</v>
      </c>
      <c r="Q620" s="681"/>
      <c r="R620" s="665">
        <v>1</v>
      </c>
      <c r="S620" s="681">
        <v>1</v>
      </c>
      <c r="T620" s="748">
        <v>0.5</v>
      </c>
      <c r="U620" s="704">
        <v>1</v>
      </c>
    </row>
    <row r="621" spans="1:21" ht="14.4" customHeight="1" x14ac:dyDescent="0.3">
      <c r="A621" s="664">
        <v>50</v>
      </c>
      <c r="B621" s="665" t="s">
        <v>536</v>
      </c>
      <c r="C621" s="665" t="s">
        <v>2304</v>
      </c>
      <c r="D621" s="746" t="s">
        <v>3177</v>
      </c>
      <c r="E621" s="747" t="s">
        <v>2320</v>
      </c>
      <c r="F621" s="665" t="s">
        <v>2300</v>
      </c>
      <c r="G621" s="665" t="s">
        <v>2404</v>
      </c>
      <c r="H621" s="665" t="s">
        <v>537</v>
      </c>
      <c r="I621" s="665" t="s">
        <v>3165</v>
      </c>
      <c r="J621" s="665" t="s">
        <v>2692</v>
      </c>
      <c r="K621" s="665" t="s">
        <v>3162</v>
      </c>
      <c r="L621" s="666">
        <v>0</v>
      </c>
      <c r="M621" s="666">
        <v>0</v>
      </c>
      <c r="N621" s="665">
        <v>1</v>
      </c>
      <c r="O621" s="748">
        <v>0.5</v>
      </c>
      <c r="P621" s="666">
        <v>0</v>
      </c>
      <c r="Q621" s="681"/>
      <c r="R621" s="665">
        <v>1</v>
      </c>
      <c r="S621" s="681">
        <v>1</v>
      </c>
      <c r="T621" s="748">
        <v>0.5</v>
      </c>
      <c r="U621" s="704">
        <v>1</v>
      </c>
    </row>
    <row r="622" spans="1:21" ht="14.4" customHeight="1" x14ac:dyDescent="0.3">
      <c r="A622" s="664">
        <v>50</v>
      </c>
      <c r="B622" s="665" t="s">
        <v>536</v>
      </c>
      <c r="C622" s="665" t="s">
        <v>2304</v>
      </c>
      <c r="D622" s="746" t="s">
        <v>3177</v>
      </c>
      <c r="E622" s="747" t="s">
        <v>2320</v>
      </c>
      <c r="F622" s="665" t="s">
        <v>2300</v>
      </c>
      <c r="G622" s="665" t="s">
        <v>2564</v>
      </c>
      <c r="H622" s="665" t="s">
        <v>1205</v>
      </c>
      <c r="I622" s="665" t="s">
        <v>3087</v>
      </c>
      <c r="J622" s="665" t="s">
        <v>3085</v>
      </c>
      <c r="K622" s="665" t="s">
        <v>3088</v>
      </c>
      <c r="L622" s="666">
        <v>503.02</v>
      </c>
      <c r="M622" s="666">
        <v>503.02</v>
      </c>
      <c r="N622" s="665">
        <v>1</v>
      </c>
      <c r="O622" s="748">
        <v>0.5</v>
      </c>
      <c r="P622" s="666"/>
      <c r="Q622" s="681">
        <v>0</v>
      </c>
      <c r="R622" s="665"/>
      <c r="S622" s="681">
        <v>0</v>
      </c>
      <c r="T622" s="748"/>
      <c r="U622" s="704">
        <v>0</v>
      </c>
    </row>
    <row r="623" spans="1:21" ht="14.4" customHeight="1" x14ac:dyDescent="0.3">
      <c r="A623" s="664">
        <v>50</v>
      </c>
      <c r="B623" s="665" t="s">
        <v>536</v>
      </c>
      <c r="C623" s="665" t="s">
        <v>2304</v>
      </c>
      <c r="D623" s="746" t="s">
        <v>3177</v>
      </c>
      <c r="E623" s="747" t="s">
        <v>2320</v>
      </c>
      <c r="F623" s="665" t="s">
        <v>2300</v>
      </c>
      <c r="G623" s="665" t="s">
        <v>2390</v>
      </c>
      <c r="H623" s="665" t="s">
        <v>1205</v>
      </c>
      <c r="I623" s="665" t="s">
        <v>3166</v>
      </c>
      <c r="J623" s="665" t="s">
        <v>2844</v>
      </c>
      <c r="K623" s="665" t="s">
        <v>3167</v>
      </c>
      <c r="L623" s="666">
        <v>5339.52</v>
      </c>
      <c r="M623" s="666">
        <v>5339.52</v>
      </c>
      <c r="N623" s="665">
        <v>1</v>
      </c>
      <c r="O623" s="748">
        <v>1</v>
      </c>
      <c r="P623" s="666"/>
      <c r="Q623" s="681">
        <v>0</v>
      </c>
      <c r="R623" s="665"/>
      <c r="S623" s="681">
        <v>0</v>
      </c>
      <c r="T623" s="748"/>
      <c r="U623" s="704">
        <v>0</v>
      </c>
    </row>
    <row r="624" spans="1:21" ht="14.4" customHeight="1" x14ac:dyDescent="0.3">
      <c r="A624" s="664">
        <v>50</v>
      </c>
      <c r="B624" s="665" t="s">
        <v>536</v>
      </c>
      <c r="C624" s="665" t="s">
        <v>2304</v>
      </c>
      <c r="D624" s="746" t="s">
        <v>3177</v>
      </c>
      <c r="E624" s="747" t="s">
        <v>2320</v>
      </c>
      <c r="F624" s="665" t="s">
        <v>2300</v>
      </c>
      <c r="G624" s="665" t="s">
        <v>2390</v>
      </c>
      <c r="H624" s="665" t="s">
        <v>537</v>
      </c>
      <c r="I624" s="665" t="s">
        <v>3168</v>
      </c>
      <c r="J624" s="665" t="s">
        <v>2844</v>
      </c>
      <c r="K624" s="665" t="s">
        <v>3169</v>
      </c>
      <c r="L624" s="666">
        <v>0</v>
      </c>
      <c r="M624" s="666">
        <v>0</v>
      </c>
      <c r="N624" s="665">
        <v>1</v>
      </c>
      <c r="O624" s="748">
        <v>1</v>
      </c>
      <c r="P624" s="666">
        <v>0</v>
      </c>
      <c r="Q624" s="681"/>
      <c r="R624" s="665">
        <v>1</v>
      </c>
      <c r="S624" s="681">
        <v>1</v>
      </c>
      <c r="T624" s="748">
        <v>1</v>
      </c>
      <c r="U624" s="704">
        <v>1</v>
      </c>
    </row>
    <row r="625" spans="1:21" ht="14.4" customHeight="1" x14ac:dyDescent="0.3">
      <c r="A625" s="664">
        <v>50</v>
      </c>
      <c r="B625" s="665" t="s">
        <v>536</v>
      </c>
      <c r="C625" s="665" t="s">
        <v>2304</v>
      </c>
      <c r="D625" s="746" t="s">
        <v>3177</v>
      </c>
      <c r="E625" s="747" t="s">
        <v>2320</v>
      </c>
      <c r="F625" s="665" t="s">
        <v>2300</v>
      </c>
      <c r="G625" s="665" t="s">
        <v>2394</v>
      </c>
      <c r="H625" s="665" t="s">
        <v>537</v>
      </c>
      <c r="I625" s="665" t="s">
        <v>3170</v>
      </c>
      <c r="J625" s="665" t="s">
        <v>3171</v>
      </c>
      <c r="K625" s="665" t="s">
        <v>3172</v>
      </c>
      <c r="L625" s="666">
        <v>0</v>
      </c>
      <c r="M625" s="666">
        <v>0</v>
      </c>
      <c r="N625" s="665">
        <v>1</v>
      </c>
      <c r="O625" s="748">
        <v>1</v>
      </c>
      <c r="P625" s="666"/>
      <c r="Q625" s="681"/>
      <c r="R625" s="665"/>
      <c r="S625" s="681">
        <v>0</v>
      </c>
      <c r="T625" s="748"/>
      <c r="U625" s="704">
        <v>0</v>
      </c>
    </row>
    <row r="626" spans="1:21" ht="14.4" customHeight="1" x14ac:dyDescent="0.3">
      <c r="A626" s="664">
        <v>50</v>
      </c>
      <c r="B626" s="665" t="s">
        <v>536</v>
      </c>
      <c r="C626" s="665" t="s">
        <v>2304</v>
      </c>
      <c r="D626" s="746" t="s">
        <v>3177</v>
      </c>
      <c r="E626" s="747" t="s">
        <v>2320</v>
      </c>
      <c r="F626" s="665" t="s">
        <v>2300</v>
      </c>
      <c r="G626" s="665" t="s">
        <v>2394</v>
      </c>
      <c r="H626" s="665" t="s">
        <v>537</v>
      </c>
      <c r="I626" s="665" t="s">
        <v>3173</v>
      </c>
      <c r="J626" s="665" t="s">
        <v>3174</v>
      </c>
      <c r="K626" s="665" t="s">
        <v>1368</v>
      </c>
      <c r="L626" s="666">
        <v>0</v>
      </c>
      <c r="M626" s="666">
        <v>0</v>
      </c>
      <c r="N626" s="665">
        <v>1</v>
      </c>
      <c r="O626" s="748">
        <v>1</v>
      </c>
      <c r="P626" s="666"/>
      <c r="Q626" s="681"/>
      <c r="R626" s="665"/>
      <c r="S626" s="681">
        <v>0</v>
      </c>
      <c r="T626" s="748"/>
      <c r="U626" s="704">
        <v>0</v>
      </c>
    </row>
    <row r="627" spans="1:21" ht="14.4" customHeight="1" x14ac:dyDescent="0.3">
      <c r="A627" s="664">
        <v>50</v>
      </c>
      <c r="B627" s="665" t="s">
        <v>536</v>
      </c>
      <c r="C627" s="665" t="s">
        <v>2304</v>
      </c>
      <c r="D627" s="746" t="s">
        <v>3177</v>
      </c>
      <c r="E627" s="747" t="s">
        <v>2320</v>
      </c>
      <c r="F627" s="665" t="s">
        <v>2301</v>
      </c>
      <c r="G627" s="665" t="s">
        <v>2846</v>
      </c>
      <c r="H627" s="665" t="s">
        <v>537</v>
      </c>
      <c r="I627" s="665" t="s">
        <v>3099</v>
      </c>
      <c r="J627" s="665" t="s">
        <v>3100</v>
      </c>
      <c r="K627" s="665" t="s">
        <v>3101</v>
      </c>
      <c r="L627" s="666">
        <v>38.97</v>
      </c>
      <c r="M627" s="666">
        <v>4052.8800000000019</v>
      </c>
      <c r="N627" s="665">
        <v>104</v>
      </c>
      <c r="O627" s="748">
        <v>26</v>
      </c>
      <c r="P627" s="666">
        <v>3897.0000000000018</v>
      </c>
      <c r="Q627" s="681">
        <v>0.96153846153846156</v>
      </c>
      <c r="R627" s="665">
        <v>100</v>
      </c>
      <c r="S627" s="681">
        <v>0.96153846153846156</v>
      </c>
      <c r="T627" s="748">
        <v>25</v>
      </c>
      <c r="U627" s="704">
        <v>0.96153846153846156</v>
      </c>
    </row>
    <row r="628" spans="1:21" ht="14.4" customHeight="1" x14ac:dyDescent="0.3">
      <c r="A628" s="664">
        <v>50</v>
      </c>
      <c r="B628" s="665" t="s">
        <v>536</v>
      </c>
      <c r="C628" s="665" t="s">
        <v>2304</v>
      </c>
      <c r="D628" s="746" t="s">
        <v>3177</v>
      </c>
      <c r="E628" s="747" t="s">
        <v>2320</v>
      </c>
      <c r="F628" s="665" t="s">
        <v>2301</v>
      </c>
      <c r="G628" s="665" t="s">
        <v>2846</v>
      </c>
      <c r="H628" s="665" t="s">
        <v>537</v>
      </c>
      <c r="I628" s="665" t="s">
        <v>2847</v>
      </c>
      <c r="J628" s="665" t="s">
        <v>2848</v>
      </c>
      <c r="K628" s="665" t="s">
        <v>2849</v>
      </c>
      <c r="L628" s="666">
        <v>25</v>
      </c>
      <c r="M628" s="666">
        <v>600</v>
      </c>
      <c r="N628" s="665">
        <v>24</v>
      </c>
      <c r="O628" s="748">
        <v>6</v>
      </c>
      <c r="P628" s="666">
        <v>600</v>
      </c>
      <c r="Q628" s="681">
        <v>1</v>
      </c>
      <c r="R628" s="665">
        <v>24</v>
      </c>
      <c r="S628" s="681">
        <v>1</v>
      </c>
      <c r="T628" s="748">
        <v>6</v>
      </c>
      <c r="U628" s="704">
        <v>1</v>
      </c>
    </row>
    <row r="629" spans="1:21" ht="14.4" customHeight="1" x14ac:dyDescent="0.3">
      <c r="A629" s="664">
        <v>50</v>
      </c>
      <c r="B629" s="665" t="s">
        <v>536</v>
      </c>
      <c r="C629" s="665" t="s">
        <v>2304</v>
      </c>
      <c r="D629" s="746" t="s">
        <v>3177</v>
      </c>
      <c r="E629" s="747" t="s">
        <v>2320</v>
      </c>
      <c r="F629" s="665" t="s">
        <v>2301</v>
      </c>
      <c r="G629" s="665" t="s">
        <v>2846</v>
      </c>
      <c r="H629" s="665" t="s">
        <v>537</v>
      </c>
      <c r="I629" s="665" t="s">
        <v>2850</v>
      </c>
      <c r="J629" s="665" t="s">
        <v>2848</v>
      </c>
      <c r="K629" s="665" t="s">
        <v>2851</v>
      </c>
      <c r="L629" s="666">
        <v>30</v>
      </c>
      <c r="M629" s="666">
        <v>480</v>
      </c>
      <c r="N629" s="665">
        <v>16</v>
      </c>
      <c r="O629" s="748">
        <v>4</v>
      </c>
      <c r="P629" s="666">
        <v>480</v>
      </c>
      <c r="Q629" s="681">
        <v>1</v>
      </c>
      <c r="R629" s="665">
        <v>16</v>
      </c>
      <c r="S629" s="681">
        <v>1</v>
      </c>
      <c r="T629" s="748">
        <v>4</v>
      </c>
      <c r="U629" s="704">
        <v>1</v>
      </c>
    </row>
    <row r="630" spans="1:21" ht="14.4" customHeight="1" x14ac:dyDescent="0.3">
      <c r="A630" s="664">
        <v>50</v>
      </c>
      <c r="B630" s="665" t="s">
        <v>536</v>
      </c>
      <c r="C630" s="665" t="s">
        <v>2304</v>
      </c>
      <c r="D630" s="746" t="s">
        <v>3177</v>
      </c>
      <c r="E630" s="747" t="s">
        <v>2320</v>
      </c>
      <c r="F630" s="665" t="s">
        <v>2301</v>
      </c>
      <c r="G630" s="665" t="s">
        <v>2852</v>
      </c>
      <c r="H630" s="665" t="s">
        <v>537</v>
      </c>
      <c r="I630" s="665" t="s">
        <v>2853</v>
      </c>
      <c r="J630" s="665" t="s">
        <v>2854</v>
      </c>
      <c r="K630" s="665" t="s">
        <v>2855</v>
      </c>
      <c r="L630" s="666">
        <v>378.48</v>
      </c>
      <c r="M630" s="666">
        <v>4920.24</v>
      </c>
      <c r="N630" s="665">
        <v>13</v>
      </c>
      <c r="O630" s="748">
        <v>13</v>
      </c>
      <c r="P630" s="666">
        <v>4920.24</v>
      </c>
      <c r="Q630" s="681">
        <v>1</v>
      </c>
      <c r="R630" s="665">
        <v>13</v>
      </c>
      <c r="S630" s="681">
        <v>1</v>
      </c>
      <c r="T630" s="748">
        <v>13</v>
      </c>
      <c r="U630" s="704">
        <v>1</v>
      </c>
    </row>
    <row r="631" spans="1:21" ht="14.4" customHeight="1" x14ac:dyDescent="0.3">
      <c r="A631" s="664">
        <v>50</v>
      </c>
      <c r="B631" s="665" t="s">
        <v>536</v>
      </c>
      <c r="C631" s="665" t="s">
        <v>2304</v>
      </c>
      <c r="D631" s="746" t="s">
        <v>3177</v>
      </c>
      <c r="E631" s="747" t="s">
        <v>2320</v>
      </c>
      <c r="F631" s="665" t="s">
        <v>2301</v>
      </c>
      <c r="G631" s="665" t="s">
        <v>2852</v>
      </c>
      <c r="H631" s="665" t="s">
        <v>537</v>
      </c>
      <c r="I631" s="665" t="s">
        <v>2856</v>
      </c>
      <c r="J631" s="665" t="s">
        <v>2857</v>
      </c>
      <c r="K631" s="665" t="s">
        <v>2858</v>
      </c>
      <c r="L631" s="666">
        <v>378.48</v>
      </c>
      <c r="M631" s="666">
        <v>1892.4</v>
      </c>
      <c r="N631" s="665">
        <v>5</v>
      </c>
      <c r="O631" s="748">
        <v>5</v>
      </c>
      <c r="P631" s="666">
        <v>1892.4</v>
      </c>
      <c r="Q631" s="681">
        <v>1</v>
      </c>
      <c r="R631" s="665">
        <v>5</v>
      </c>
      <c r="S631" s="681">
        <v>1</v>
      </c>
      <c r="T631" s="748">
        <v>5</v>
      </c>
      <c r="U631" s="704">
        <v>1</v>
      </c>
    </row>
    <row r="632" spans="1:21" ht="14.4" customHeight="1" x14ac:dyDescent="0.3">
      <c r="A632" s="664">
        <v>50</v>
      </c>
      <c r="B632" s="665" t="s">
        <v>536</v>
      </c>
      <c r="C632" s="665" t="s">
        <v>2304</v>
      </c>
      <c r="D632" s="746" t="s">
        <v>3177</v>
      </c>
      <c r="E632" s="747" t="s">
        <v>2321</v>
      </c>
      <c r="F632" s="665" t="s">
        <v>2300</v>
      </c>
      <c r="G632" s="665" t="s">
        <v>2323</v>
      </c>
      <c r="H632" s="665" t="s">
        <v>1205</v>
      </c>
      <c r="I632" s="665" t="s">
        <v>2699</v>
      </c>
      <c r="J632" s="665" t="s">
        <v>1249</v>
      </c>
      <c r="K632" s="665" t="s">
        <v>2700</v>
      </c>
      <c r="L632" s="666">
        <v>105.32</v>
      </c>
      <c r="M632" s="666">
        <v>105.32</v>
      </c>
      <c r="N632" s="665">
        <v>1</v>
      </c>
      <c r="O632" s="748">
        <v>1</v>
      </c>
      <c r="P632" s="666">
        <v>105.32</v>
      </c>
      <c r="Q632" s="681">
        <v>1</v>
      </c>
      <c r="R632" s="665">
        <v>1</v>
      </c>
      <c r="S632" s="681">
        <v>1</v>
      </c>
      <c r="T632" s="748">
        <v>1</v>
      </c>
      <c r="U632" s="704">
        <v>1</v>
      </c>
    </row>
    <row r="633" spans="1:21" ht="14.4" customHeight="1" thickBot="1" x14ac:dyDescent="0.35">
      <c r="A633" s="670">
        <v>50</v>
      </c>
      <c r="B633" s="671" t="s">
        <v>536</v>
      </c>
      <c r="C633" s="671" t="s">
        <v>2304</v>
      </c>
      <c r="D633" s="749" t="s">
        <v>3177</v>
      </c>
      <c r="E633" s="750" t="s">
        <v>2321</v>
      </c>
      <c r="F633" s="671" t="s">
        <v>2300</v>
      </c>
      <c r="G633" s="671" t="s">
        <v>2571</v>
      </c>
      <c r="H633" s="671" t="s">
        <v>537</v>
      </c>
      <c r="I633" s="671" t="s">
        <v>3175</v>
      </c>
      <c r="J633" s="671" t="s">
        <v>2573</v>
      </c>
      <c r="K633" s="671" t="s">
        <v>1127</v>
      </c>
      <c r="L633" s="672">
        <v>0</v>
      </c>
      <c r="M633" s="672">
        <v>0</v>
      </c>
      <c r="N633" s="671">
        <v>1</v>
      </c>
      <c r="O633" s="751">
        <v>1</v>
      </c>
      <c r="P633" s="672">
        <v>0</v>
      </c>
      <c r="Q633" s="682"/>
      <c r="R633" s="671">
        <v>1</v>
      </c>
      <c r="S633" s="682">
        <v>1</v>
      </c>
      <c r="T633" s="751">
        <v>1</v>
      </c>
      <c r="U633" s="705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8" t="s">
        <v>3179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752" t="s">
        <v>212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754" t="s">
        <v>2315</v>
      </c>
      <c r="B5" s="229">
        <v>2592.9499999999998</v>
      </c>
      <c r="C5" s="745">
        <v>4.1278778493930725E-2</v>
      </c>
      <c r="D5" s="229">
        <v>60222.619999999995</v>
      </c>
      <c r="E5" s="745">
        <v>0.95872122150606931</v>
      </c>
      <c r="F5" s="753">
        <v>62815.569999999992</v>
      </c>
    </row>
    <row r="6" spans="1:6" ht="14.4" customHeight="1" x14ac:dyDescent="0.3">
      <c r="A6" s="691" t="s">
        <v>2313</v>
      </c>
      <c r="B6" s="668">
        <v>1471.58</v>
      </c>
      <c r="C6" s="681">
        <v>0.22742839833583697</v>
      </c>
      <c r="D6" s="668">
        <v>4998.9400000000005</v>
      </c>
      <c r="E6" s="681">
        <v>0.77257160166416305</v>
      </c>
      <c r="F6" s="669">
        <v>6470.52</v>
      </c>
    </row>
    <row r="7" spans="1:6" ht="14.4" customHeight="1" x14ac:dyDescent="0.3">
      <c r="A7" s="691" t="s">
        <v>2320</v>
      </c>
      <c r="B7" s="668">
        <v>752.06</v>
      </c>
      <c r="C7" s="681">
        <v>4.751630241460858E-2</v>
      </c>
      <c r="D7" s="668">
        <v>15075.35</v>
      </c>
      <c r="E7" s="681">
        <v>0.95248369758539142</v>
      </c>
      <c r="F7" s="669">
        <v>15827.41</v>
      </c>
    </row>
    <row r="8" spans="1:6" ht="14.4" customHeight="1" x14ac:dyDescent="0.3">
      <c r="A8" s="691" t="s">
        <v>2312</v>
      </c>
      <c r="B8" s="668">
        <v>398.39</v>
      </c>
      <c r="C8" s="681">
        <v>4.5607897324704556E-2</v>
      </c>
      <c r="D8" s="668">
        <v>8336.7199999999993</v>
      </c>
      <c r="E8" s="681">
        <v>0.95439210267529551</v>
      </c>
      <c r="F8" s="669">
        <v>8735.1099999999988</v>
      </c>
    </row>
    <row r="9" spans="1:6" ht="14.4" customHeight="1" x14ac:dyDescent="0.3">
      <c r="A9" s="691" t="s">
        <v>2310</v>
      </c>
      <c r="B9" s="668">
        <v>325.88999999999993</v>
      </c>
      <c r="C9" s="681">
        <v>1.1696168786026759E-2</v>
      </c>
      <c r="D9" s="668">
        <v>27537.079999999994</v>
      </c>
      <c r="E9" s="681">
        <v>0.98830383121397325</v>
      </c>
      <c r="F9" s="669">
        <v>27862.969999999994</v>
      </c>
    </row>
    <row r="10" spans="1:6" ht="14.4" customHeight="1" x14ac:dyDescent="0.3">
      <c r="A10" s="691" t="s">
        <v>2318</v>
      </c>
      <c r="B10" s="668">
        <v>96.53</v>
      </c>
      <c r="C10" s="681">
        <v>0.26012557600582065</v>
      </c>
      <c r="D10" s="668">
        <v>274.56</v>
      </c>
      <c r="E10" s="681">
        <v>0.73987442399417924</v>
      </c>
      <c r="F10" s="669">
        <v>371.09000000000003</v>
      </c>
    </row>
    <row r="11" spans="1:6" ht="14.4" customHeight="1" x14ac:dyDescent="0.3">
      <c r="A11" s="691" t="s">
        <v>2317</v>
      </c>
      <c r="B11" s="668"/>
      <c r="C11" s="681">
        <v>0</v>
      </c>
      <c r="D11" s="668">
        <v>1191.26</v>
      </c>
      <c r="E11" s="681">
        <v>1</v>
      </c>
      <c r="F11" s="669">
        <v>1191.26</v>
      </c>
    </row>
    <row r="12" spans="1:6" ht="14.4" customHeight="1" x14ac:dyDescent="0.3">
      <c r="A12" s="691" t="s">
        <v>2311</v>
      </c>
      <c r="B12" s="668"/>
      <c r="C12" s="681">
        <v>0</v>
      </c>
      <c r="D12" s="668">
        <v>1274.0499999999997</v>
      </c>
      <c r="E12" s="681">
        <v>1</v>
      </c>
      <c r="F12" s="669">
        <v>1274.0499999999997</v>
      </c>
    </row>
    <row r="13" spans="1:6" ht="14.4" customHeight="1" x14ac:dyDescent="0.3">
      <c r="A13" s="691" t="s">
        <v>2319</v>
      </c>
      <c r="B13" s="668"/>
      <c r="C13" s="681">
        <v>0</v>
      </c>
      <c r="D13" s="668">
        <v>1439.8199999999997</v>
      </c>
      <c r="E13" s="681">
        <v>1</v>
      </c>
      <c r="F13" s="669">
        <v>1439.8199999999997</v>
      </c>
    </row>
    <row r="14" spans="1:6" ht="14.4" customHeight="1" x14ac:dyDescent="0.3">
      <c r="A14" s="691" t="s">
        <v>2321</v>
      </c>
      <c r="B14" s="668"/>
      <c r="C14" s="681">
        <v>0</v>
      </c>
      <c r="D14" s="668">
        <v>105.32</v>
      </c>
      <c r="E14" s="681">
        <v>1</v>
      </c>
      <c r="F14" s="669">
        <v>105.32</v>
      </c>
    </row>
    <row r="15" spans="1:6" ht="14.4" customHeight="1" x14ac:dyDescent="0.3">
      <c r="A15" s="691" t="s">
        <v>2314</v>
      </c>
      <c r="B15" s="668"/>
      <c r="C15" s="681">
        <v>0</v>
      </c>
      <c r="D15" s="668">
        <v>140.43</v>
      </c>
      <c r="E15" s="681">
        <v>1</v>
      </c>
      <c r="F15" s="669">
        <v>140.43</v>
      </c>
    </row>
    <row r="16" spans="1:6" ht="14.4" customHeight="1" x14ac:dyDescent="0.3">
      <c r="A16" s="691" t="s">
        <v>2322</v>
      </c>
      <c r="B16" s="668">
        <v>0</v>
      </c>
      <c r="C16" s="681">
        <v>0</v>
      </c>
      <c r="D16" s="668">
        <v>4738.59</v>
      </c>
      <c r="E16" s="681">
        <v>1</v>
      </c>
      <c r="F16" s="669">
        <v>4738.59</v>
      </c>
    </row>
    <row r="17" spans="1:6" ht="14.4" customHeight="1" x14ac:dyDescent="0.3">
      <c r="A17" s="691" t="s">
        <v>2309</v>
      </c>
      <c r="B17" s="668"/>
      <c r="C17" s="681">
        <v>0</v>
      </c>
      <c r="D17" s="668">
        <v>35.11</v>
      </c>
      <c r="E17" s="681">
        <v>1</v>
      </c>
      <c r="F17" s="669">
        <v>35.11</v>
      </c>
    </row>
    <row r="18" spans="1:6" ht="14.4" customHeight="1" thickBot="1" x14ac:dyDescent="0.35">
      <c r="A18" s="692" t="s">
        <v>2316</v>
      </c>
      <c r="B18" s="683"/>
      <c r="C18" s="684">
        <v>0</v>
      </c>
      <c r="D18" s="683">
        <v>1327.39</v>
      </c>
      <c r="E18" s="684">
        <v>1</v>
      </c>
      <c r="F18" s="685">
        <v>1327.39</v>
      </c>
    </row>
    <row r="19" spans="1:6" ht="14.4" customHeight="1" thickBot="1" x14ac:dyDescent="0.35">
      <c r="A19" s="686" t="s">
        <v>3</v>
      </c>
      <c r="B19" s="687">
        <v>5637.4</v>
      </c>
      <c r="C19" s="688">
        <v>4.2599579369392626E-2</v>
      </c>
      <c r="D19" s="687">
        <v>126697.23999999999</v>
      </c>
      <c r="E19" s="688">
        <v>0.95740042063060737</v>
      </c>
      <c r="F19" s="689">
        <v>132334.63999999998</v>
      </c>
    </row>
    <row r="20" spans="1:6" ht="14.4" customHeight="1" thickBot="1" x14ac:dyDescent="0.35"/>
    <row r="21" spans="1:6" ht="14.4" customHeight="1" x14ac:dyDescent="0.3">
      <c r="A21" s="754" t="s">
        <v>3180</v>
      </c>
      <c r="B21" s="229">
        <v>833.1099999999999</v>
      </c>
      <c r="C21" s="745">
        <v>1</v>
      </c>
      <c r="D21" s="229"/>
      <c r="E21" s="745">
        <v>0</v>
      </c>
      <c r="F21" s="753">
        <v>833.1099999999999</v>
      </c>
    </row>
    <row r="22" spans="1:6" ht="14.4" customHeight="1" x14ac:dyDescent="0.3">
      <c r="A22" s="691" t="s">
        <v>3181</v>
      </c>
      <c r="B22" s="668">
        <v>700.7</v>
      </c>
      <c r="C22" s="681">
        <v>1</v>
      </c>
      <c r="D22" s="668"/>
      <c r="E22" s="681">
        <v>0</v>
      </c>
      <c r="F22" s="669">
        <v>700.7</v>
      </c>
    </row>
    <row r="23" spans="1:6" ht="14.4" customHeight="1" x14ac:dyDescent="0.3">
      <c r="A23" s="691" t="s">
        <v>2128</v>
      </c>
      <c r="B23" s="668">
        <v>547.01</v>
      </c>
      <c r="C23" s="681">
        <v>0.14500625609704371</v>
      </c>
      <c r="D23" s="668">
        <v>3225.3100000000004</v>
      </c>
      <c r="E23" s="681">
        <v>0.85499374390295624</v>
      </c>
      <c r="F23" s="669">
        <v>3772.3200000000006</v>
      </c>
    </row>
    <row r="24" spans="1:6" ht="14.4" customHeight="1" x14ac:dyDescent="0.3">
      <c r="A24" s="691" t="s">
        <v>3182</v>
      </c>
      <c r="B24" s="668">
        <v>459.3</v>
      </c>
      <c r="C24" s="681">
        <v>1</v>
      </c>
      <c r="D24" s="668"/>
      <c r="E24" s="681">
        <v>0</v>
      </c>
      <c r="F24" s="669">
        <v>459.3</v>
      </c>
    </row>
    <row r="25" spans="1:6" ht="14.4" customHeight="1" x14ac:dyDescent="0.3">
      <c r="A25" s="691" t="s">
        <v>2124</v>
      </c>
      <c r="B25" s="668">
        <v>432.92999999999995</v>
      </c>
      <c r="C25" s="681">
        <v>0.1148852156237312</v>
      </c>
      <c r="D25" s="668">
        <v>3335.44</v>
      </c>
      <c r="E25" s="681">
        <v>0.88511478437626878</v>
      </c>
      <c r="F25" s="669">
        <v>3768.37</v>
      </c>
    </row>
    <row r="26" spans="1:6" ht="14.4" customHeight="1" x14ac:dyDescent="0.3">
      <c r="A26" s="691" t="s">
        <v>2134</v>
      </c>
      <c r="B26" s="668">
        <v>329.88</v>
      </c>
      <c r="C26" s="681">
        <v>0.18947731188971856</v>
      </c>
      <c r="D26" s="668">
        <v>1411.12</v>
      </c>
      <c r="E26" s="681">
        <v>0.81052268811028139</v>
      </c>
      <c r="F26" s="669">
        <v>1741</v>
      </c>
    </row>
    <row r="27" spans="1:6" ht="14.4" customHeight="1" x14ac:dyDescent="0.3">
      <c r="A27" s="691" t="s">
        <v>3183</v>
      </c>
      <c r="B27" s="668">
        <v>301.8</v>
      </c>
      <c r="C27" s="681">
        <v>0.19354093987276833</v>
      </c>
      <c r="D27" s="668">
        <v>1257.56</v>
      </c>
      <c r="E27" s="681">
        <v>0.80645906012723167</v>
      </c>
      <c r="F27" s="669">
        <v>1559.36</v>
      </c>
    </row>
    <row r="28" spans="1:6" ht="14.4" customHeight="1" x14ac:dyDescent="0.3">
      <c r="A28" s="691" t="s">
        <v>3184</v>
      </c>
      <c r="B28" s="668">
        <v>300.68</v>
      </c>
      <c r="C28" s="681">
        <v>1</v>
      </c>
      <c r="D28" s="668"/>
      <c r="E28" s="681">
        <v>0</v>
      </c>
      <c r="F28" s="669">
        <v>300.68</v>
      </c>
    </row>
    <row r="29" spans="1:6" ht="14.4" customHeight="1" x14ac:dyDescent="0.3">
      <c r="A29" s="691" t="s">
        <v>2116</v>
      </c>
      <c r="B29" s="668">
        <v>300.33</v>
      </c>
      <c r="C29" s="681">
        <v>7.1091932120259535E-2</v>
      </c>
      <c r="D29" s="668">
        <v>3924.2</v>
      </c>
      <c r="E29" s="681">
        <v>0.92890806787974045</v>
      </c>
      <c r="F29" s="669">
        <v>4224.53</v>
      </c>
    </row>
    <row r="30" spans="1:6" ht="14.4" customHeight="1" x14ac:dyDescent="0.3">
      <c r="A30" s="691" t="s">
        <v>3185</v>
      </c>
      <c r="B30" s="668">
        <v>207.45</v>
      </c>
      <c r="C30" s="681">
        <v>0.5</v>
      </c>
      <c r="D30" s="668">
        <v>207.45</v>
      </c>
      <c r="E30" s="681">
        <v>0.5</v>
      </c>
      <c r="F30" s="669">
        <v>414.9</v>
      </c>
    </row>
    <row r="31" spans="1:6" ht="14.4" customHeight="1" x14ac:dyDescent="0.3">
      <c r="A31" s="691" t="s">
        <v>3186</v>
      </c>
      <c r="B31" s="668">
        <v>182.7</v>
      </c>
      <c r="C31" s="681">
        <v>0.83333333333333337</v>
      </c>
      <c r="D31" s="668">
        <v>36.54</v>
      </c>
      <c r="E31" s="681">
        <v>0.16666666666666669</v>
      </c>
      <c r="F31" s="669">
        <v>219.23999999999998</v>
      </c>
    </row>
    <row r="32" spans="1:6" ht="14.4" customHeight="1" x14ac:dyDescent="0.3">
      <c r="A32" s="691" t="s">
        <v>2136</v>
      </c>
      <c r="B32" s="668">
        <v>181.13</v>
      </c>
      <c r="C32" s="681">
        <v>8.707038650252779E-3</v>
      </c>
      <c r="D32" s="668">
        <v>20621.579999999998</v>
      </c>
      <c r="E32" s="681">
        <v>0.9912929613497472</v>
      </c>
      <c r="F32" s="669">
        <v>20802.71</v>
      </c>
    </row>
    <row r="33" spans="1:6" ht="14.4" customHeight="1" x14ac:dyDescent="0.3">
      <c r="A33" s="691" t="s">
        <v>3187</v>
      </c>
      <c r="B33" s="668">
        <v>169.04</v>
      </c>
      <c r="C33" s="681">
        <v>3.7976873288355986E-2</v>
      </c>
      <c r="D33" s="668">
        <v>4282.09</v>
      </c>
      <c r="E33" s="681">
        <v>0.96202312671164403</v>
      </c>
      <c r="F33" s="669">
        <v>4451.13</v>
      </c>
    </row>
    <row r="34" spans="1:6" ht="14.4" customHeight="1" x14ac:dyDescent="0.3">
      <c r="A34" s="691" t="s">
        <v>2139</v>
      </c>
      <c r="B34" s="668">
        <v>138.75</v>
      </c>
      <c r="C34" s="681">
        <v>0.5</v>
      </c>
      <c r="D34" s="668">
        <v>138.75</v>
      </c>
      <c r="E34" s="681">
        <v>0.5</v>
      </c>
      <c r="F34" s="669">
        <v>277.5</v>
      </c>
    </row>
    <row r="35" spans="1:6" ht="14.4" customHeight="1" x14ac:dyDescent="0.3">
      <c r="A35" s="691" t="s">
        <v>2110</v>
      </c>
      <c r="B35" s="668">
        <v>115.28</v>
      </c>
      <c r="C35" s="681">
        <v>0.11914629734897424</v>
      </c>
      <c r="D35" s="668">
        <v>852.26999999999987</v>
      </c>
      <c r="E35" s="681">
        <v>0.88085370265102581</v>
      </c>
      <c r="F35" s="669">
        <v>967.54999999999984</v>
      </c>
    </row>
    <row r="36" spans="1:6" ht="14.4" customHeight="1" x14ac:dyDescent="0.3">
      <c r="A36" s="691" t="s">
        <v>2153</v>
      </c>
      <c r="B36" s="668">
        <v>115.26</v>
      </c>
      <c r="C36" s="681">
        <v>1</v>
      </c>
      <c r="D36" s="668"/>
      <c r="E36" s="681">
        <v>0</v>
      </c>
      <c r="F36" s="669">
        <v>115.26</v>
      </c>
    </row>
    <row r="37" spans="1:6" ht="14.4" customHeight="1" x14ac:dyDescent="0.3">
      <c r="A37" s="691" t="s">
        <v>2117</v>
      </c>
      <c r="B37" s="668">
        <v>86.42</v>
      </c>
      <c r="C37" s="681">
        <v>0.50002893016258754</v>
      </c>
      <c r="D37" s="668">
        <v>86.41</v>
      </c>
      <c r="E37" s="681">
        <v>0.49997106983741252</v>
      </c>
      <c r="F37" s="669">
        <v>172.82999999999998</v>
      </c>
    </row>
    <row r="38" spans="1:6" ht="14.4" customHeight="1" x14ac:dyDescent="0.3">
      <c r="A38" s="691" t="s">
        <v>2129</v>
      </c>
      <c r="B38" s="668">
        <v>84.600000000000009</v>
      </c>
      <c r="C38" s="681">
        <v>0.78260869565217395</v>
      </c>
      <c r="D38" s="668">
        <v>23.5</v>
      </c>
      <c r="E38" s="681">
        <v>0.21739130434782608</v>
      </c>
      <c r="F38" s="669">
        <v>108.10000000000001</v>
      </c>
    </row>
    <row r="39" spans="1:6" ht="14.4" customHeight="1" x14ac:dyDescent="0.3">
      <c r="A39" s="691" t="s">
        <v>2140</v>
      </c>
      <c r="B39" s="668">
        <v>79.03</v>
      </c>
      <c r="C39" s="681">
        <v>8.1085517878212679E-2</v>
      </c>
      <c r="D39" s="668">
        <v>895.62000000000012</v>
      </c>
      <c r="E39" s="681">
        <v>0.91891448212178739</v>
      </c>
      <c r="F39" s="669">
        <v>974.65000000000009</v>
      </c>
    </row>
    <row r="40" spans="1:6" ht="14.4" customHeight="1" x14ac:dyDescent="0.3">
      <c r="A40" s="691" t="s">
        <v>2118</v>
      </c>
      <c r="B40" s="668">
        <v>72</v>
      </c>
      <c r="C40" s="681">
        <v>2.8570748315516294E-2</v>
      </c>
      <c r="D40" s="668">
        <v>2448.0600000000004</v>
      </c>
      <c r="E40" s="681">
        <v>0.97142925168448369</v>
      </c>
      <c r="F40" s="669">
        <v>2520.0600000000004</v>
      </c>
    </row>
    <row r="41" spans="1:6" ht="14.4" customHeight="1" x14ac:dyDescent="0.3">
      <c r="A41" s="691" t="s">
        <v>2111</v>
      </c>
      <c r="B41" s="668"/>
      <c r="C41" s="681">
        <v>0</v>
      </c>
      <c r="D41" s="668">
        <v>123.2</v>
      </c>
      <c r="E41" s="681">
        <v>1</v>
      </c>
      <c r="F41" s="669">
        <v>123.2</v>
      </c>
    </row>
    <row r="42" spans="1:6" ht="14.4" customHeight="1" x14ac:dyDescent="0.3">
      <c r="A42" s="691" t="s">
        <v>3188</v>
      </c>
      <c r="B42" s="668">
        <v>0</v>
      </c>
      <c r="C42" s="681"/>
      <c r="D42" s="668"/>
      <c r="E42" s="681"/>
      <c r="F42" s="669">
        <v>0</v>
      </c>
    </row>
    <row r="43" spans="1:6" ht="14.4" customHeight="1" x14ac:dyDescent="0.3">
      <c r="A43" s="691" t="s">
        <v>3189</v>
      </c>
      <c r="B43" s="668"/>
      <c r="C43" s="681"/>
      <c r="D43" s="668">
        <v>0</v>
      </c>
      <c r="E43" s="681"/>
      <c r="F43" s="669">
        <v>0</v>
      </c>
    </row>
    <row r="44" spans="1:6" ht="14.4" customHeight="1" x14ac:dyDescent="0.3">
      <c r="A44" s="691" t="s">
        <v>3190</v>
      </c>
      <c r="B44" s="668"/>
      <c r="C44" s="681">
        <v>0</v>
      </c>
      <c r="D44" s="668">
        <v>41367.680000000008</v>
      </c>
      <c r="E44" s="681">
        <v>1</v>
      </c>
      <c r="F44" s="669">
        <v>41367.680000000008</v>
      </c>
    </row>
    <row r="45" spans="1:6" ht="14.4" customHeight="1" x14ac:dyDescent="0.3">
      <c r="A45" s="691" t="s">
        <v>3191</v>
      </c>
      <c r="B45" s="668"/>
      <c r="C45" s="681">
        <v>0</v>
      </c>
      <c r="D45" s="668">
        <v>138.27000000000001</v>
      </c>
      <c r="E45" s="681">
        <v>1</v>
      </c>
      <c r="F45" s="669">
        <v>138.27000000000001</v>
      </c>
    </row>
    <row r="46" spans="1:6" ht="14.4" customHeight="1" x14ac:dyDescent="0.3">
      <c r="A46" s="691" t="s">
        <v>2151</v>
      </c>
      <c r="B46" s="668"/>
      <c r="C46" s="681">
        <v>0</v>
      </c>
      <c r="D46" s="668">
        <v>3004.67</v>
      </c>
      <c r="E46" s="681">
        <v>1</v>
      </c>
      <c r="F46" s="669">
        <v>3004.67</v>
      </c>
    </row>
    <row r="47" spans="1:6" ht="14.4" customHeight="1" x14ac:dyDescent="0.3">
      <c r="A47" s="691" t="s">
        <v>2126</v>
      </c>
      <c r="B47" s="668">
        <v>0</v>
      </c>
      <c r="C47" s="681">
        <v>0</v>
      </c>
      <c r="D47" s="668">
        <v>709.92</v>
      </c>
      <c r="E47" s="681">
        <v>1</v>
      </c>
      <c r="F47" s="669">
        <v>709.92</v>
      </c>
    </row>
    <row r="48" spans="1:6" ht="14.4" customHeight="1" x14ac:dyDescent="0.3">
      <c r="A48" s="691" t="s">
        <v>2130</v>
      </c>
      <c r="B48" s="668"/>
      <c r="C48" s="681">
        <v>0</v>
      </c>
      <c r="D48" s="668">
        <v>2457.21</v>
      </c>
      <c r="E48" s="681">
        <v>1</v>
      </c>
      <c r="F48" s="669">
        <v>2457.21</v>
      </c>
    </row>
    <row r="49" spans="1:6" ht="14.4" customHeight="1" x14ac:dyDescent="0.3">
      <c r="A49" s="691" t="s">
        <v>2132</v>
      </c>
      <c r="B49" s="668"/>
      <c r="C49" s="681">
        <v>0</v>
      </c>
      <c r="D49" s="668">
        <v>604.78</v>
      </c>
      <c r="E49" s="681">
        <v>1</v>
      </c>
      <c r="F49" s="669">
        <v>604.78</v>
      </c>
    </row>
    <row r="50" spans="1:6" ht="14.4" customHeight="1" x14ac:dyDescent="0.3">
      <c r="A50" s="691" t="s">
        <v>2112</v>
      </c>
      <c r="B50" s="668">
        <v>0</v>
      </c>
      <c r="C50" s="681">
        <v>0</v>
      </c>
      <c r="D50" s="668">
        <v>308.72000000000003</v>
      </c>
      <c r="E50" s="681">
        <v>1</v>
      </c>
      <c r="F50" s="669">
        <v>308.72000000000003</v>
      </c>
    </row>
    <row r="51" spans="1:6" ht="14.4" customHeight="1" x14ac:dyDescent="0.3">
      <c r="A51" s="691" t="s">
        <v>2135</v>
      </c>
      <c r="B51" s="668"/>
      <c r="C51" s="681">
        <v>0</v>
      </c>
      <c r="D51" s="668">
        <v>352.70000000000005</v>
      </c>
      <c r="E51" s="681">
        <v>1</v>
      </c>
      <c r="F51" s="669">
        <v>352.70000000000005</v>
      </c>
    </row>
    <row r="52" spans="1:6" ht="14.4" customHeight="1" x14ac:dyDescent="0.3">
      <c r="A52" s="691" t="s">
        <v>2154</v>
      </c>
      <c r="B52" s="668"/>
      <c r="C52" s="681">
        <v>0</v>
      </c>
      <c r="D52" s="668">
        <v>57.64</v>
      </c>
      <c r="E52" s="681">
        <v>1</v>
      </c>
      <c r="F52" s="669">
        <v>57.64</v>
      </c>
    </row>
    <row r="53" spans="1:6" ht="14.4" customHeight="1" x14ac:dyDescent="0.3">
      <c r="A53" s="691" t="s">
        <v>2122</v>
      </c>
      <c r="B53" s="668"/>
      <c r="C53" s="681">
        <v>0</v>
      </c>
      <c r="D53" s="668">
        <v>1081.3800000000001</v>
      </c>
      <c r="E53" s="681">
        <v>1</v>
      </c>
      <c r="F53" s="669">
        <v>1081.3800000000001</v>
      </c>
    </row>
    <row r="54" spans="1:6" ht="14.4" customHeight="1" x14ac:dyDescent="0.3">
      <c r="A54" s="691" t="s">
        <v>3192</v>
      </c>
      <c r="B54" s="668">
        <v>0</v>
      </c>
      <c r="C54" s="681">
        <v>0</v>
      </c>
      <c r="D54" s="668">
        <v>3023.9000000000005</v>
      </c>
      <c r="E54" s="681">
        <v>1</v>
      </c>
      <c r="F54" s="669">
        <v>3023.9000000000005</v>
      </c>
    </row>
    <row r="55" spans="1:6" ht="14.4" customHeight="1" x14ac:dyDescent="0.3">
      <c r="A55" s="691" t="s">
        <v>2105</v>
      </c>
      <c r="B55" s="668"/>
      <c r="C55" s="681"/>
      <c r="D55" s="668">
        <v>0</v>
      </c>
      <c r="E55" s="681"/>
      <c r="F55" s="669">
        <v>0</v>
      </c>
    </row>
    <row r="56" spans="1:6" ht="14.4" customHeight="1" x14ac:dyDescent="0.3">
      <c r="A56" s="691" t="s">
        <v>3193</v>
      </c>
      <c r="B56" s="668">
        <v>0</v>
      </c>
      <c r="C56" s="681">
        <v>0</v>
      </c>
      <c r="D56" s="668">
        <v>3057.03</v>
      </c>
      <c r="E56" s="681">
        <v>1</v>
      </c>
      <c r="F56" s="669">
        <v>3057.03</v>
      </c>
    </row>
    <row r="57" spans="1:6" ht="14.4" customHeight="1" x14ac:dyDescent="0.3">
      <c r="A57" s="691" t="s">
        <v>2115</v>
      </c>
      <c r="B57" s="668"/>
      <c r="C57" s="681">
        <v>0</v>
      </c>
      <c r="D57" s="668">
        <v>593.99</v>
      </c>
      <c r="E57" s="681">
        <v>1</v>
      </c>
      <c r="F57" s="669">
        <v>593.99</v>
      </c>
    </row>
    <row r="58" spans="1:6" ht="14.4" customHeight="1" x14ac:dyDescent="0.3">
      <c r="A58" s="691" t="s">
        <v>3194</v>
      </c>
      <c r="B58" s="668"/>
      <c r="C58" s="681">
        <v>0</v>
      </c>
      <c r="D58" s="668">
        <v>155.69999999999999</v>
      </c>
      <c r="E58" s="681">
        <v>1</v>
      </c>
      <c r="F58" s="669">
        <v>155.69999999999999</v>
      </c>
    </row>
    <row r="59" spans="1:6" ht="14.4" customHeight="1" x14ac:dyDescent="0.3">
      <c r="A59" s="691" t="s">
        <v>3195</v>
      </c>
      <c r="B59" s="668"/>
      <c r="C59" s="681">
        <v>0</v>
      </c>
      <c r="D59" s="668">
        <v>132</v>
      </c>
      <c r="E59" s="681">
        <v>1</v>
      </c>
      <c r="F59" s="669">
        <v>132</v>
      </c>
    </row>
    <row r="60" spans="1:6" ht="14.4" customHeight="1" x14ac:dyDescent="0.3">
      <c r="A60" s="691" t="s">
        <v>3196</v>
      </c>
      <c r="B60" s="668">
        <v>0</v>
      </c>
      <c r="C60" s="681"/>
      <c r="D60" s="668"/>
      <c r="E60" s="681"/>
      <c r="F60" s="669">
        <v>0</v>
      </c>
    </row>
    <row r="61" spans="1:6" ht="14.4" customHeight="1" x14ac:dyDescent="0.3">
      <c r="A61" s="691" t="s">
        <v>2155</v>
      </c>
      <c r="B61" s="668"/>
      <c r="C61" s="681">
        <v>0</v>
      </c>
      <c r="D61" s="668">
        <v>24647.710000000003</v>
      </c>
      <c r="E61" s="681">
        <v>1</v>
      </c>
      <c r="F61" s="669">
        <v>24647.710000000003</v>
      </c>
    </row>
    <row r="62" spans="1:6" ht="14.4" customHeight="1" x14ac:dyDescent="0.3">
      <c r="A62" s="691" t="s">
        <v>3197</v>
      </c>
      <c r="B62" s="668"/>
      <c r="C62" s="681">
        <v>0</v>
      </c>
      <c r="D62" s="668">
        <v>185.34</v>
      </c>
      <c r="E62" s="681">
        <v>1</v>
      </c>
      <c r="F62" s="669">
        <v>185.34</v>
      </c>
    </row>
    <row r="63" spans="1:6" ht="14.4" customHeight="1" x14ac:dyDescent="0.3">
      <c r="A63" s="691" t="s">
        <v>3198</v>
      </c>
      <c r="B63" s="668"/>
      <c r="C63" s="681">
        <v>0</v>
      </c>
      <c r="D63" s="668">
        <v>173.49</v>
      </c>
      <c r="E63" s="681">
        <v>1</v>
      </c>
      <c r="F63" s="669">
        <v>173.49</v>
      </c>
    </row>
    <row r="64" spans="1:6" ht="14.4" customHeight="1" x14ac:dyDescent="0.3">
      <c r="A64" s="691" t="s">
        <v>3199</v>
      </c>
      <c r="B64" s="668">
        <v>0</v>
      </c>
      <c r="C64" s="681">
        <v>0</v>
      </c>
      <c r="D64" s="668">
        <v>1478.66</v>
      </c>
      <c r="E64" s="681">
        <v>1</v>
      </c>
      <c r="F64" s="669">
        <v>1478.66</v>
      </c>
    </row>
    <row r="65" spans="1:6" ht="14.4" customHeight="1" x14ac:dyDescent="0.3">
      <c r="A65" s="691" t="s">
        <v>3200</v>
      </c>
      <c r="B65" s="668"/>
      <c r="C65" s="681">
        <v>0</v>
      </c>
      <c r="D65" s="668">
        <v>53.57</v>
      </c>
      <c r="E65" s="681">
        <v>1</v>
      </c>
      <c r="F65" s="669">
        <v>53.57</v>
      </c>
    </row>
    <row r="66" spans="1:6" ht="14.4" customHeight="1" x14ac:dyDescent="0.3">
      <c r="A66" s="691" t="s">
        <v>3201</v>
      </c>
      <c r="B66" s="668"/>
      <c r="C66" s="681">
        <v>0</v>
      </c>
      <c r="D66" s="668">
        <v>145.66999999999999</v>
      </c>
      <c r="E66" s="681">
        <v>1</v>
      </c>
      <c r="F66" s="669">
        <v>145.66999999999999</v>
      </c>
    </row>
    <row r="67" spans="1:6" ht="14.4" customHeight="1" thickBot="1" x14ac:dyDescent="0.35">
      <c r="A67" s="692" t="s">
        <v>3202</v>
      </c>
      <c r="B67" s="683"/>
      <c r="C67" s="684">
        <v>0</v>
      </c>
      <c r="D67" s="683">
        <v>98.11</v>
      </c>
      <c r="E67" s="684">
        <v>1</v>
      </c>
      <c r="F67" s="685">
        <v>98.11</v>
      </c>
    </row>
    <row r="68" spans="1:6" ht="14.4" customHeight="1" thickBot="1" x14ac:dyDescent="0.35">
      <c r="A68" s="686" t="s">
        <v>3</v>
      </c>
      <c r="B68" s="687">
        <v>5637.4000000000005</v>
      </c>
      <c r="C68" s="688">
        <v>4.2599579369392626E-2</v>
      </c>
      <c r="D68" s="687">
        <v>126697.23999999999</v>
      </c>
      <c r="E68" s="688">
        <v>0.95740042063060715</v>
      </c>
      <c r="F68" s="689">
        <v>132334.64000000001</v>
      </c>
    </row>
  </sheetData>
  <mergeCells count="3">
    <mergeCell ref="A1:F1"/>
    <mergeCell ref="B3:C3"/>
    <mergeCell ref="D3:E3"/>
  </mergeCells>
  <conditionalFormatting sqref="C5:C1048576">
    <cfRule type="cellIs" dxfId="43" priority="12" stopIfTrue="1" operator="greaterThan">
      <formula>0.2</formula>
    </cfRule>
  </conditionalFormatting>
  <conditionalFormatting sqref="F5:F18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{3EDAB49E-7B94-4DDF-B5C1-384C0E128AC6}</x14:id>
        </ext>
      </extLst>
    </cfRule>
  </conditionalFormatting>
  <conditionalFormatting sqref="F21:F6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{DE98772E-F7EC-42AA-B8C9-94FE706DFC2F}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DAB49E-7B94-4DDF-B5C1-384C0E128AC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F5:F18</xm:sqref>
        </x14:conditionalFormatting>
        <x14:conditionalFormatting xmlns:xm="http://schemas.microsoft.com/office/excel/2006/main">
          <x14:cfRule type="dataBar" id="{DE98772E-F7EC-42AA-B8C9-94FE706DFC2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F21:F67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9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6" customWidth="1"/>
    <col min="7" max="7" width="10" style="336" customWidth="1"/>
    <col min="8" max="8" width="6.77734375" style="339" customWidth="1"/>
    <col min="9" max="9" width="6.6640625" style="336" customWidth="1"/>
    <col min="10" max="10" width="10" style="336" customWidth="1"/>
    <col min="11" max="11" width="6.77734375" style="339" customWidth="1"/>
    <col min="12" max="12" width="6.6640625" style="336" customWidth="1"/>
    <col min="13" max="13" width="10" style="336" customWidth="1"/>
    <col min="14" max="16384" width="8.88671875" style="254"/>
  </cols>
  <sheetData>
    <row r="1" spans="1:13" ht="18.600000000000001" customHeight="1" thickBot="1" x14ac:dyDescent="0.4">
      <c r="A1" s="519" t="s">
        <v>3226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481"/>
      <c r="M1" s="481"/>
    </row>
    <row r="2" spans="1:13" ht="14.4" customHeight="1" thickBot="1" x14ac:dyDescent="0.35">
      <c r="A2" s="382" t="s">
        <v>312</v>
      </c>
      <c r="B2" s="335"/>
      <c r="C2" s="335"/>
      <c r="D2" s="335"/>
      <c r="E2" s="335"/>
      <c r="F2" s="343"/>
      <c r="G2" s="343"/>
      <c r="H2" s="344"/>
      <c r="I2" s="343"/>
      <c r="J2" s="343"/>
      <c r="K2" s="344"/>
      <c r="L2" s="343"/>
    </row>
    <row r="3" spans="1:13" ht="14.4" customHeight="1" thickBot="1" x14ac:dyDescent="0.35">
      <c r="E3" s="104" t="s">
        <v>159</v>
      </c>
      <c r="F3" s="47">
        <f>SUBTOTAL(9,F6:F1048576)</f>
        <v>101</v>
      </c>
      <c r="G3" s="47">
        <f>SUBTOTAL(9,G6:G1048576)</f>
        <v>5637.4000000000005</v>
      </c>
      <c r="H3" s="48">
        <f>IF(M3=0,0,G3/M3)</f>
        <v>4.2599579369392633E-2</v>
      </c>
      <c r="I3" s="47">
        <f>SUBTOTAL(9,I6:I1048576)</f>
        <v>486</v>
      </c>
      <c r="J3" s="47">
        <f>SUBTOTAL(9,J6:J1048576)</f>
        <v>126697.23999999999</v>
      </c>
      <c r="K3" s="48">
        <f>IF(M3=0,0,J3/M3)</f>
        <v>0.95740042063060737</v>
      </c>
      <c r="L3" s="47">
        <f>SUBTOTAL(9,L6:L1048576)</f>
        <v>587</v>
      </c>
      <c r="M3" s="49">
        <f>SUBTOTAL(9,M6:M1048576)</f>
        <v>132334.63999999998</v>
      </c>
    </row>
    <row r="4" spans="1:13" ht="14.4" customHeight="1" thickBot="1" x14ac:dyDescent="0.35">
      <c r="A4" s="45"/>
      <c r="B4" s="45"/>
      <c r="C4" s="45"/>
      <c r="D4" s="45"/>
      <c r="E4" s="46"/>
      <c r="F4" s="523" t="s">
        <v>161</v>
      </c>
      <c r="G4" s="524"/>
      <c r="H4" s="525"/>
      <c r="I4" s="526" t="s">
        <v>160</v>
      </c>
      <c r="J4" s="524"/>
      <c r="K4" s="525"/>
      <c r="L4" s="527" t="s">
        <v>3</v>
      </c>
      <c r="M4" s="528"/>
    </row>
    <row r="5" spans="1:13" ht="14.4" customHeight="1" thickBot="1" x14ac:dyDescent="0.35">
      <c r="A5" s="752" t="s">
        <v>167</v>
      </c>
      <c r="B5" s="755" t="s">
        <v>163</v>
      </c>
      <c r="C5" s="755" t="s">
        <v>90</v>
      </c>
      <c r="D5" s="755" t="s">
        <v>164</v>
      </c>
      <c r="E5" s="755" t="s">
        <v>165</v>
      </c>
      <c r="F5" s="695" t="s">
        <v>28</v>
      </c>
      <c r="G5" s="695" t="s">
        <v>14</v>
      </c>
      <c r="H5" s="678" t="s">
        <v>166</v>
      </c>
      <c r="I5" s="677" t="s">
        <v>28</v>
      </c>
      <c r="J5" s="695" t="s">
        <v>14</v>
      </c>
      <c r="K5" s="678" t="s">
        <v>166</v>
      </c>
      <c r="L5" s="677" t="s">
        <v>28</v>
      </c>
      <c r="M5" s="696" t="s">
        <v>14</v>
      </c>
    </row>
    <row r="6" spans="1:13" ht="14.4" customHeight="1" x14ac:dyDescent="0.3">
      <c r="A6" s="739" t="s">
        <v>2309</v>
      </c>
      <c r="B6" s="740" t="s">
        <v>2191</v>
      </c>
      <c r="C6" s="740" t="s">
        <v>1248</v>
      </c>
      <c r="D6" s="740" t="s">
        <v>1249</v>
      </c>
      <c r="E6" s="740" t="s">
        <v>558</v>
      </c>
      <c r="F6" s="229"/>
      <c r="G6" s="229"/>
      <c r="H6" s="745">
        <v>0</v>
      </c>
      <c r="I6" s="229">
        <v>1</v>
      </c>
      <c r="J6" s="229">
        <v>35.11</v>
      </c>
      <c r="K6" s="745">
        <v>1</v>
      </c>
      <c r="L6" s="229">
        <v>1</v>
      </c>
      <c r="M6" s="753">
        <v>35.11</v>
      </c>
    </row>
    <row r="7" spans="1:13" ht="14.4" customHeight="1" x14ac:dyDescent="0.3">
      <c r="A7" s="664" t="s">
        <v>2321</v>
      </c>
      <c r="B7" s="665" t="s">
        <v>2191</v>
      </c>
      <c r="C7" s="665" t="s">
        <v>2699</v>
      </c>
      <c r="D7" s="665" t="s">
        <v>1249</v>
      </c>
      <c r="E7" s="665" t="s">
        <v>2700</v>
      </c>
      <c r="F7" s="668"/>
      <c r="G7" s="668"/>
      <c r="H7" s="681">
        <v>0</v>
      </c>
      <c r="I7" s="668">
        <v>1</v>
      </c>
      <c r="J7" s="668">
        <v>105.32</v>
      </c>
      <c r="K7" s="681">
        <v>1</v>
      </c>
      <c r="L7" s="668">
        <v>1</v>
      </c>
      <c r="M7" s="669">
        <v>105.32</v>
      </c>
    </row>
    <row r="8" spans="1:13" ht="14.4" customHeight="1" x14ac:dyDescent="0.3">
      <c r="A8" s="664" t="s">
        <v>2310</v>
      </c>
      <c r="B8" s="665" t="s">
        <v>2158</v>
      </c>
      <c r="C8" s="665" t="s">
        <v>1251</v>
      </c>
      <c r="D8" s="665" t="s">
        <v>572</v>
      </c>
      <c r="E8" s="665" t="s">
        <v>2160</v>
      </c>
      <c r="F8" s="668"/>
      <c r="G8" s="668"/>
      <c r="H8" s="681">
        <v>0</v>
      </c>
      <c r="I8" s="668">
        <v>2</v>
      </c>
      <c r="J8" s="668">
        <v>115.28</v>
      </c>
      <c r="K8" s="681">
        <v>1</v>
      </c>
      <c r="L8" s="668">
        <v>2</v>
      </c>
      <c r="M8" s="669">
        <v>115.28</v>
      </c>
    </row>
    <row r="9" spans="1:13" ht="14.4" customHeight="1" x14ac:dyDescent="0.3">
      <c r="A9" s="664" t="s">
        <v>2310</v>
      </c>
      <c r="B9" s="665" t="s">
        <v>2158</v>
      </c>
      <c r="C9" s="665" t="s">
        <v>2364</v>
      </c>
      <c r="D9" s="665" t="s">
        <v>572</v>
      </c>
      <c r="E9" s="665" t="s">
        <v>1252</v>
      </c>
      <c r="F9" s="668"/>
      <c r="G9" s="668"/>
      <c r="H9" s="681"/>
      <c r="I9" s="668">
        <v>2</v>
      </c>
      <c r="J9" s="668">
        <v>0</v>
      </c>
      <c r="K9" s="681"/>
      <c r="L9" s="668">
        <v>2</v>
      </c>
      <c r="M9" s="669">
        <v>0</v>
      </c>
    </row>
    <row r="10" spans="1:13" ht="14.4" customHeight="1" x14ac:dyDescent="0.3">
      <c r="A10" s="664" t="s">
        <v>2310</v>
      </c>
      <c r="B10" s="665" t="s">
        <v>2171</v>
      </c>
      <c r="C10" s="665" t="s">
        <v>1298</v>
      </c>
      <c r="D10" s="665" t="s">
        <v>2172</v>
      </c>
      <c r="E10" s="665" t="s">
        <v>2173</v>
      </c>
      <c r="F10" s="668"/>
      <c r="G10" s="668"/>
      <c r="H10" s="681">
        <v>0</v>
      </c>
      <c r="I10" s="668">
        <v>1</v>
      </c>
      <c r="J10" s="668">
        <v>184.74</v>
      </c>
      <c r="K10" s="681">
        <v>1</v>
      </c>
      <c r="L10" s="668">
        <v>1</v>
      </c>
      <c r="M10" s="669">
        <v>184.74</v>
      </c>
    </row>
    <row r="11" spans="1:13" ht="14.4" customHeight="1" x14ac:dyDescent="0.3">
      <c r="A11" s="664" t="s">
        <v>2310</v>
      </c>
      <c r="B11" s="665" t="s">
        <v>2174</v>
      </c>
      <c r="C11" s="665" t="s">
        <v>1272</v>
      </c>
      <c r="D11" s="665" t="s">
        <v>1273</v>
      </c>
      <c r="E11" s="665" t="s">
        <v>2182</v>
      </c>
      <c r="F11" s="668"/>
      <c r="G11" s="668"/>
      <c r="H11" s="681">
        <v>0</v>
      </c>
      <c r="I11" s="668">
        <v>3</v>
      </c>
      <c r="J11" s="668">
        <v>5542.47</v>
      </c>
      <c r="K11" s="681">
        <v>1</v>
      </c>
      <c r="L11" s="668">
        <v>3</v>
      </c>
      <c r="M11" s="669">
        <v>5542.47</v>
      </c>
    </row>
    <row r="12" spans="1:13" ht="14.4" customHeight="1" x14ac:dyDescent="0.3">
      <c r="A12" s="664" t="s">
        <v>2310</v>
      </c>
      <c r="B12" s="665" t="s">
        <v>2174</v>
      </c>
      <c r="C12" s="665" t="s">
        <v>1397</v>
      </c>
      <c r="D12" s="665" t="s">
        <v>1273</v>
      </c>
      <c r="E12" s="665" t="s">
        <v>2176</v>
      </c>
      <c r="F12" s="668"/>
      <c r="G12" s="668"/>
      <c r="H12" s="681">
        <v>0</v>
      </c>
      <c r="I12" s="668">
        <v>2</v>
      </c>
      <c r="J12" s="668">
        <v>4618.72</v>
      </c>
      <c r="K12" s="681">
        <v>1</v>
      </c>
      <c r="L12" s="668">
        <v>2</v>
      </c>
      <c r="M12" s="669">
        <v>4618.72</v>
      </c>
    </row>
    <row r="13" spans="1:13" ht="14.4" customHeight="1" x14ac:dyDescent="0.3">
      <c r="A13" s="664" t="s">
        <v>2310</v>
      </c>
      <c r="B13" s="665" t="s">
        <v>2183</v>
      </c>
      <c r="C13" s="665" t="s">
        <v>1374</v>
      </c>
      <c r="D13" s="665" t="s">
        <v>1375</v>
      </c>
      <c r="E13" s="665" t="s">
        <v>1376</v>
      </c>
      <c r="F13" s="668"/>
      <c r="G13" s="668"/>
      <c r="H13" s="681">
        <v>0</v>
      </c>
      <c r="I13" s="668">
        <v>3</v>
      </c>
      <c r="J13" s="668">
        <v>280.29000000000002</v>
      </c>
      <c r="K13" s="681">
        <v>1</v>
      </c>
      <c r="L13" s="668">
        <v>3</v>
      </c>
      <c r="M13" s="669">
        <v>280.29000000000002</v>
      </c>
    </row>
    <row r="14" spans="1:13" ht="14.4" customHeight="1" x14ac:dyDescent="0.3">
      <c r="A14" s="664" t="s">
        <v>2310</v>
      </c>
      <c r="B14" s="665" t="s">
        <v>2184</v>
      </c>
      <c r="C14" s="665" t="s">
        <v>1217</v>
      </c>
      <c r="D14" s="665" t="s">
        <v>1218</v>
      </c>
      <c r="E14" s="665" t="s">
        <v>2186</v>
      </c>
      <c r="F14" s="668"/>
      <c r="G14" s="668"/>
      <c r="H14" s="681">
        <v>0</v>
      </c>
      <c r="I14" s="668">
        <v>4</v>
      </c>
      <c r="J14" s="668">
        <v>288</v>
      </c>
      <c r="K14" s="681">
        <v>1</v>
      </c>
      <c r="L14" s="668">
        <v>4</v>
      </c>
      <c r="M14" s="669">
        <v>288</v>
      </c>
    </row>
    <row r="15" spans="1:13" ht="14.4" customHeight="1" x14ac:dyDescent="0.3">
      <c r="A15" s="664" t="s">
        <v>2310</v>
      </c>
      <c r="B15" s="665" t="s">
        <v>2190</v>
      </c>
      <c r="C15" s="665" t="s">
        <v>1254</v>
      </c>
      <c r="D15" s="665" t="s">
        <v>1255</v>
      </c>
      <c r="E15" s="665" t="s">
        <v>1108</v>
      </c>
      <c r="F15" s="668"/>
      <c r="G15" s="668"/>
      <c r="H15" s="681">
        <v>0</v>
      </c>
      <c r="I15" s="668">
        <v>2</v>
      </c>
      <c r="J15" s="668">
        <v>131.08000000000001</v>
      </c>
      <c r="K15" s="681">
        <v>1</v>
      </c>
      <c r="L15" s="668">
        <v>2</v>
      </c>
      <c r="M15" s="669">
        <v>131.08000000000001</v>
      </c>
    </row>
    <row r="16" spans="1:13" ht="14.4" customHeight="1" x14ac:dyDescent="0.3">
      <c r="A16" s="664" t="s">
        <v>2310</v>
      </c>
      <c r="B16" s="665" t="s">
        <v>2191</v>
      </c>
      <c r="C16" s="665" t="s">
        <v>2774</v>
      </c>
      <c r="D16" s="665" t="s">
        <v>2775</v>
      </c>
      <c r="E16" s="665" t="s">
        <v>2776</v>
      </c>
      <c r="F16" s="668">
        <v>4</v>
      </c>
      <c r="G16" s="668">
        <v>131.04</v>
      </c>
      <c r="H16" s="681">
        <v>1</v>
      </c>
      <c r="I16" s="668"/>
      <c r="J16" s="668"/>
      <c r="K16" s="681">
        <v>0</v>
      </c>
      <c r="L16" s="668">
        <v>4</v>
      </c>
      <c r="M16" s="669">
        <v>131.04</v>
      </c>
    </row>
    <row r="17" spans="1:13" ht="14.4" customHeight="1" x14ac:dyDescent="0.3">
      <c r="A17" s="664" t="s">
        <v>2310</v>
      </c>
      <c r="B17" s="665" t="s">
        <v>2191</v>
      </c>
      <c r="C17" s="665" t="s">
        <v>1248</v>
      </c>
      <c r="D17" s="665" t="s">
        <v>1249</v>
      </c>
      <c r="E17" s="665" t="s">
        <v>558</v>
      </c>
      <c r="F17" s="668"/>
      <c r="G17" s="668"/>
      <c r="H17" s="681">
        <v>0</v>
      </c>
      <c r="I17" s="668">
        <v>8</v>
      </c>
      <c r="J17" s="668">
        <v>280.88</v>
      </c>
      <c r="K17" s="681">
        <v>1</v>
      </c>
      <c r="L17" s="668">
        <v>8</v>
      </c>
      <c r="M17" s="669">
        <v>280.88</v>
      </c>
    </row>
    <row r="18" spans="1:13" ht="14.4" customHeight="1" x14ac:dyDescent="0.3">
      <c r="A18" s="664" t="s">
        <v>2310</v>
      </c>
      <c r="B18" s="665" t="s">
        <v>2191</v>
      </c>
      <c r="C18" s="665" t="s">
        <v>2337</v>
      </c>
      <c r="D18" s="665" t="s">
        <v>2338</v>
      </c>
      <c r="E18" s="665" t="s">
        <v>2250</v>
      </c>
      <c r="F18" s="668"/>
      <c r="G18" s="668"/>
      <c r="H18" s="681">
        <v>0</v>
      </c>
      <c r="I18" s="668">
        <v>4</v>
      </c>
      <c r="J18" s="668">
        <v>280.92</v>
      </c>
      <c r="K18" s="681">
        <v>1</v>
      </c>
      <c r="L18" s="668">
        <v>4</v>
      </c>
      <c r="M18" s="669">
        <v>280.92</v>
      </c>
    </row>
    <row r="19" spans="1:13" ht="14.4" customHeight="1" x14ac:dyDescent="0.3">
      <c r="A19" s="664" t="s">
        <v>2310</v>
      </c>
      <c r="B19" s="665" t="s">
        <v>2191</v>
      </c>
      <c r="C19" s="665" t="s">
        <v>2777</v>
      </c>
      <c r="D19" s="665" t="s">
        <v>2778</v>
      </c>
      <c r="E19" s="665" t="s">
        <v>558</v>
      </c>
      <c r="F19" s="668">
        <v>1</v>
      </c>
      <c r="G19" s="668">
        <v>35.11</v>
      </c>
      <c r="H19" s="681">
        <v>1</v>
      </c>
      <c r="I19" s="668"/>
      <c r="J19" s="668"/>
      <c r="K19" s="681">
        <v>0</v>
      </c>
      <c r="L19" s="668">
        <v>1</v>
      </c>
      <c r="M19" s="669">
        <v>35.11</v>
      </c>
    </row>
    <row r="20" spans="1:13" ht="14.4" customHeight="1" x14ac:dyDescent="0.3">
      <c r="A20" s="664" t="s">
        <v>2310</v>
      </c>
      <c r="B20" s="665" t="s">
        <v>2192</v>
      </c>
      <c r="C20" s="665" t="s">
        <v>1342</v>
      </c>
      <c r="D20" s="665" t="s">
        <v>1343</v>
      </c>
      <c r="E20" s="665" t="s">
        <v>1344</v>
      </c>
      <c r="F20" s="668"/>
      <c r="G20" s="668"/>
      <c r="H20" s="681">
        <v>0</v>
      </c>
      <c r="I20" s="668">
        <v>5</v>
      </c>
      <c r="J20" s="668">
        <v>155.44999999999999</v>
      </c>
      <c r="K20" s="681">
        <v>1</v>
      </c>
      <c r="L20" s="668">
        <v>5</v>
      </c>
      <c r="M20" s="669">
        <v>155.44999999999999</v>
      </c>
    </row>
    <row r="21" spans="1:13" ht="14.4" customHeight="1" x14ac:dyDescent="0.3">
      <c r="A21" s="664" t="s">
        <v>2310</v>
      </c>
      <c r="B21" s="665" t="s">
        <v>2192</v>
      </c>
      <c r="C21" s="665" t="s">
        <v>1360</v>
      </c>
      <c r="D21" s="665" t="s">
        <v>1343</v>
      </c>
      <c r="E21" s="665" t="s">
        <v>1361</v>
      </c>
      <c r="F21" s="668"/>
      <c r="G21" s="668"/>
      <c r="H21" s="681">
        <v>0</v>
      </c>
      <c r="I21" s="668">
        <v>1</v>
      </c>
      <c r="J21" s="668">
        <v>103.64</v>
      </c>
      <c r="K21" s="681">
        <v>1</v>
      </c>
      <c r="L21" s="668">
        <v>1</v>
      </c>
      <c r="M21" s="669">
        <v>103.64</v>
      </c>
    </row>
    <row r="22" spans="1:13" ht="14.4" customHeight="1" x14ac:dyDescent="0.3">
      <c r="A22" s="664" t="s">
        <v>2310</v>
      </c>
      <c r="B22" s="665" t="s">
        <v>2192</v>
      </c>
      <c r="C22" s="665" t="s">
        <v>2357</v>
      </c>
      <c r="D22" s="665" t="s">
        <v>1343</v>
      </c>
      <c r="E22" s="665" t="s">
        <v>2358</v>
      </c>
      <c r="F22" s="668">
        <v>1</v>
      </c>
      <c r="G22" s="668">
        <v>0</v>
      </c>
      <c r="H22" s="681"/>
      <c r="I22" s="668"/>
      <c r="J22" s="668"/>
      <c r="K22" s="681"/>
      <c r="L22" s="668">
        <v>1</v>
      </c>
      <c r="M22" s="669">
        <v>0</v>
      </c>
    </row>
    <row r="23" spans="1:13" ht="14.4" customHeight="1" x14ac:dyDescent="0.3">
      <c r="A23" s="664" t="s">
        <v>2310</v>
      </c>
      <c r="B23" s="665" t="s">
        <v>3203</v>
      </c>
      <c r="C23" s="665" t="s">
        <v>2820</v>
      </c>
      <c r="D23" s="665" t="s">
        <v>2527</v>
      </c>
      <c r="E23" s="665" t="s">
        <v>2700</v>
      </c>
      <c r="F23" s="668"/>
      <c r="G23" s="668"/>
      <c r="H23" s="681">
        <v>0</v>
      </c>
      <c r="I23" s="668">
        <v>2</v>
      </c>
      <c r="J23" s="668">
        <v>289.62</v>
      </c>
      <c r="K23" s="681">
        <v>1</v>
      </c>
      <c r="L23" s="668">
        <v>2</v>
      </c>
      <c r="M23" s="669">
        <v>289.62</v>
      </c>
    </row>
    <row r="24" spans="1:13" ht="14.4" customHeight="1" x14ac:dyDescent="0.3">
      <c r="A24" s="664" t="s">
        <v>2310</v>
      </c>
      <c r="B24" s="665" t="s">
        <v>3203</v>
      </c>
      <c r="C24" s="665" t="s">
        <v>1349</v>
      </c>
      <c r="D24" s="665" t="s">
        <v>1350</v>
      </c>
      <c r="E24" s="665" t="s">
        <v>1351</v>
      </c>
      <c r="F24" s="668"/>
      <c r="G24" s="668"/>
      <c r="H24" s="681">
        <v>0</v>
      </c>
      <c r="I24" s="668">
        <v>1</v>
      </c>
      <c r="J24" s="668">
        <v>289.62</v>
      </c>
      <c r="K24" s="681">
        <v>1</v>
      </c>
      <c r="L24" s="668">
        <v>1</v>
      </c>
      <c r="M24" s="669">
        <v>289.62</v>
      </c>
    </row>
    <row r="25" spans="1:13" ht="14.4" customHeight="1" x14ac:dyDescent="0.3">
      <c r="A25" s="664" t="s">
        <v>2310</v>
      </c>
      <c r="B25" s="665" t="s">
        <v>2193</v>
      </c>
      <c r="C25" s="665" t="s">
        <v>1232</v>
      </c>
      <c r="D25" s="665" t="s">
        <v>2194</v>
      </c>
      <c r="E25" s="665" t="s">
        <v>1234</v>
      </c>
      <c r="F25" s="668"/>
      <c r="G25" s="668"/>
      <c r="H25" s="681">
        <v>0</v>
      </c>
      <c r="I25" s="668">
        <v>10</v>
      </c>
      <c r="J25" s="668">
        <v>965.3</v>
      </c>
      <c r="K25" s="681">
        <v>1</v>
      </c>
      <c r="L25" s="668">
        <v>10</v>
      </c>
      <c r="M25" s="669">
        <v>965.3</v>
      </c>
    </row>
    <row r="26" spans="1:13" ht="14.4" customHeight="1" x14ac:dyDescent="0.3">
      <c r="A26" s="664" t="s">
        <v>2310</v>
      </c>
      <c r="B26" s="665" t="s">
        <v>2193</v>
      </c>
      <c r="C26" s="665" t="s">
        <v>2371</v>
      </c>
      <c r="D26" s="665" t="s">
        <v>1210</v>
      </c>
      <c r="E26" s="665" t="s">
        <v>2345</v>
      </c>
      <c r="F26" s="668"/>
      <c r="G26" s="668"/>
      <c r="H26" s="681"/>
      <c r="I26" s="668">
        <v>3</v>
      </c>
      <c r="J26" s="668">
        <v>0</v>
      </c>
      <c r="K26" s="681"/>
      <c r="L26" s="668">
        <v>3</v>
      </c>
      <c r="M26" s="669">
        <v>0</v>
      </c>
    </row>
    <row r="27" spans="1:13" ht="14.4" customHeight="1" x14ac:dyDescent="0.3">
      <c r="A27" s="664" t="s">
        <v>2310</v>
      </c>
      <c r="B27" s="665" t="s">
        <v>2193</v>
      </c>
      <c r="C27" s="665" t="s">
        <v>1261</v>
      </c>
      <c r="D27" s="665" t="s">
        <v>2195</v>
      </c>
      <c r="E27" s="665" t="s">
        <v>888</v>
      </c>
      <c r="F27" s="668"/>
      <c r="G27" s="668"/>
      <c r="H27" s="681">
        <v>0</v>
      </c>
      <c r="I27" s="668">
        <v>3</v>
      </c>
      <c r="J27" s="668">
        <v>144.81</v>
      </c>
      <c r="K27" s="681">
        <v>1</v>
      </c>
      <c r="L27" s="668">
        <v>3</v>
      </c>
      <c r="M27" s="669">
        <v>144.81</v>
      </c>
    </row>
    <row r="28" spans="1:13" ht="14.4" customHeight="1" x14ac:dyDescent="0.3">
      <c r="A28" s="664" t="s">
        <v>2310</v>
      </c>
      <c r="B28" s="665" t="s">
        <v>3204</v>
      </c>
      <c r="C28" s="665" t="s">
        <v>2821</v>
      </c>
      <c r="D28" s="665" t="s">
        <v>2822</v>
      </c>
      <c r="E28" s="665" t="s">
        <v>2773</v>
      </c>
      <c r="F28" s="668"/>
      <c r="G28" s="668"/>
      <c r="H28" s="681">
        <v>0</v>
      </c>
      <c r="I28" s="668">
        <v>1</v>
      </c>
      <c r="J28" s="668">
        <v>262.23</v>
      </c>
      <c r="K28" s="681">
        <v>1</v>
      </c>
      <c r="L28" s="668">
        <v>1</v>
      </c>
      <c r="M28" s="669">
        <v>262.23</v>
      </c>
    </row>
    <row r="29" spans="1:13" ht="14.4" customHeight="1" x14ac:dyDescent="0.3">
      <c r="A29" s="664" t="s">
        <v>2310</v>
      </c>
      <c r="B29" s="665" t="s">
        <v>3204</v>
      </c>
      <c r="C29" s="665" t="s">
        <v>2366</v>
      </c>
      <c r="D29" s="665" t="s">
        <v>2367</v>
      </c>
      <c r="E29" s="665" t="s">
        <v>993</v>
      </c>
      <c r="F29" s="668"/>
      <c r="G29" s="668"/>
      <c r="H29" s="681">
        <v>0</v>
      </c>
      <c r="I29" s="668">
        <v>1</v>
      </c>
      <c r="J29" s="668">
        <v>194.54</v>
      </c>
      <c r="K29" s="681">
        <v>1</v>
      </c>
      <c r="L29" s="668">
        <v>1</v>
      </c>
      <c r="M29" s="669">
        <v>194.54</v>
      </c>
    </row>
    <row r="30" spans="1:13" ht="14.4" customHeight="1" x14ac:dyDescent="0.3">
      <c r="A30" s="664" t="s">
        <v>2310</v>
      </c>
      <c r="B30" s="665" t="s">
        <v>3204</v>
      </c>
      <c r="C30" s="665" t="s">
        <v>2823</v>
      </c>
      <c r="D30" s="665" t="s">
        <v>2367</v>
      </c>
      <c r="E30" s="665" t="s">
        <v>2773</v>
      </c>
      <c r="F30" s="668"/>
      <c r="G30" s="668"/>
      <c r="H30" s="681">
        <v>0</v>
      </c>
      <c r="I30" s="668">
        <v>1</v>
      </c>
      <c r="J30" s="668">
        <v>583.62</v>
      </c>
      <c r="K30" s="681">
        <v>1</v>
      </c>
      <c r="L30" s="668">
        <v>1</v>
      </c>
      <c r="M30" s="669">
        <v>583.62</v>
      </c>
    </row>
    <row r="31" spans="1:13" ht="14.4" customHeight="1" x14ac:dyDescent="0.3">
      <c r="A31" s="664" t="s">
        <v>2310</v>
      </c>
      <c r="B31" s="665" t="s">
        <v>2197</v>
      </c>
      <c r="C31" s="665" t="s">
        <v>2807</v>
      </c>
      <c r="D31" s="665" t="s">
        <v>1371</v>
      </c>
      <c r="E31" s="665" t="s">
        <v>2808</v>
      </c>
      <c r="F31" s="668"/>
      <c r="G31" s="668"/>
      <c r="H31" s="681"/>
      <c r="I31" s="668">
        <v>1</v>
      </c>
      <c r="J31" s="668">
        <v>0</v>
      </c>
      <c r="K31" s="681"/>
      <c r="L31" s="668">
        <v>1</v>
      </c>
      <c r="M31" s="669">
        <v>0</v>
      </c>
    </row>
    <row r="32" spans="1:13" ht="14.4" customHeight="1" x14ac:dyDescent="0.3">
      <c r="A32" s="664" t="s">
        <v>2310</v>
      </c>
      <c r="B32" s="665" t="s">
        <v>2199</v>
      </c>
      <c r="C32" s="665" t="s">
        <v>2840</v>
      </c>
      <c r="D32" s="665" t="s">
        <v>1327</v>
      </c>
      <c r="E32" s="665" t="s">
        <v>2841</v>
      </c>
      <c r="F32" s="668"/>
      <c r="G32" s="668"/>
      <c r="H32" s="681">
        <v>0</v>
      </c>
      <c r="I32" s="668">
        <v>1</v>
      </c>
      <c r="J32" s="668">
        <v>366.53</v>
      </c>
      <c r="K32" s="681">
        <v>1</v>
      </c>
      <c r="L32" s="668">
        <v>1</v>
      </c>
      <c r="M32" s="669">
        <v>366.53</v>
      </c>
    </row>
    <row r="33" spans="1:13" ht="14.4" customHeight="1" x14ac:dyDescent="0.3">
      <c r="A33" s="664" t="s">
        <v>2310</v>
      </c>
      <c r="B33" s="665" t="s">
        <v>3205</v>
      </c>
      <c r="C33" s="665" t="s">
        <v>2838</v>
      </c>
      <c r="D33" s="665" t="s">
        <v>2839</v>
      </c>
      <c r="E33" s="665" t="s">
        <v>1127</v>
      </c>
      <c r="F33" s="668"/>
      <c r="G33" s="668"/>
      <c r="H33" s="681">
        <v>0</v>
      </c>
      <c r="I33" s="668">
        <v>1</v>
      </c>
      <c r="J33" s="668">
        <v>98.11</v>
      </c>
      <c r="K33" s="681">
        <v>1</v>
      </c>
      <c r="L33" s="668">
        <v>1</v>
      </c>
      <c r="M33" s="669">
        <v>98.11</v>
      </c>
    </row>
    <row r="34" spans="1:13" ht="14.4" customHeight="1" x14ac:dyDescent="0.3">
      <c r="A34" s="664" t="s">
        <v>2310</v>
      </c>
      <c r="B34" s="665" t="s">
        <v>2200</v>
      </c>
      <c r="C34" s="665" t="s">
        <v>2681</v>
      </c>
      <c r="D34" s="665" t="s">
        <v>2682</v>
      </c>
      <c r="E34" s="665" t="s">
        <v>2683</v>
      </c>
      <c r="F34" s="668"/>
      <c r="G34" s="668"/>
      <c r="H34" s="681">
        <v>0</v>
      </c>
      <c r="I34" s="668">
        <v>1</v>
      </c>
      <c r="J34" s="668">
        <v>278.64</v>
      </c>
      <c r="K34" s="681">
        <v>1</v>
      </c>
      <c r="L34" s="668">
        <v>1</v>
      </c>
      <c r="M34" s="669">
        <v>278.64</v>
      </c>
    </row>
    <row r="35" spans="1:13" ht="14.4" customHeight="1" x14ac:dyDescent="0.3">
      <c r="A35" s="664" t="s">
        <v>2310</v>
      </c>
      <c r="B35" s="665" t="s">
        <v>2200</v>
      </c>
      <c r="C35" s="665" t="s">
        <v>1290</v>
      </c>
      <c r="D35" s="665" t="s">
        <v>1295</v>
      </c>
      <c r="E35" s="665" t="s">
        <v>2201</v>
      </c>
      <c r="F35" s="668"/>
      <c r="G35" s="668"/>
      <c r="H35" s="681">
        <v>0</v>
      </c>
      <c r="I35" s="668">
        <v>1</v>
      </c>
      <c r="J35" s="668">
        <v>117.73</v>
      </c>
      <c r="K35" s="681">
        <v>1</v>
      </c>
      <c r="L35" s="668">
        <v>1</v>
      </c>
      <c r="M35" s="669">
        <v>117.73</v>
      </c>
    </row>
    <row r="36" spans="1:13" ht="14.4" customHeight="1" x14ac:dyDescent="0.3">
      <c r="A36" s="664" t="s">
        <v>2310</v>
      </c>
      <c r="B36" s="665" t="s">
        <v>2200</v>
      </c>
      <c r="C36" s="665" t="s">
        <v>1294</v>
      </c>
      <c r="D36" s="665" t="s">
        <v>1295</v>
      </c>
      <c r="E36" s="665" t="s">
        <v>2770</v>
      </c>
      <c r="F36" s="668"/>
      <c r="G36" s="668"/>
      <c r="H36" s="681">
        <v>0</v>
      </c>
      <c r="I36" s="668">
        <v>3</v>
      </c>
      <c r="J36" s="668">
        <v>1177.26</v>
      </c>
      <c r="K36" s="681">
        <v>1</v>
      </c>
      <c r="L36" s="668">
        <v>3</v>
      </c>
      <c r="M36" s="669">
        <v>1177.26</v>
      </c>
    </row>
    <row r="37" spans="1:13" ht="14.4" customHeight="1" x14ac:dyDescent="0.3">
      <c r="A37" s="664" t="s">
        <v>2310</v>
      </c>
      <c r="B37" s="665" t="s">
        <v>2200</v>
      </c>
      <c r="C37" s="665" t="s">
        <v>1334</v>
      </c>
      <c r="D37" s="665" t="s">
        <v>1339</v>
      </c>
      <c r="E37" s="665" t="s">
        <v>2202</v>
      </c>
      <c r="F37" s="668"/>
      <c r="G37" s="668"/>
      <c r="H37" s="681">
        <v>0</v>
      </c>
      <c r="I37" s="668">
        <v>3</v>
      </c>
      <c r="J37" s="668">
        <v>543.39</v>
      </c>
      <c r="K37" s="681">
        <v>1</v>
      </c>
      <c r="L37" s="668">
        <v>3</v>
      </c>
      <c r="M37" s="669">
        <v>543.39</v>
      </c>
    </row>
    <row r="38" spans="1:13" ht="14.4" customHeight="1" x14ac:dyDescent="0.3">
      <c r="A38" s="664" t="s">
        <v>2310</v>
      </c>
      <c r="B38" s="665" t="s">
        <v>2200</v>
      </c>
      <c r="C38" s="665" t="s">
        <v>1338</v>
      </c>
      <c r="D38" s="665" t="s">
        <v>1339</v>
      </c>
      <c r="E38" s="665" t="s">
        <v>2698</v>
      </c>
      <c r="F38" s="668"/>
      <c r="G38" s="668"/>
      <c r="H38" s="681">
        <v>0</v>
      </c>
      <c r="I38" s="668">
        <v>2</v>
      </c>
      <c r="J38" s="668">
        <v>1207.46</v>
      </c>
      <c r="K38" s="681">
        <v>1</v>
      </c>
      <c r="L38" s="668">
        <v>2</v>
      </c>
      <c r="M38" s="669">
        <v>1207.46</v>
      </c>
    </row>
    <row r="39" spans="1:13" ht="14.4" customHeight="1" x14ac:dyDescent="0.3">
      <c r="A39" s="664" t="s">
        <v>2310</v>
      </c>
      <c r="B39" s="665" t="s">
        <v>3206</v>
      </c>
      <c r="C39" s="665" t="s">
        <v>2771</v>
      </c>
      <c r="D39" s="665" t="s">
        <v>2772</v>
      </c>
      <c r="E39" s="665" t="s">
        <v>2773</v>
      </c>
      <c r="F39" s="668"/>
      <c r="G39" s="668"/>
      <c r="H39" s="681"/>
      <c r="I39" s="668">
        <v>1</v>
      </c>
      <c r="J39" s="668">
        <v>0</v>
      </c>
      <c r="K39" s="681"/>
      <c r="L39" s="668">
        <v>1</v>
      </c>
      <c r="M39" s="669">
        <v>0</v>
      </c>
    </row>
    <row r="40" spans="1:13" ht="14.4" customHeight="1" x14ac:dyDescent="0.3">
      <c r="A40" s="664" t="s">
        <v>2310</v>
      </c>
      <c r="B40" s="665" t="s">
        <v>3207</v>
      </c>
      <c r="C40" s="665" t="s">
        <v>2381</v>
      </c>
      <c r="D40" s="665" t="s">
        <v>2382</v>
      </c>
      <c r="E40" s="665" t="s">
        <v>2383</v>
      </c>
      <c r="F40" s="668">
        <v>1</v>
      </c>
      <c r="G40" s="668">
        <v>131.54</v>
      </c>
      <c r="H40" s="681">
        <v>1</v>
      </c>
      <c r="I40" s="668"/>
      <c r="J40" s="668"/>
      <c r="K40" s="681">
        <v>0</v>
      </c>
      <c r="L40" s="668">
        <v>1</v>
      </c>
      <c r="M40" s="669">
        <v>131.54</v>
      </c>
    </row>
    <row r="41" spans="1:13" ht="14.4" customHeight="1" x14ac:dyDescent="0.3">
      <c r="A41" s="664" t="s">
        <v>2310</v>
      </c>
      <c r="B41" s="665" t="s">
        <v>2206</v>
      </c>
      <c r="C41" s="665" t="s">
        <v>1908</v>
      </c>
      <c r="D41" s="665" t="s">
        <v>1909</v>
      </c>
      <c r="E41" s="665" t="s">
        <v>1910</v>
      </c>
      <c r="F41" s="668"/>
      <c r="G41" s="668"/>
      <c r="H41" s="681">
        <v>0</v>
      </c>
      <c r="I41" s="668">
        <v>1</v>
      </c>
      <c r="J41" s="668">
        <v>79.03</v>
      </c>
      <c r="K41" s="681">
        <v>1</v>
      </c>
      <c r="L41" s="668">
        <v>1</v>
      </c>
      <c r="M41" s="669">
        <v>79.03</v>
      </c>
    </row>
    <row r="42" spans="1:13" ht="14.4" customHeight="1" x14ac:dyDescent="0.3">
      <c r="A42" s="664" t="s">
        <v>2310</v>
      </c>
      <c r="B42" s="665" t="s">
        <v>2206</v>
      </c>
      <c r="C42" s="665" t="s">
        <v>2477</v>
      </c>
      <c r="D42" s="665" t="s">
        <v>2478</v>
      </c>
      <c r="E42" s="665" t="s">
        <v>2479</v>
      </c>
      <c r="F42" s="668"/>
      <c r="G42" s="668"/>
      <c r="H42" s="681">
        <v>0</v>
      </c>
      <c r="I42" s="668">
        <v>1</v>
      </c>
      <c r="J42" s="668">
        <v>59.27</v>
      </c>
      <c r="K42" s="681">
        <v>1</v>
      </c>
      <c r="L42" s="668">
        <v>1</v>
      </c>
      <c r="M42" s="669">
        <v>59.27</v>
      </c>
    </row>
    <row r="43" spans="1:13" ht="14.4" customHeight="1" x14ac:dyDescent="0.3">
      <c r="A43" s="664" t="s">
        <v>2310</v>
      </c>
      <c r="B43" s="665" t="s">
        <v>2241</v>
      </c>
      <c r="C43" s="665" t="s">
        <v>2764</v>
      </c>
      <c r="D43" s="665" t="s">
        <v>2765</v>
      </c>
      <c r="E43" s="665" t="s">
        <v>2243</v>
      </c>
      <c r="F43" s="668">
        <v>6</v>
      </c>
      <c r="G43" s="668">
        <v>28.200000000000003</v>
      </c>
      <c r="H43" s="681">
        <v>1</v>
      </c>
      <c r="I43" s="668"/>
      <c r="J43" s="668"/>
      <c r="K43" s="681">
        <v>0</v>
      </c>
      <c r="L43" s="668">
        <v>6</v>
      </c>
      <c r="M43" s="669">
        <v>28.200000000000003</v>
      </c>
    </row>
    <row r="44" spans="1:13" ht="14.4" customHeight="1" x14ac:dyDescent="0.3">
      <c r="A44" s="664" t="s">
        <v>2310</v>
      </c>
      <c r="B44" s="665" t="s">
        <v>2251</v>
      </c>
      <c r="C44" s="665" t="s">
        <v>2834</v>
      </c>
      <c r="D44" s="665" t="s">
        <v>2835</v>
      </c>
      <c r="E44" s="665" t="s">
        <v>2836</v>
      </c>
      <c r="F44" s="668"/>
      <c r="G44" s="668"/>
      <c r="H44" s="681">
        <v>0</v>
      </c>
      <c r="I44" s="668">
        <v>1</v>
      </c>
      <c r="J44" s="668">
        <v>123.2</v>
      </c>
      <c r="K44" s="681">
        <v>1</v>
      </c>
      <c r="L44" s="668">
        <v>1</v>
      </c>
      <c r="M44" s="669">
        <v>123.2</v>
      </c>
    </row>
    <row r="45" spans="1:13" ht="14.4" customHeight="1" x14ac:dyDescent="0.3">
      <c r="A45" s="664" t="s">
        <v>2310</v>
      </c>
      <c r="B45" s="665" t="s">
        <v>3208</v>
      </c>
      <c r="C45" s="665" t="s">
        <v>2805</v>
      </c>
      <c r="D45" s="665" t="s">
        <v>2806</v>
      </c>
      <c r="E45" s="665" t="s">
        <v>2700</v>
      </c>
      <c r="F45" s="668"/>
      <c r="G45" s="668"/>
      <c r="H45" s="681">
        <v>0</v>
      </c>
      <c r="I45" s="668">
        <v>1</v>
      </c>
      <c r="J45" s="668">
        <v>207.45</v>
      </c>
      <c r="K45" s="681">
        <v>1</v>
      </c>
      <c r="L45" s="668">
        <v>1</v>
      </c>
      <c r="M45" s="669">
        <v>207.45</v>
      </c>
    </row>
    <row r="46" spans="1:13" ht="14.4" customHeight="1" x14ac:dyDescent="0.3">
      <c r="A46" s="664" t="s">
        <v>2310</v>
      </c>
      <c r="B46" s="665" t="s">
        <v>3209</v>
      </c>
      <c r="C46" s="665" t="s">
        <v>2843</v>
      </c>
      <c r="D46" s="665" t="s">
        <v>2844</v>
      </c>
      <c r="E46" s="665" t="s">
        <v>2845</v>
      </c>
      <c r="F46" s="668"/>
      <c r="G46" s="668"/>
      <c r="H46" s="681">
        <v>0</v>
      </c>
      <c r="I46" s="668">
        <v>2</v>
      </c>
      <c r="J46" s="668">
        <v>3813.94</v>
      </c>
      <c r="K46" s="681">
        <v>1</v>
      </c>
      <c r="L46" s="668">
        <v>2</v>
      </c>
      <c r="M46" s="669">
        <v>3813.94</v>
      </c>
    </row>
    <row r="47" spans="1:13" ht="14.4" customHeight="1" x14ac:dyDescent="0.3">
      <c r="A47" s="664" t="s">
        <v>2310</v>
      </c>
      <c r="B47" s="665" t="s">
        <v>3209</v>
      </c>
      <c r="C47" s="665" t="s">
        <v>2391</v>
      </c>
      <c r="D47" s="665" t="s">
        <v>2392</v>
      </c>
      <c r="E47" s="665" t="s">
        <v>2393</v>
      </c>
      <c r="F47" s="668"/>
      <c r="G47" s="668"/>
      <c r="H47" s="681">
        <v>0</v>
      </c>
      <c r="I47" s="668">
        <v>2</v>
      </c>
      <c r="J47" s="668">
        <v>4753.8599999999997</v>
      </c>
      <c r="K47" s="681">
        <v>1</v>
      </c>
      <c r="L47" s="668">
        <v>2</v>
      </c>
      <c r="M47" s="669">
        <v>4753.8599999999997</v>
      </c>
    </row>
    <row r="48" spans="1:13" ht="14.4" customHeight="1" x14ac:dyDescent="0.3">
      <c r="A48" s="664" t="s">
        <v>2322</v>
      </c>
      <c r="B48" s="665" t="s">
        <v>2158</v>
      </c>
      <c r="C48" s="665" t="s">
        <v>2640</v>
      </c>
      <c r="D48" s="665" t="s">
        <v>1405</v>
      </c>
      <c r="E48" s="665" t="s">
        <v>2641</v>
      </c>
      <c r="F48" s="668"/>
      <c r="G48" s="668"/>
      <c r="H48" s="681">
        <v>0</v>
      </c>
      <c r="I48" s="668">
        <v>1</v>
      </c>
      <c r="J48" s="668">
        <v>28.81</v>
      </c>
      <c r="K48" s="681">
        <v>1</v>
      </c>
      <c r="L48" s="668">
        <v>1</v>
      </c>
      <c r="M48" s="669">
        <v>28.81</v>
      </c>
    </row>
    <row r="49" spans="1:13" ht="14.4" customHeight="1" x14ac:dyDescent="0.3">
      <c r="A49" s="664" t="s">
        <v>2322</v>
      </c>
      <c r="B49" s="665" t="s">
        <v>2158</v>
      </c>
      <c r="C49" s="665" t="s">
        <v>2364</v>
      </c>
      <c r="D49" s="665" t="s">
        <v>572</v>
      </c>
      <c r="E49" s="665" t="s">
        <v>1252</v>
      </c>
      <c r="F49" s="668"/>
      <c r="G49" s="668"/>
      <c r="H49" s="681"/>
      <c r="I49" s="668">
        <v>1</v>
      </c>
      <c r="J49" s="668">
        <v>0</v>
      </c>
      <c r="K49" s="681"/>
      <c r="L49" s="668">
        <v>1</v>
      </c>
      <c r="M49" s="669">
        <v>0</v>
      </c>
    </row>
    <row r="50" spans="1:13" ht="14.4" customHeight="1" x14ac:dyDescent="0.3">
      <c r="A50" s="664" t="s">
        <v>2322</v>
      </c>
      <c r="B50" s="665" t="s">
        <v>2168</v>
      </c>
      <c r="C50" s="665" t="s">
        <v>2751</v>
      </c>
      <c r="D50" s="665" t="s">
        <v>2752</v>
      </c>
      <c r="E50" s="665" t="s">
        <v>2753</v>
      </c>
      <c r="F50" s="668">
        <v>1</v>
      </c>
      <c r="G50" s="668">
        <v>0</v>
      </c>
      <c r="H50" s="681"/>
      <c r="I50" s="668"/>
      <c r="J50" s="668"/>
      <c r="K50" s="681"/>
      <c r="L50" s="668">
        <v>1</v>
      </c>
      <c r="M50" s="669">
        <v>0</v>
      </c>
    </row>
    <row r="51" spans="1:13" ht="14.4" customHeight="1" x14ac:dyDescent="0.3">
      <c r="A51" s="664" t="s">
        <v>2322</v>
      </c>
      <c r="B51" s="665" t="s">
        <v>2171</v>
      </c>
      <c r="C51" s="665" t="s">
        <v>2568</v>
      </c>
      <c r="D51" s="665" t="s">
        <v>2569</v>
      </c>
      <c r="E51" s="665" t="s">
        <v>2570</v>
      </c>
      <c r="F51" s="668"/>
      <c r="G51" s="668"/>
      <c r="H51" s="681"/>
      <c r="I51" s="668">
        <v>1</v>
      </c>
      <c r="J51" s="668">
        <v>0</v>
      </c>
      <c r="K51" s="681"/>
      <c r="L51" s="668">
        <v>1</v>
      </c>
      <c r="M51" s="669">
        <v>0</v>
      </c>
    </row>
    <row r="52" spans="1:13" ht="14.4" customHeight="1" x14ac:dyDescent="0.3">
      <c r="A52" s="664" t="s">
        <v>2322</v>
      </c>
      <c r="B52" s="665" t="s">
        <v>2171</v>
      </c>
      <c r="C52" s="665" t="s">
        <v>1298</v>
      </c>
      <c r="D52" s="665" t="s">
        <v>2172</v>
      </c>
      <c r="E52" s="665" t="s">
        <v>2173</v>
      </c>
      <c r="F52" s="668"/>
      <c r="G52" s="668"/>
      <c r="H52" s="681">
        <v>0</v>
      </c>
      <c r="I52" s="668">
        <v>1</v>
      </c>
      <c r="J52" s="668">
        <v>184.74</v>
      </c>
      <c r="K52" s="681">
        <v>1</v>
      </c>
      <c r="L52" s="668">
        <v>1</v>
      </c>
      <c r="M52" s="669">
        <v>184.74</v>
      </c>
    </row>
    <row r="53" spans="1:13" ht="14.4" customHeight="1" x14ac:dyDescent="0.3">
      <c r="A53" s="664" t="s">
        <v>2322</v>
      </c>
      <c r="B53" s="665" t="s">
        <v>2174</v>
      </c>
      <c r="C53" s="665" t="s">
        <v>1272</v>
      </c>
      <c r="D53" s="665" t="s">
        <v>1273</v>
      </c>
      <c r="E53" s="665" t="s">
        <v>2182</v>
      </c>
      <c r="F53" s="668"/>
      <c r="G53" s="668"/>
      <c r="H53" s="681">
        <v>0</v>
      </c>
      <c r="I53" s="668">
        <v>2</v>
      </c>
      <c r="J53" s="668">
        <v>3694.98</v>
      </c>
      <c r="K53" s="681">
        <v>1</v>
      </c>
      <c r="L53" s="668">
        <v>2</v>
      </c>
      <c r="M53" s="669">
        <v>3694.98</v>
      </c>
    </row>
    <row r="54" spans="1:13" ht="14.4" customHeight="1" x14ac:dyDescent="0.3">
      <c r="A54" s="664" t="s">
        <v>2322</v>
      </c>
      <c r="B54" s="665" t="s">
        <v>2183</v>
      </c>
      <c r="C54" s="665" t="s">
        <v>1374</v>
      </c>
      <c r="D54" s="665" t="s">
        <v>1375</v>
      </c>
      <c r="E54" s="665" t="s">
        <v>1376</v>
      </c>
      <c r="F54" s="668"/>
      <c r="G54" s="668"/>
      <c r="H54" s="681">
        <v>0</v>
      </c>
      <c r="I54" s="668">
        <v>1</v>
      </c>
      <c r="J54" s="668">
        <v>93.43</v>
      </c>
      <c r="K54" s="681">
        <v>1</v>
      </c>
      <c r="L54" s="668">
        <v>1</v>
      </c>
      <c r="M54" s="669">
        <v>93.43</v>
      </c>
    </row>
    <row r="55" spans="1:13" ht="14.4" customHeight="1" x14ac:dyDescent="0.3">
      <c r="A55" s="664" t="s">
        <v>2322</v>
      </c>
      <c r="B55" s="665" t="s">
        <v>2183</v>
      </c>
      <c r="C55" s="665" t="s">
        <v>2619</v>
      </c>
      <c r="D55" s="665" t="s">
        <v>2620</v>
      </c>
      <c r="E55" s="665" t="s">
        <v>2621</v>
      </c>
      <c r="F55" s="668">
        <v>1</v>
      </c>
      <c r="G55" s="668">
        <v>0</v>
      </c>
      <c r="H55" s="681"/>
      <c r="I55" s="668"/>
      <c r="J55" s="668"/>
      <c r="K55" s="681"/>
      <c r="L55" s="668">
        <v>1</v>
      </c>
      <c r="M55" s="669">
        <v>0</v>
      </c>
    </row>
    <row r="56" spans="1:13" ht="14.4" customHeight="1" x14ac:dyDescent="0.3">
      <c r="A56" s="664" t="s">
        <v>2322</v>
      </c>
      <c r="B56" s="665" t="s">
        <v>2183</v>
      </c>
      <c r="C56" s="665" t="s">
        <v>1906</v>
      </c>
      <c r="D56" s="665" t="s">
        <v>1375</v>
      </c>
      <c r="E56" s="665" t="s">
        <v>1907</v>
      </c>
      <c r="F56" s="668"/>
      <c r="G56" s="668"/>
      <c r="H56" s="681">
        <v>0</v>
      </c>
      <c r="I56" s="668">
        <v>1</v>
      </c>
      <c r="J56" s="668">
        <v>186.87</v>
      </c>
      <c r="K56" s="681">
        <v>1</v>
      </c>
      <c r="L56" s="668">
        <v>1</v>
      </c>
      <c r="M56" s="669">
        <v>186.87</v>
      </c>
    </row>
    <row r="57" spans="1:13" ht="14.4" customHeight="1" x14ac:dyDescent="0.3">
      <c r="A57" s="664" t="s">
        <v>2322</v>
      </c>
      <c r="B57" s="665" t="s">
        <v>2183</v>
      </c>
      <c r="C57" s="665" t="s">
        <v>2749</v>
      </c>
      <c r="D57" s="665" t="s">
        <v>2750</v>
      </c>
      <c r="E57" s="665" t="s">
        <v>1376</v>
      </c>
      <c r="F57" s="668">
        <v>1</v>
      </c>
      <c r="G57" s="668">
        <v>0</v>
      </c>
      <c r="H57" s="681"/>
      <c r="I57" s="668"/>
      <c r="J57" s="668"/>
      <c r="K57" s="681"/>
      <c r="L57" s="668">
        <v>1</v>
      </c>
      <c r="M57" s="669">
        <v>0</v>
      </c>
    </row>
    <row r="58" spans="1:13" ht="14.4" customHeight="1" x14ac:dyDescent="0.3">
      <c r="A58" s="664" t="s">
        <v>2322</v>
      </c>
      <c r="B58" s="665" t="s">
        <v>2191</v>
      </c>
      <c r="C58" s="665" t="s">
        <v>1248</v>
      </c>
      <c r="D58" s="665" t="s">
        <v>1249</v>
      </c>
      <c r="E58" s="665" t="s">
        <v>558</v>
      </c>
      <c r="F58" s="668"/>
      <c r="G58" s="668"/>
      <c r="H58" s="681">
        <v>0</v>
      </c>
      <c r="I58" s="668">
        <v>3</v>
      </c>
      <c r="J58" s="668">
        <v>105.33</v>
      </c>
      <c r="K58" s="681">
        <v>1</v>
      </c>
      <c r="L58" s="668">
        <v>3</v>
      </c>
      <c r="M58" s="669">
        <v>105.33</v>
      </c>
    </row>
    <row r="59" spans="1:13" ht="14.4" customHeight="1" x14ac:dyDescent="0.3">
      <c r="A59" s="664" t="s">
        <v>2322</v>
      </c>
      <c r="B59" s="665" t="s">
        <v>2191</v>
      </c>
      <c r="C59" s="665" t="s">
        <v>2337</v>
      </c>
      <c r="D59" s="665" t="s">
        <v>2338</v>
      </c>
      <c r="E59" s="665" t="s">
        <v>2250</v>
      </c>
      <c r="F59" s="668"/>
      <c r="G59" s="668"/>
      <c r="H59" s="681">
        <v>0</v>
      </c>
      <c r="I59" s="668">
        <v>1</v>
      </c>
      <c r="J59" s="668">
        <v>70.23</v>
      </c>
      <c r="K59" s="681">
        <v>1</v>
      </c>
      <c r="L59" s="668">
        <v>1</v>
      </c>
      <c r="M59" s="669">
        <v>70.23</v>
      </c>
    </row>
    <row r="60" spans="1:13" ht="14.4" customHeight="1" x14ac:dyDescent="0.3">
      <c r="A60" s="664" t="s">
        <v>2322</v>
      </c>
      <c r="B60" s="665" t="s">
        <v>2193</v>
      </c>
      <c r="C60" s="665" t="s">
        <v>1232</v>
      </c>
      <c r="D60" s="665" t="s">
        <v>2194</v>
      </c>
      <c r="E60" s="665" t="s">
        <v>1234</v>
      </c>
      <c r="F60" s="668"/>
      <c r="G60" s="668"/>
      <c r="H60" s="681">
        <v>0</v>
      </c>
      <c r="I60" s="668">
        <v>1</v>
      </c>
      <c r="J60" s="668">
        <v>96.53</v>
      </c>
      <c r="K60" s="681">
        <v>1</v>
      </c>
      <c r="L60" s="668">
        <v>1</v>
      </c>
      <c r="M60" s="669">
        <v>96.53</v>
      </c>
    </row>
    <row r="61" spans="1:13" ht="14.4" customHeight="1" x14ac:dyDescent="0.3">
      <c r="A61" s="664" t="s">
        <v>2322</v>
      </c>
      <c r="B61" s="665" t="s">
        <v>2193</v>
      </c>
      <c r="C61" s="665" t="s">
        <v>2529</v>
      </c>
      <c r="D61" s="665" t="s">
        <v>1207</v>
      </c>
      <c r="E61" s="665" t="s">
        <v>2530</v>
      </c>
      <c r="F61" s="668"/>
      <c r="G61" s="668"/>
      <c r="H61" s="681"/>
      <c r="I61" s="668">
        <v>1</v>
      </c>
      <c r="J61" s="668">
        <v>0</v>
      </c>
      <c r="K61" s="681"/>
      <c r="L61" s="668">
        <v>1</v>
      </c>
      <c r="M61" s="669">
        <v>0</v>
      </c>
    </row>
    <row r="62" spans="1:13" ht="14.4" customHeight="1" x14ac:dyDescent="0.3">
      <c r="A62" s="664" t="s">
        <v>2322</v>
      </c>
      <c r="B62" s="665" t="s">
        <v>2193</v>
      </c>
      <c r="C62" s="665" t="s">
        <v>2371</v>
      </c>
      <c r="D62" s="665" t="s">
        <v>1210</v>
      </c>
      <c r="E62" s="665" t="s">
        <v>2345</v>
      </c>
      <c r="F62" s="668"/>
      <c r="G62" s="668"/>
      <c r="H62" s="681"/>
      <c r="I62" s="668">
        <v>1</v>
      </c>
      <c r="J62" s="668">
        <v>0</v>
      </c>
      <c r="K62" s="681"/>
      <c r="L62" s="668">
        <v>1</v>
      </c>
      <c r="M62" s="669">
        <v>0</v>
      </c>
    </row>
    <row r="63" spans="1:13" ht="14.4" customHeight="1" x14ac:dyDescent="0.3">
      <c r="A63" s="664" t="s">
        <v>2322</v>
      </c>
      <c r="B63" s="665" t="s">
        <v>2193</v>
      </c>
      <c r="C63" s="665" t="s">
        <v>1261</v>
      </c>
      <c r="D63" s="665" t="s">
        <v>2195</v>
      </c>
      <c r="E63" s="665" t="s">
        <v>888</v>
      </c>
      <c r="F63" s="668"/>
      <c r="G63" s="668"/>
      <c r="H63" s="681">
        <v>0</v>
      </c>
      <c r="I63" s="668">
        <v>2</v>
      </c>
      <c r="J63" s="668">
        <v>96.54</v>
      </c>
      <c r="K63" s="681">
        <v>1</v>
      </c>
      <c r="L63" s="668">
        <v>2</v>
      </c>
      <c r="M63" s="669">
        <v>96.54</v>
      </c>
    </row>
    <row r="64" spans="1:13" ht="14.4" customHeight="1" x14ac:dyDescent="0.3">
      <c r="A64" s="664" t="s">
        <v>2322</v>
      </c>
      <c r="B64" s="665" t="s">
        <v>2200</v>
      </c>
      <c r="C64" s="665" t="s">
        <v>1334</v>
      </c>
      <c r="D64" s="665" t="s">
        <v>1339</v>
      </c>
      <c r="E64" s="665" t="s">
        <v>2202</v>
      </c>
      <c r="F64" s="668"/>
      <c r="G64" s="668"/>
      <c r="H64" s="681">
        <v>0</v>
      </c>
      <c r="I64" s="668">
        <v>1</v>
      </c>
      <c r="J64" s="668">
        <v>181.13</v>
      </c>
      <c r="K64" s="681">
        <v>1</v>
      </c>
      <c r="L64" s="668">
        <v>1</v>
      </c>
      <c r="M64" s="669">
        <v>181.13</v>
      </c>
    </row>
    <row r="65" spans="1:13" ht="14.4" customHeight="1" x14ac:dyDescent="0.3">
      <c r="A65" s="664" t="s">
        <v>2322</v>
      </c>
      <c r="B65" s="665" t="s">
        <v>2200</v>
      </c>
      <c r="C65" s="665" t="s">
        <v>2732</v>
      </c>
      <c r="D65" s="665" t="s">
        <v>2733</v>
      </c>
      <c r="E65" s="665" t="s">
        <v>2734</v>
      </c>
      <c r="F65" s="668">
        <v>1</v>
      </c>
      <c r="G65" s="668">
        <v>0</v>
      </c>
      <c r="H65" s="681"/>
      <c r="I65" s="668"/>
      <c r="J65" s="668"/>
      <c r="K65" s="681"/>
      <c r="L65" s="668">
        <v>1</v>
      </c>
      <c r="M65" s="669">
        <v>0</v>
      </c>
    </row>
    <row r="66" spans="1:13" ht="14.4" customHeight="1" x14ac:dyDescent="0.3">
      <c r="A66" s="664" t="s">
        <v>2322</v>
      </c>
      <c r="B66" s="665" t="s">
        <v>2200</v>
      </c>
      <c r="C66" s="665" t="s">
        <v>2735</v>
      </c>
      <c r="D66" s="665" t="s">
        <v>2736</v>
      </c>
      <c r="E66" s="665" t="s">
        <v>2431</v>
      </c>
      <c r="F66" s="668">
        <v>1</v>
      </c>
      <c r="G66" s="668">
        <v>0</v>
      </c>
      <c r="H66" s="681"/>
      <c r="I66" s="668"/>
      <c r="J66" s="668"/>
      <c r="K66" s="681"/>
      <c r="L66" s="668">
        <v>1</v>
      </c>
      <c r="M66" s="669">
        <v>0</v>
      </c>
    </row>
    <row r="67" spans="1:13" ht="14.4" customHeight="1" x14ac:dyDescent="0.3">
      <c r="A67" s="664" t="s">
        <v>2311</v>
      </c>
      <c r="B67" s="665" t="s">
        <v>2171</v>
      </c>
      <c r="C67" s="665" t="s">
        <v>1878</v>
      </c>
      <c r="D67" s="665" t="s">
        <v>2409</v>
      </c>
      <c r="E67" s="665" t="s">
        <v>2410</v>
      </c>
      <c r="F67" s="668"/>
      <c r="G67" s="668"/>
      <c r="H67" s="681">
        <v>0</v>
      </c>
      <c r="I67" s="668">
        <v>1</v>
      </c>
      <c r="J67" s="668">
        <v>120.61</v>
      </c>
      <c r="K67" s="681">
        <v>1</v>
      </c>
      <c r="L67" s="668">
        <v>1</v>
      </c>
      <c r="M67" s="669">
        <v>120.61</v>
      </c>
    </row>
    <row r="68" spans="1:13" ht="14.4" customHeight="1" x14ac:dyDescent="0.3">
      <c r="A68" s="664" t="s">
        <v>2311</v>
      </c>
      <c r="B68" s="665" t="s">
        <v>2184</v>
      </c>
      <c r="C68" s="665" t="s">
        <v>1217</v>
      </c>
      <c r="D68" s="665" t="s">
        <v>1218</v>
      </c>
      <c r="E68" s="665" t="s">
        <v>2186</v>
      </c>
      <c r="F68" s="668"/>
      <c r="G68" s="668"/>
      <c r="H68" s="681">
        <v>0</v>
      </c>
      <c r="I68" s="668">
        <v>4</v>
      </c>
      <c r="J68" s="668">
        <v>288</v>
      </c>
      <c r="K68" s="681">
        <v>1</v>
      </c>
      <c r="L68" s="668">
        <v>4</v>
      </c>
      <c r="M68" s="669">
        <v>288</v>
      </c>
    </row>
    <row r="69" spans="1:13" ht="14.4" customHeight="1" x14ac:dyDescent="0.3">
      <c r="A69" s="664" t="s">
        <v>2311</v>
      </c>
      <c r="B69" s="665" t="s">
        <v>2191</v>
      </c>
      <c r="C69" s="665" t="s">
        <v>2396</v>
      </c>
      <c r="D69" s="665" t="s">
        <v>2338</v>
      </c>
      <c r="E69" s="665" t="s">
        <v>1351</v>
      </c>
      <c r="F69" s="668"/>
      <c r="G69" s="668"/>
      <c r="H69" s="681">
        <v>0</v>
      </c>
      <c r="I69" s="668">
        <v>1</v>
      </c>
      <c r="J69" s="668">
        <v>210.66</v>
      </c>
      <c r="K69" s="681">
        <v>1</v>
      </c>
      <c r="L69" s="668">
        <v>1</v>
      </c>
      <c r="M69" s="669">
        <v>210.66</v>
      </c>
    </row>
    <row r="70" spans="1:13" ht="14.4" customHeight="1" x14ac:dyDescent="0.3">
      <c r="A70" s="664" t="s">
        <v>2311</v>
      </c>
      <c r="B70" s="665" t="s">
        <v>2191</v>
      </c>
      <c r="C70" s="665" t="s">
        <v>1248</v>
      </c>
      <c r="D70" s="665" t="s">
        <v>1249</v>
      </c>
      <c r="E70" s="665" t="s">
        <v>558</v>
      </c>
      <c r="F70" s="668"/>
      <c r="G70" s="668"/>
      <c r="H70" s="681">
        <v>0</v>
      </c>
      <c r="I70" s="668">
        <v>4</v>
      </c>
      <c r="J70" s="668">
        <v>140.44</v>
      </c>
      <c r="K70" s="681">
        <v>1</v>
      </c>
      <c r="L70" s="668">
        <v>4</v>
      </c>
      <c r="M70" s="669">
        <v>140.44</v>
      </c>
    </row>
    <row r="71" spans="1:13" ht="14.4" customHeight="1" x14ac:dyDescent="0.3">
      <c r="A71" s="664" t="s">
        <v>2311</v>
      </c>
      <c r="B71" s="665" t="s">
        <v>2192</v>
      </c>
      <c r="C71" s="665" t="s">
        <v>1342</v>
      </c>
      <c r="D71" s="665" t="s">
        <v>1343</v>
      </c>
      <c r="E71" s="665" t="s">
        <v>1344</v>
      </c>
      <c r="F71" s="668"/>
      <c r="G71" s="668"/>
      <c r="H71" s="681">
        <v>0</v>
      </c>
      <c r="I71" s="668">
        <v>2</v>
      </c>
      <c r="J71" s="668">
        <v>62.18</v>
      </c>
      <c r="K71" s="681">
        <v>1</v>
      </c>
      <c r="L71" s="668">
        <v>2</v>
      </c>
      <c r="M71" s="669">
        <v>62.18</v>
      </c>
    </row>
    <row r="72" spans="1:13" ht="14.4" customHeight="1" x14ac:dyDescent="0.3">
      <c r="A72" s="664" t="s">
        <v>2311</v>
      </c>
      <c r="B72" s="665" t="s">
        <v>2193</v>
      </c>
      <c r="C72" s="665" t="s">
        <v>1261</v>
      </c>
      <c r="D72" s="665" t="s">
        <v>2195</v>
      </c>
      <c r="E72" s="665" t="s">
        <v>888</v>
      </c>
      <c r="F72" s="668"/>
      <c r="G72" s="668"/>
      <c r="H72" s="681">
        <v>0</v>
      </c>
      <c r="I72" s="668">
        <v>2</v>
      </c>
      <c r="J72" s="668">
        <v>96.54</v>
      </c>
      <c r="K72" s="681">
        <v>1</v>
      </c>
      <c r="L72" s="668">
        <v>2</v>
      </c>
      <c r="M72" s="669">
        <v>96.54</v>
      </c>
    </row>
    <row r="73" spans="1:13" ht="14.4" customHeight="1" x14ac:dyDescent="0.3">
      <c r="A73" s="664" t="s">
        <v>2311</v>
      </c>
      <c r="B73" s="665" t="s">
        <v>2206</v>
      </c>
      <c r="C73" s="665" t="s">
        <v>2880</v>
      </c>
      <c r="D73" s="665" t="s">
        <v>2881</v>
      </c>
      <c r="E73" s="665" t="s">
        <v>2882</v>
      </c>
      <c r="F73" s="668"/>
      <c r="G73" s="668"/>
      <c r="H73" s="681">
        <v>0</v>
      </c>
      <c r="I73" s="668">
        <v>3</v>
      </c>
      <c r="J73" s="668">
        <v>355.62</v>
      </c>
      <c r="K73" s="681">
        <v>1</v>
      </c>
      <c r="L73" s="668">
        <v>3</v>
      </c>
      <c r="M73" s="669">
        <v>355.62</v>
      </c>
    </row>
    <row r="74" spans="1:13" ht="14.4" customHeight="1" x14ac:dyDescent="0.3">
      <c r="A74" s="664" t="s">
        <v>2312</v>
      </c>
      <c r="B74" s="665" t="s">
        <v>2158</v>
      </c>
      <c r="C74" s="665" t="s">
        <v>2364</v>
      </c>
      <c r="D74" s="665" t="s">
        <v>572</v>
      </c>
      <c r="E74" s="665" t="s">
        <v>1252</v>
      </c>
      <c r="F74" s="668"/>
      <c r="G74" s="668"/>
      <c r="H74" s="681"/>
      <c r="I74" s="668">
        <v>1</v>
      </c>
      <c r="J74" s="668">
        <v>0</v>
      </c>
      <c r="K74" s="681"/>
      <c r="L74" s="668">
        <v>1</v>
      </c>
      <c r="M74" s="669">
        <v>0</v>
      </c>
    </row>
    <row r="75" spans="1:13" ht="14.4" customHeight="1" x14ac:dyDescent="0.3">
      <c r="A75" s="664" t="s">
        <v>2312</v>
      </c>
      <c r="B75" s="665" t="s">
        <v>2158</v>
      </c>
      <c r="C75" s="665" t="s">
        <v>2522</v>
      </c>
      <c r="D75" s="665" t="s">
        <v>2523</v>
      </c>
      <c r="E75" s="665" t="s">
        <v>2524</v>
      </c>
      <c r="F75" s="668">
        <v>1</v>
      </c>
      <c r="G75" s="668">
        <v>0</v>
      </c>
      <c r="H75" s="681"/>
      <c r="I75" s="668"/>
      <c r="J75" s="668"/>
      <c r="K75" s="681"/>
      <c r="L75" s="668">
        <v>1</v>
      </c>
      <c r="M75" s="669">
        <v>0</v>
      </c>
    </row>
    <row r="76" spans="1:13" ht="14.4" customHeight="1" x14ac:dyDescent="0.3">
      <c r="A76" s="664" t="s">
        <v>2312</v>
      </c>
      <c r="B76" s="665" t="s">
        <v>2161</v>
      </c>
      <c r="C76" s="665" t="s">
        <v>2470</v>
      </c>
      <c r="D76" s="665" t="s">
        <v>2162</v>
      </c>
      <c r="E76" s="665" t="s">
        <v>2471</v>
      </c>
      <c r="F76" s="668"/>
      <c r="G76" s="668"/>
      <c r="H76" s="681">
        <v>0</v>
      </c>
      <c r="I76" s="668">
        <v>1</v>
      </c>
      <c r="J76" s="668">
        <v>57.64</v>
      </c>
      <c r="K76" s="681">
        <v>1</v>
      </c>
      <c r="L76" s="668">
        <v>1</v>
      </c>
      <c r="M76" s="669">
        <v>57.64</v>
      </c>
    </row>
    <row r="77" spans="1:13" ht="14.4" customHeight="1" x14ac:dyDescent="0.3">
      <c r="A77" s="664" t="s">
        <v>2312</v>
      </c>
      <c r="B77" s="665" t="s">
        <v>2168</v>
      </c>
      <c r="C77" s="665" t="s">
        <v>2495</v>
      </c>
      <c r="D77" s="665" t="s">
        <v>2496</v>
      </c>
      <c r="E77" s="665" t="s">
        <v>2497</v>
      </c>
      <c r="F77" s="668">
        <v>1</v>
      </c>
      <c r="G77" s="668">
        <v>43.21</v>
      </c>
      <c r="H77" s="681">
        <v>1</v>
      </c>
      <c r="I77" s="668"/>
      <c r="J77" s="668"/>
      <c r="K77" s="681">
        <v>0</v>
      </c>
      <c r="L77" s="668">
        <v>1</v>
      </c>
      <c r="M77" s="669">
        <v>43.21</v>
      </c>
    </row>
    <row r="78" spans="1:13" ht="14.4" customHeight="1" x14ac:dyDescent="0.3">
      <c r="A78" s="664" t="s">
        <v>2312</v>
      </c>
      <c r="B78" s="665" t="s">
        <v>2168</v>
      </c>
      <c r="C78" s="665" t="s">
        <v>2501</v>
      </c>
      <c r="D78" s="665" t="s">
        <v>2502</v>
      </c>
      <c r="E78" s="665" t="s">
        <v>2503</v>
      </c>
      <c r="F78" s="668">
        <v>1</v>
      </c>
      <c r="G78" s="668">
        <v>0</v>
      </c>
      <c r="H78" s="681"/>
      <c r="I78" s="668"/>
      <c r="J78" s="668"/>
      <c r="K78" s="681"/>
      <c r="L78" s="668">
        <v>1</v>
      </c>
      <c r="M78" s="669">
        <v>0</v>
      </c>
    </row>
    <row r="79" spans="1:13" ht="14.4" customHeight="1" x14ac:dyDescent="0.3">
      <c r="A79" s="664" t="s">
        <v>2312</v>
      </c>
      <c r="B79" s="665" t="s">
        <v>2170</v>
      </c>
      <c r="C79" s="665" t="s">
        <v>2460</v>
      </c>
      <c r="D79" s="665" t="s">
        <v>2461</v>
      </c>
      <c r="E79" s="665" t="s">
        <v>2441</v>
      </c>
      <c r="F79" s="668"/>
      <c r="G79" s="668"/>
      <c r="H79" s="681">
        <v>0</v>
      </c>
      <c r="I79" s="668">
        <v>2</v>
      </c>
      <c r="J79" s="668">
        <v>92.5</v>
      </c>
      <c r="K79" s="681">
        <v>1</v>
      </c>
      <c r="L79" s="668">
        <v>2</v>
      </c>
      <c r="M79" s="669">
        <v>92.5</v>
      </c>
    </row>
    <row r="80" spans="1:13" ht="14.4" customHeight="1" x14ac:dyDescent="0.3">
      <c r="A80" s="664" t="s">
        <v>2312</v>
      </c>
      <c r="B80" s="665" t="s">
        <v>2171</v>
      </c>
      <c r="C80" s="665" t="s">
        <v>2568</v>
      </c>
      <c r="D80" s="665" t="s">
        <v>2569</v>
      </c>
      <c r="E80" s="665" t="s">
        <v>2570</v>
      </c>
      <c r="F80" s="668"/>
      <c r="G80" s="668"/>
      <c r="H80" s="681"/>
      <c r="I80" s="668">
        <v>3</v>
      </c>
      <c r="J80" s="668">
        <v>0</v>
      </c>
      <c r="K80" s="681"/>
      <c r="L80" s="668">
        <v>3</v>
      </c>
      <c r="M80" s="669">
        <v>0</v>
      </c>
    </row>
    <row r="81" spans="1:13" ht="14.4" customHeight="1" x14ac:dyDescent="0.3">
      <c r="A81" s="664" t="s">
        <v>2312</v>
      </c>
      <c r="B81" s="665" t="s">
        <v>2171</v>
      </c>
      <c r="C81" s="665" t="s">
        <v>1878</v>
      </c>
      <c r="D81" s="665" t="s">
        <v>2409</v>
      </c>
      <c r="E81" s="665" t="s">
        <v>2410</v>
      </c>
      <c r="F81" s="668"/>
      <c r="G81" s="668"/>
      <c r="H81" s="681">
        <v>0</v>
      </c>
      <c r="I81" s="668">
        <v>2</v>
      </c>
      <c r="J81" s="668">
        <v>241.22</v>
      </c>
      <c r="K81" s="681">
        <v>1</v>
      </c>
      <c r="L81" s="668">
        <v>2</v>
      </c>
      <c r="M81" s="669">
        <v>241.22</v>
      </c>
    </row>
    <row r="82" spans="1:13" ht="14.4" customHeight="1" x14ac:dyDescent="0.3">
      <c r="A82" s="664" t="s">
        <v>2312</v>
      </c>
      <c r="B82" s="665" t="s">
        <v>2171</v>
      </c>
      <c r="C82" s="665" t="s">
        <v>1298</v>
      </c>
      <c r="D82" s="665" t="s">
        <v>2172</v>
      </c>
      <c r="E82" s="665" t="s">
        <v>2173</v>
      </c>
      <c r="F82" s="668"/>
      <c r="G82" s="668"/>
      <c r="H82" s="681">
        <v>0</v>
      </c>
      <c r="I82" s="668">
        <v>2</v>
      </c>
      <c r="J82" s="668">
        <v>369.48</v>
      </c>
      <c r="K82" s="681">
        <v>1</v>
      </c>
      <c r="L82" s="668">
        <v>2</v>
      </c>
      <c r="M82" s="669">
        <v>369.48</v>
      </c>
    </row>
    <row r="83" spans="1:13" ht="14.4" customHeight="1" x14ac:dyDescent="0.3">
      <c r="A83" s="664" t="s">
        <v>2312</v>
      </c>
      <c r="B83" s="665" t="s">
        <v>2174</v>
      </c>
      <c r="C83" s="665" t="s">
        <v>2519</v>
      </c>
      <c r="D83" s="665" t="s">
        <v>1241</v>
      </c>
      <c r="E83" s="665" t="s">
        <v>2178</v>
      </c>
      <c r="F83" s="668"/>
      <c r="G83" s="668"/>
      <c r="H83" s="681">
        <v>0</v>
      </c>
      <c r="I83" s="668">
        <v>1</v>
      </c>
      <c r="J83" s="668">
        <v>815.1</v>
      </c>
      <c r="K83" s="681">
        <v>1</v>
      </c>
      <c r="L83" s="668">
        <v>1</v>
      </c>
      <c r="M83" s="669">
        <v>815.1</v>
      </c>
    </row>
    <row r="84" spans="1:13" ht="14.4" customHeight="1" x14ac:dyDescent="0.3">
      <c r="A84" s="664" t="s">
        <v>2312</v>
      </c>
      <c r="B84" s="665" t="s">
        <v>2174</v>
      </c>
      <c r="C84" s="665" t="s">
        <v>1240</v>
      </c>
      <c r="D84" s="665" t="s">
        <v>1241</v>
      </c>
      <c r="E84" s="665" t="s">
        <v>2181</v>
      </c>
      <c r="F84" s="668"/>
      <c r="G84" s="668"/>
      <c r="H84" s="681">
        <v>0</v>
      </c>
      <c r="I84" s="668">
        <v>1</v>
      </c>
      <c r="J84" s="668">
        <v>923.74</v>
      </c>
      <c r="K84" s="681">
        <v>1</v>
      </c>
      <c r="L84" s="668">
        <v>1</v>
      </c>
      <c r="M84" s="669">
        <v>923.74</v>
      </c>
    </row>
    <row r="85" spans="1:13" ht="14.4" customHeight="1" x14ac:dyDescent="0.3">
      <c r="A85" s="664" t="s">
        <v>2312</v>
      </c>
      <c r="B85" s="665" t="s">
        <v>2174</v>
      </c>
      <c r="C85" s="665" t="s">
        <v>2520</v>
      </c>
      <c r="D85" s="665" t="s">
        <v>1273</v>
      </c>
      <c r="E85" s="665" t="s">
        <v>2521</v>
      </c>
      <c r="F85" s="668"/>
      <c r="G85" s="668"/>
      <c r="H85" s="681">
        <v>0</v>
      </c>
      <c r="I85" s="668">
        <v>3</v>
      </c>
      <c r="J85" s="668">
        <v>1108.5</v>
      </c>
      <c r="K85" s="681">
        <v>1</v>
      </c>
      <c r="L85" s="668">
        <v>3</v>
      </c>
      <c r="M85" s="669">
        <v>1108.5</v>
      </c>
    </row>
    <row r="86" spans="1:13" ht="14.4" customHeight="1" x14ac:dyDescent="0.3">
      <c r="A86" s="664" t="s">
        <v>2312</v>
      </c>
      <c r="B86" s="665" t="s">
        <v>2183</v>
      </c>
      <c r="C86" s="665" t="s">
        <v>1374</v>
      </c>
      <c r="D86" s="665" t="s">
        <v>1375</v>
      </c>
      <c r="E86" s="665" t="s">
        <v>1376</v>
      </c>
      <c r="F86" s="668"/>
      <c r="G86" s="668"/>
      <c r="H86" s="681">
        <v>0</v>
      </c>
      <c r="I86" s="668">
        <v>4</v>
      </c>
      <c r="J86" s="668">
        <v>373.72</v>
      </c>
      <c r="K86" s="681">
        <v>1</v>
      </c>
      <c r="L86" s="668">
        <v>4</v>
      </c>
      <c r="M86" s="669">
        <v>373.72</v>
      </c>
    </row>
    <row r="87" spans="1:13" ht="14.4" customHeight="1" x14ac:dyDescent="0.3">
      <c r="A87" s="664" t="s">
        <v>2312</v>
      </c>
      <c r="B87" s="665" t="s">
        <v>2183</v>
      </c>
      <c r="C87" s="665" t="s">
        <v>1906</v>
      </c>
      <c r="D87" s="665" t="s">
        <v>1375</v>
      </c>
      <c r="E87" s="665" t="s">
        <v>1907</v>
      </c>
      <c r="F87" s="668"/>
      <c r="G87" s="668"/>
      <c r="H87" s="681">
        <v>0</v>
      </c>
      <c r="I87" s="668">
        <v>2</v>
      </c>
      <c r="J87" s="668">
        <v>373.74</v>
      </c>
      <c r="K87" s="681">
        <v>1</v>
      </c>
      <c r="L87" s="668">
        <v>2</v>
      </c>
      <c r="M87" s="669">
        <v>373.74</v>
      </c>
    </row>
    <row r="88" spans="1:13" ht="14.4" customHeight="1" x14ac:dyDescent="0.3">
      <c r="A88" s="664" t="s">
        <v>2312</v>
      </c>
      <c r="B88" s="665" t="s">
        <v>2184</v>
      </c>
      <c r="C88" s="665" t="s">
        <v>1217</v>
      </c>
      <c r="D88" s="665" t="s">
        <v>1218</v>
      </c>
      <c r="E88" s="665" t="s">
        <v>2186</v>
      </c>
      <c r="F88" s="668"/>
      <c r="G88" s="668"/>
      <c r="H88" s="681">
        <v>0</v>
      </c>
      <c r="I88" s="668">
        <v>5</v>
      </c>
      <c r="J88" s="668">
        <v>360</v>
      </c>
      <c r="K88" s="681">
        <v>1</v>
      </c>
      <c r="L88" s="668">
        <v>5</v>
      </c>
      <c r="M88" s="669">
        <v>360</v>
      </c>
    </row>
    <row r="89" spans="1:13" ht="14.4" customHeight="1" x14ac:dyDescent="0.3">
      <c r="A89" s="664" t="s">
        <v>2312</v>
      </c>
      <c r="B89" s="665" t="s">
        <v>2184</v>
      </c>
      <c r="C89" s="665" t="s">
        <v>1221</v>
      </c>
      <c r="D89" s="665" t="s">
        <v>1218</v>
      </c>
      <c r="E89" s="665" t="s">
        <v>2187</v>
      </c>
      <c r="F89" s="668"/>
      <c r="G89" s="668"/>
      <c r="H89" s="681">
        <v>0</v>
      </c>
      <c r="I89" s="668">
        <v>1</v>
      </c>
      <c r="J89" s="668">
        <v>144.01</v>
      </c>
      <c r="K89" s="681">
        <v>1</v>
      </c>
      <c r="L89" s="668">
        <v>1</v>
      </c>
      <c r="M89" s="669">
        <v>144.01</v>
      </c>
    </row>
    <row r="90" spans="1:13" ht="14.4" customHeight="1" x14ac:dyDescent="0.3">
      <c r="A90" s="664" t="s">
        <v>2312</v>
      </c>
      <c r="B90" s="665" t="s">
        <v>2184</v>
      </c>
      <c r="C90" s="665" t="s">
        <v>2418</v>
      </c>
      <c r="D90" s="665" t="s">
        <v>2419</v>
      </c>
      <c r="E90" s="665" t="s">
        <v>2186</v>
      </c>
      <c r="F90" s="668">
        <v>1</v>
      </c>
      <c r="G90" s="668">
        <v>72</v>
      </c>
      <c r="H90" s="681">
        <v>1</v>
      </c>
      <c r="I90" s="668"/>
      <c r="J90" s="668"/>
      <c r="K90" s="681">
        <v>0</v>
      </c>
      <c r="L90" s="668">
        <v>1</v>
      </c>
      <c r="M90" s="669">
        <v>72</v>
      </c>
    </row>
    <row r="91" spans="1:13" ht="14.4" customHeight="1" x14ac:dyDescent="0.3">
      <c r="A91" s="664" t="s">
        <v>2312</v>
      </c>
      <c r="B91" s="665" t="s">
        <v>2190</v>
      </c>
      <c r="C91" s="665" t="s">
        <v>1254</v>
      </c>
      <c r="D91" s="665" t="s">
        <v>1255</v>
      </c>
      <c r="E91" s="665" t="s">
        <v>1108</v>
      </c>
      <c r="F91" s="668"/>
      <c r="G91" s="668"/>
      <c r="H91" s="681">
        <v>0</v>
      </c>
      <c r="I91" s="668">
        <v>1</v>
      </c>
      <c r="J91" s="668">
        <v>65.540000000000006</v>
      </c>
      <c r="K91" s="681">
        <v>1</v>
      </c>
      <c r="L91" s="668">
        <v>1</v>
      </c>
      <c r="M91" s="669">
        <v>65.540000000000006</v>
      </c>
    </row>
    <row r="92" spans="1:13" ht="14.4" customHeight="1" x14ac:dyDescent="0.3">
      <c r="A92" s="664" t="s">
        <v>2312</v>
      </c>
      <c r="B92" s="665" t="s">
        <v>2191</v>
      </c>
      <c r="C92" s="665" t="s">
        <v>2437</v>
      </c>
      <c r="D92" s="665" t="s">
        <v>2438</v>
      </c>
      <c r="E92" s="665" t="s">
        <v>558</v>
      </c>
      <c r="F92" s="668">
        <v>1</v>
      </c>
      <c r="G92" s="668">
        <v>35.11</v>
      </c>
      <c r="H92" s="681">
        <v>1</v>
      </c>
      <c r="I92" s="668"/>
      <c r="J92" s="668"/>
      <c r="K92" s="681">
        <v>0</v>
      </c>
      <c r="L92" s="668">
        <v>1</v>
      </c>
      <c r="M92" s="669">
        <v>35.11</v>
      </c>
    </row>
    <row r="93" spans="1:13" ht="14.4" customHeight="1" x14ac:dyDescent="0.3">
      <c r="A93" s="664" t="s">
        <v>2312</v>
      </c>
      <c r="B93" s="665" t="s">
        <v>2191</v>
      </c>
      <c r="C93" s="665" t="s">
        <v>1248</v>
      </c>
      <c r="D93" s="665" t="s">
        <v>1249</v>
      </c>
      <c r="E93" s="665" t="s">
        <v>558</v>
      </c>
      <c r="F93" s="668"/>
      <c r="G93" s="668"/>
      <c r="H93" s="681">
        <v>0</v>
      </c>
      <c r="I93" s="668">
        <v>1</v>
      </c>
      <c r="J93" s="668">
        <v>35.11</v>
      </c>
      <c r="K93" s="681">
        <v>1</v>
      </c>
      <c r="L93" s="668">
        <v>1</v>
      </c>
      <c r="M93" s="669">
        <v>35.11</v>
      </c>
    </row>
    <row r="94" spans="1:13" ht="14.4" customHeight="1" x14ac:dyDescent="0.3">
      <c r="A94" s="664" t="s">
        <v>2312</v>
      </c>
      <c r="B94" s="665" t="s">
        <v>2191</v>
      </c>
      <c r="C94" s="665" t="s">
        <v>2337</v>
      </c>
      <c r="D94" s="665" t="s">
        <v>2338</v>
      </c>
      <c r="E94" s="665" t="s">
        <v>2250</v>
      </c>
      <c r="F94" s="668"/>
      <c r="G94" s="668"/>
      <c r="H94" s="681">
        <v>0</v>
      </c>
      <c r="I94" s="668">
        <v>1</v>
      </c>
      <c r="J94" s="668">
        <v>70.23</v>
      </c>
      <c r="K94" s="681">
        <v>1</v>
      </c>
      <c r="L94" s="668">
        <v>1</v>
      </c>
      <c r="M94" s="669">
        <v>70.23</v>
      </c>
    </row>
    <row r="95" spans="1:13" ht="14.4" customHeight="1" x14ac:dyDescent="0.3">
      <c r="A95" s="664" t="s">
        <v>2312</v>
      </c>
      <c r="B95" s="665" t="s">
        <v>3210</v>
      </c>
      <c r="C95" s="665" t="s">
        <v>2464</v>
      </c>
      <c r="D95" s="665" t="s">
        <v>2465</v>
      </c>
      <c r="E95" s="665" t="s">
        <v>2466</v>
      </c>
      <c r="F95" s="668">
        <v>1</v>
      </c>
      <c r="G95" s="668">
        <v>0</v>
      </c>
      <c r="H95" s="681"/>
      <c r="I95" s="668"/>
      <c r="J95" s="668"/>
      <c r="K95" s="681"/>
      <c r="L95" s="668">
        <v>1</v>
      </c>
      <c r="M95" s="669">
        <v>0</v>
      </c>
    </row>
    <row r="96" spans="1:13" ht="14.4" customHeight="1" x14ac:dyDescent="0.3">
      <c r="A96" s="664" t="s">
        <v>2312</v>
      </c>
      <c r="B96" s="665" t="s">
        <v>3211</v>
      </c>
      <c r="C96" s="665" t="s">
        <v>2565</v>
      </c>
      <c r="D96" s="665" t="s">
        <v>2566</v>
      </c>
      <c r="E96" s="665" t="s">
        <v>2567</v>
      </c>
      <c r="F96" s="668">
        <v>1</v>
      </c>
      <c r="G96" s="668">
        <v>0</v>
      </c>
      <c r="H96" s="681"/>
      <c r="I96" s="668"/>
      <c r="J96" s="668"/>
      <c r="K96" s="681"/>
      <c r="L96" s="668">
        <v>1</v>
      </c>
      <c r="M96" s="669">
        <v>0</v>
      </c>
    </row>
    <row r="97" spans="1:13" ht="14.4" customHeight="1" x14ac:dyDescent="0.3">
      <c r="A97" s="664" t="s">
        <v>2312</v>
      </c>
      <c r="B97" s="665" t="s">
        <v>3203</v>
      </c>
      <c r="C97" s="665" t="s">
        <v>2526</v>
      </c>
      <c r="D97" s="665" t="s">
        <v>2527</v>
      </c>
      <c r="E97" s="665" t="s">
        <v>558</v>
      </c>
      <c r="F97" s="668"/>
      <c r="G97" s="668"/>
      <c r="H97" s="681">
        <v>0</v>
      </c>
      <c r="I97" s="668">
        <v>3</v>
      </c>
      <c r="J97" s="668">
        <v>144.81</v>
      </c>
      <c r="K97" s="681">
        <v>1</v>
      </c>
      <c r="L97" s="668">
        <v>3</v>
      </c>
      <c r="M97" s="669">
        <v>144.81</v>
      </c>
    </row>
    <row r="98" spans="1:13" ht="14.4" customHeight="1" x14ac:dyDescent="0.3">
      <c r="A98" s="664" t="s">
        <v>2312</v>
      </c>
      <c r="B98" s="665" t="s">
        <v>3203</v>
      </c>
      <c r="C98" s="665" t="s">
        <v>2528</v>
      </c>
      <c r="D98" s="665" t="s">
        <v>1350</v>
      </c>
      <c r="E98" s="665" t="s">
        <v>2250</v>
      </c>
      <c r="F98" s="668"/>
      <c r="G98" s="668"/>
      <c r="H98" s="681">
        <v>0</v>
      </c>
      <c r="I98" s="668">
        <v>4</v>
      </c>
      <c r="J98" s="668">
        <v>386.12</v>
      </c>
      <c r="K98" s="681">
        <v>1</v>
      </c>
      <c r="L98" s="668">
        <v>4</v>
      </c>
      <c r="M98" s="669">
        <v>386.12</v>
      </c>
    </row>
    <row r="99" spans="1:13" ht="14.4" customHeight="1" x14ac:dyDescent="0.3">
      <c r="A99" s="664" t="s">
        <v>2312</v>
      </c>
      <c r="B99" s="665" t="s">
        <v>2193</v>
      </c>
      <c r="C99" s="665" t="s">
        <v>1232</v>
      </c>
      <c r="D99" s="665" t="s">
        <v>2194</v>
      </c>
      <c r="E99" s="665" t="s">
        <v>1234</v>
      </c>
      <c r="F99" s="668"/>
      <c r="G99" s="668"/>
      <c r="H99" s="681">
        <v>0</v>
      </c>
      <c r="I99" s="668">
        <v>1</v>
      </c>
      <c r="J99" s="668">
        <v>96.53</v>
      </c>
      <c r="K99" s="681">
        <v>1</v>
      </c>
      <c r="L99" s="668">
        <v>1</v>
      </c>
      <c r="M99" s="669">
        <v>96.53</v>
      </c>
    </row>
    <row r="100" spans="1:13" ht="14.4" customHeight="1" x14ac:dyDescent="0.3">
      <c r="A100" s="664" t="s">
        <v>2312</v>
      </c>
      <c r="B100" s="665" t="s">
        <v>2193</v>
      </c>
      <c r="C100" s="665" t="s">
        <v>2529</v>
      </c>
      <c r="D100" s="665" t="s">
        <v>1207</v>
      </c>
      <c r="E100" s="665" t="s">
        <v>2530</v>
      </c>
      <c r="F100" s="668"/>
      <c r="G100" s="668"/>
      <c r="H100" s="681"/>
      <c r="I100" s="668">
        <v>1</v>
      </c>
      <c r="J100" s="668">
        <v>0</v>
      </c>
      <c r="K100" s="681"/>
      <c r="L100" s="668">
        <v>1</v>
      </c>
      <c r="M100" s="669">
        <v>0</v>
      </c>
    </row>
    <row r="101" spans="1:13" ht="14.4" customHeight="1" x14ac:dyDescent="0.3">
      <c r="A101" s="664" t="s">
        <v>2312</v>
      </c>
      <c r="B101" s="665" t="s">
        <v>2193</v>
      </c>
      <c r="C101" s="665" t="s">
        <v>2371</v>
      </c>
      <c r="D101" s="665" t="s">
        <v>1210</v>
      </c>
      <c r="E101" s="665" t="s">
        <v>2345</v>
      </c>
      <c r="F101" s="668"/>
      <c r="G101" s="668"/>
      <c r="H101" s="681"/>
      <c r="I101" s="668">
        <v>2</v>
      </c>
      <c r="J101" s="668">
        <v>0</v>
      </c>
      <c r="K101" s="681"/>
      <c r="L101" s="668">
        <v>2</v>
      </c>
      <c r="M101" s="669">
        <v>0</v>
      </c>
    </row>
    <row r="102" spans="1:13" ht="14.4" customHeight="1" x14ac:dyDescent="0.3">
      <c r="A102" s="664" t="s">
        <v>2312</v>
      </c>
      <c r="B102" s="665" t="s">
        <v>2193</v>
      </c>
      <c r="C102" s="665" t="s">
        <v>1261</v>
      </c>
      <c r="D102" s="665" t="s">
        <v>2195</v>
      </c>
      <c r="E102" s="665" t="s">
        <v>888</v>
      </c>
      <c r="F102" s="668"/>
      <c r="G102" s="668"/>
      <c r="H102" s="681">
        <v>0</v>
      </c>
      <c r="I102" s="668">
        <v>1</v>
      </c>
      <c r="J102" s="668">
        <v>48.27</v>
      </c>
      <c r="K102" s="681">
        <v>1</v>
      </c>
      <c r="L102" s="668">
        <v>1</v>
      </c>
      <c r="M102" s="669">
        <v>48.27</v>
      </c>
    </row>
    <row r="103" spans="1:13" ht="14.4" customHeight="1" x14ac:dyDescent="0.3">
      <c r="A103" s="664" t="s">
        <v>2312</v>
      </c>
      <c r="B103" s="665" t="s">
        <v>2197</v>
      </c>
      <c r="C103" s="665" t="s">
        <v>2488</v>
      </c>
      <c r="D103" s="665" t="s">
        <v>1371</v>
      </c>
      <c r="E103" s="665" t="s">
        <v>2489</v>
      </c>
      <c r="F103" s="668"/>
      <c r="G103" s="668"/>
      <c r="H103" s="681">
        <v>0</v>
      </c>
      <c r="I103" s="668">
        <v>1</v>
      </c>
      <c r="J103" s="668">
        <v>54.98</v>
      </c>
      <c r="K103" s="681">
        <v>1</v>
      </c>
      <c r="L103" s="668">
        <v>1</v>
      </c>
      <c r="M103" s="669">
        <v>54.98</v>
      </c>
    </row>
    <row r="104" spans="1:13" ht="14.4" customHeight="1" x14ac:dyDescent="0.3">
      <c r="A104" s="664" t="s">
        <v>2312</v>
      </c>
      <c r="B104" s="665" t="s">
        <v>2199</v>
      </c>
      <c r="C104" s="665" t="s">
        <v>2547</v>
      </c>
      <c r="D104" s="665" t="s">
        <v>2548</v>
      </c>
      <c r="E104" s="665" t="s">
        <v>1328</v>
      </c>
      <c r="F104" s="668">
        <v>1</v>
      </c>
      <c r="G104" s="668">
        <v>0</v>
      </c>
      <c r="H104" s="681"/>
      <c r="I104" s="668"/>
      <c r="J104" s="668"/>
      <c r="K104" s="681"/>
      <c r="L104" s="668">
        <v>1</v>
      </c>
      <c r="M104" s="669">
        <v>0</v>
      </c>
    </row>
    <row r="105" spans="1:13" ht="14.4" customHeight="1" x14ac:dyDescent="0.3">
      <c r="A105" s="664" t="s">
        <v>2312</v>
      </c>
      <c r="B105" s="665" t="s">
        <v>2200</v>
      </c>
      <c r="C105" s="665" t="s">
        <v>2424</v>
      </c>
      <c r="D105" s="665" t="s">
        <v>2425</v>
      </c>
      <c r="E105" s="665" t="s">
        <v>2202</v>
      </c>
      <c r="F105" s="668"/>
      <c r="G105" s="668"/>
      <c r="H105" s="681">
        <v>0</v>
      </c>
      <c r="I105" s="668">
        <v>1</v>
      </c>
      <c r="J105" s="668">
        <v>181.13</v>
      </c>
      <c r="K105" s="681">
        <v>1</v>
      </c>
      <c r="L105" s="668">
        <v>1</v>
      </c>
      <c r="M105" s="669">
        <v>181.13</v>
      </c>
    </row>
    <row r="106" spans="1:13" ht="14.4" customHeight="1" x14ac:dyDescent="0.3">
      <c r="A106" s="664" t="s">
        <v>2312</v>
      </c>
      <c r="B106" s="665" t="s">
        <v>2200</v>
      </c>
      <c r="C106" s="665" t="s">
        <v>1334</v>
      </c>
      <c r="D106" s="665" t="s">
        <v>1339</v>
      </c>
      <c r="E106" s="665" t="s">
        <v>2202</v>
      </c>
      <c r="F106" s="668"/>
      <c r="G106" s="668"/>
      <c r="H106" s="681">
        <v>0</v>
      </c>
      <c r="I106" s="668">
        <v>6</v>
      </c>
      <c r="J106" s="668">
        <v>1086.78</v>
      </c>
      <c r="K106" s="681">
        <v>1</v>
      </c>
      <c r="L106" s="668">
        <v>6</v>
      </c>
      <c r="M106" s="669">
        <v>1086.78</v>
      </c>
    </row>
    <row r="107" spans="1:13" ht="14.4" customHeight="1" x14ac:dyDescent="0.3">
      <c r="A107" s="664" t="s">
        <v>2312</v>
      </c>
      <c r="B107" s="665" t="s">
        <v>2200</v>
      </c>
      <c r="C107" s="665" t="s">
        <v>2426</v>
      </c>
      <c r="D107" s="665" t="s">
        <v>2427</v>
      </c>
      <c r="E107" s="665" t="s">
        <v>2428</v>
      </c>
      <c r="F107" s="668">
        <v>1</v>
      </c>
      <c r="G107" s="668">
        <v>0</v>
      </c>
      <c r="H107" s="681"/>
      <c r="I107" s="668"/>
      <c r="J107" s="668"/>
      <c r="K107" s="681"/>
      <c r="L107" s="668">
        <v>1</v>
      </c>
      <c r="M107" s="669">
        <v>0</v>
      </c>
    </row>
    <row r="108" spans="1:13" ht="14.4" customHeight="1" x14ac:dyDescent="0.3">
      <c r="A108" s="664" t="s">
        <v>2312</v>
      </c>
      <c r="B108" s="665" t="s">
        <v>2200</v>
      </c>
      <c r="C108" s="665" t="s">
        <v>2429</v>
      </c>
      <c r="D108" s="665" t="s">
        <v>2430</v>
      </c>
      <c r="E108" s="665" t="s">
        <v>2431</v>
      </c>
      <c r="F108" s="668">
        <v>1</v>
      </c>
      <c r="G108" s="668">
        <v>0</v>
      </c>
      <c r="H108" s="681"/>
      <c r="I108" s="668"/>
      <c r="J108" s="668"/>
      <c r="K108" s="681"/>
      <c r="L108" s="668">
        <v>1</v>
      </c>
      <c r="M108" s="669">
        <v>0</v>
      </c>
    </row>
    <row r="109" spans="1:13" ht="14.4" customHeight="1" x14ac:dyDescent="0.3">
      <c r="A109" s="664" t="s">
        <v>2312</v>
      </c>
      <c r="B109" s="665" t="s">
        <v>3212</v>
      </c>
      <c r="C109" s="665" t="s">
        <v>2538</v>
      </c>
      <c r="D109" s="665" t="s">
        <v>2539</v>
      </c>
      <c r="E109" s="665" t="s">
        <v>2201</v>
      </c>
      <c r="F109" s="668"/>
      <c r="G109" s="668"/>
      <c r="H109" s="681">
        <v>0</v>
      </c>
      <c r="I109" s="668">
        <v>2</v>
      </c>
      <c r="J109" s="668">
        <v>362.26</v>
      </c>
      <c r="K109" s="681">
        <v>1</v>
      </c>
      <c r="L109" s="668">
        <v>2</v>
      </c>
      <c r="M109" s="669">
        <v>362.26</v>
      </c>
    </row>
    <row r="110" spans="1:13" ht="14.4" customHeight="1" x14ac:dyDescent="0.3">
      <c r="A110" s="664" t="s">
        <v>2312</v>
      </c>
      <c r="B110" s="665" t="s">
        <v>3212</v>
      </c>
      <c r="C110" s="665" t="s">
        <v>2540</v>
      </c>
      <c r="D110" s="665" t="s">
        <v>2541</v>
      </c>
      <c r="E110" s="665" t="s">
        <v>2202</v>
      </c>
      <c r="F110" s="668"/>
      <c r="G110" s="668"/>
      <c r="H110" s="681">
        <v>0</v>
      </c>
      <c r="I110" s="668">
        <v>1</v>
      </c>
      <c r="J110" s="668">
        <v>278.64</v>
      </c>
      <c r="K110" s="681">
        <v>1</v>
      </c>
      <c r="L110" s="668">
        <v>1</v>
      </c>
      <c r="M110" s="669">
        <v>278.64</v>
      </c>
    </row>
    <row r="111" spans="1:13" ht="14.4" customHeight="1" x14ac:dyDescent="0.3">
      <c r="A111" s="664" t="s">
        <v>2312</v>
      </c>
      <c r="B111" s="665" t="s">
        <v>3212</v>
      </c>
      <c r="C111" s="665" t="s">
        <v>2542</v>
      </c>
      <c r="D111" s="665" t="s">
        <v>2543</v>
      </c>
      <c r="E111" s="665" t="s">
        <v>2544</v>
      </c>
      <c r="F111" s="668">
        <v>1</v>
      </c>
      <c r="G111" s="668">
        <v>169.04</v>
      </c>
      <c r="H111" s="681">
        <v>1</v>
      </c>
      <c r="I111" s="668"/>
      <c r="J111" s="668"/>
      <c r="K111" s="681">
        <v>0</v>
      </c>
      <c r="L111" s="668">
        <v>1</v>
      </c>
      <c r="M111" s="669">
        <v>169.04</v>
      </c>
    </row>
    <row r="112" spans="1:13" ht="14.4" customHeight="1" x14ac:dyDescent="0.3">
      <c r="A112" s="664" t="s">
        <v>2312</v>
      </c>
      <c r="B112" s="665" t="s">
        <v>3213</v>
      </c>
      <c r="C112" s="665" t="s">
        <v>2453</v>
      </c>
      <c r="D112" s="665" t="s">
        <v>2454</v>
      </c>
      <c r="E112" s="665" t="s">
        <v>2455</v>
      </c>
      <c r="F112" s="668"/>
      <c r="G112" s="668"/>
      <c r="H112" s="681">
        <v>0</v>
      </c>
      <c r="I112" s="668">
        <v>1</v>
      </c>
      <c r="J112" s="668">
        <v>185.34</v>
      </c>
      <c r="K112" s="681">
        <v>1</v>
      </c>
      <c r="L112" s="668">
        <v>1</v>
      </c>
      <c r="M112" s="669">
        <v>185.34</v>
      </c>
    </row>
    <row r="113" spans="1:13" ht="14.4" customHeight="1" x14ac:dyDescent="0.3">
      <c r="A113" s="664" t="s">
        <v>2312</v>
      </c>
      <c r="B113" s="665" t="s">
        <v>2206</v>
      </c>
      <c r="C113" s="665" t="s">
        <v>2480</v>
      </c>
      <c r="D113" s="665" t="s">
        <v>1909</v>
      </c>
      <c r="E113" s="665" t="s">
        <v>2481</v>
      </c>
      <c r="F113" s="668"/>
      <c r="G113" s="668"/>
      <c r="H113" s="681">
        <v>0</v>
      </c>
      <c r="I113" s="668">
        <v>2</v>
      </c>
      <c r="J113" s="668">
        <v>158.06</v>
      </c>
      <c r="K113" s="681">
        <v>1</v>
      </c>
      <c r="L113" s="668">
        <v>2</v>
      </c>
      <c r="M113" s="669">
        <v>158.06</v>
      </c>
    </row>
    <row r="114" spans="1:13" ht="14.4" customHeight="1" x14ac:dyDescent="0.3">
      <c r="A114" s="664" t="s">
        <v>2312</v>
      </c>
      <c r="B114" s="665" t="s">
        <v>2206</v>
      </c>
      <c r="C114" s="665" t="s">
        <v>2482</v>
      </c>
      <c r="D114" s="665" t="s">
        <v>2207</v>
      </c>
      <c r="E114" s="665" t="s">
        <v>2483</v>
      </c>
      <c r="F114" s="668"/>
      <c r="G114" s="668"/>
      <c r="H114" s="681"/>
      <c r="I114" s="668">
        <v>1</v>
      </c>
      <c r="J114" s="668">
        <v>0</v>
      </c>
      <c r="K114" s="681"/>
      <c r="L114" s="668">
        <v>1</v>
      </c>
      <c r="M114" s="669">
        <v>0</v>
      </c>
    </row>
    <row r="115" spans="1:13" ht="14.4" customHeight="1" x14ac:dyDescent="0.3">
      <c r="A115" s="664" t="s">
        <v>2312</v>
      </c>
      <c r="B115" s="665" t="s">
        <v>2206</v>
      </c>
      <c r="C115" s="665" t="s">
        <v>2484</v>
      </c>
      <c r="D115" s="665" t="s">
        <v>2485</v>
      </c>
      <c r="E115" s="665" t="s">
        <v>2486</v>
      </c>
      <c r="F115" s="668">
        <v>1</v>
      </c>
      <c r="G115" s="668">
        <v>79.03</v>
      </c>
      <c r="H115" s="681">
        <v>1</v>
      </c>
      <c r="I115" s="668"/>
      <c r="J115" s="668"/>
      <c r="K115" s="681">
        <v>0</v>
      </c>
      <c r="L115" s="668">
        <v>1</v>
      </c>
      <c r="M115" s="669">
        <v>79.03</v>
      </c>
    </row>
    <row r="116" spans="1:13" ht="14.4" customHeight="1" x14ac:dyDescent="0.3">
      <c r="A116" s="664" t="s">
        <v>2312</v>
      </c>
      <c r="B116" s="665" t="s">
        <v>2206</v>
      </c>
      <c r="C116" s="665" t="s">
        <v>2477</v>
      </c>
      <c r="D116" s="665" t="s">
        <v>2478</v>
      </c>
      <c r="E116" s="665" t="s">
        <v>2479</v>
      </c>
      <c r="F116" s="668"/>
      <c r="G116" s="668"/>
      <c r="H116" s="681">
        <v>0</v>
      </c>
      <c r="I116" s="668">
        <v>1</v>
      </c>
      <c r="J116" s="668">
        <v>59.27</v>
      </c>
      <c r="K116" s="681">
        <v>1</v>
      </c>
      <c r="L116" s="668">
        <v>1</v>
      </c>
      <c r="M116" s="669">
        <v>59.27</v>
      </c>
    </row>
    <row r="117" spans="1:13" ht="14.4" customHeight="1" x14ac:dyDescent="0.3">
      <c r="A117" s="664" t="s">
        <v>2312</v>
      </c>
      <c r="B117" s="665" t="s">
        <v>2217</v>
      </c>
      <c r="C117" s="665" t="s">
        <v>2422</v>
      </c>
      <c r="D117" s="665" t="s">
        <v>1386</v>
      </c>
      <c r="E117" s="665" t="s">
        <v>2423</v>
      </c>
      <c r="F117" s="668">
        <v>1</v>
      </c>
      <c r="G117" s="668">
        <v>0</v>
      </c>
      <c r="H117" s="681"/>
      <c r="I117" s="668"/>
      <c r="J117" s="668"/>
      <c r="K117" s="681"/>
      <c r="L117" s="668">
        <v>1</v>
      </c>
      <c r="M117" s="669">
        <v>0</v>
      </c>
    </row>
    <row r="118" spans="1:13" ht="14.4" customHeight="1" x14ac:dyDescent="0.3">
      <c r="A118" s="664" t="s">
        <v>2312</v>
      </c>
      <c r="B118" s="665" t="s">
        <v>3214</v>
      </c>
      <c r="C118" s="665" t="s">
        <v>2434</v>
      </c>
      <c r="D118" s="665" t="s">
        <v>2435</v>
      </c>
      <c r="E118" s="665" t="s">
        <v>2436</v>
      </c>
      <c r="F118" s="668">
        <v>1</v>
      </c>
      <c r="G118" s="668">
        <v>0</v>
      </c>
      <c r="H118" s="681"/>
      <c r="I118" s="668"/>
      <c r="J118" s="668"/>
      <c r="K118" s="681"/>
      <c r="L118" s="668">
        <v>1</v>
      </c>
      <c r="M118" s="669">
        <v>0</v>
      </c>
    </row>
    <row r="119" spans="1:13" ht="14.4" customHeight="1" x14ac:dyDescent="0.3">
      <c r="A119" s="664" t="s">
        <v>2312</v>
      </c>
      <c r="B119" s="665" t="s">
        <v>2249</v>
      </c>
      <c r="C119" s="665" t="s">
        <v>1356</v>
      </c>
      <c r="D119" s="665" t="s">
        <v>1357</v>
      </c>
      <c r="E119" s="665" t="s">
        <v>2201</v>
      </c>
      <c r="F119" s="668"/>
      <c r="G119" s="668"/>
      <c r="H119" s="681">
        <v>0</v>
      </c>
      <c r="I119" s="668">
        <v>1</v>
      </c>
      <c r="J119" s="668">
        <v>132</v>
      </c>
      <c r="K119" s="681">
        <v>1</v>
      </c>
      <c r="L119" s="668">
        <v>1</v>
      </c>
      <c r="M119" s="669">
        <v>132</v>
      </c>
    </row>
    <row r="120" spans="1:13" ht="14.4" customHeight="1" x14ac:dyDescent="0.3">
      <c r="A120" s="664" t="s">
        <v>2312</v>
      </c>
      <c r="B120" s="665" t="s">
        <v>3215</v>
      </c>
      <c r="C120" s="665" t="s">
        <v>2450</v>
      </c>
      <c r="D120" s="665" t="s">
        <v>2451</v>
      </c>
      <c r="E120" s="665" t="s">
        <v>2250</v>
      </c>
      <c r="F120" s="668"/>
      <c r="G120" s="668"/>
      <c r="H120" s="681">
        <v>0</v>
      </c>
      <c r="I120" s="668">
        <v>1</v>
      </c>
      <c r="J120" s="668">
        <v>132</v>
      </c>
      <c r="K120" s="681">
        <v>1</v>
      </c>
      <c r="L120" s="668">
        <v>1</v>
      </c>
      <c r="M120" s="669">
        <v>132</v>
      </c>
    </row>
    <row r="121" spans="1:13" ht="14.4" customHeight="1" x14ac:dyDescent="0.3">
      <c r="A121" s="664" t="s">
        <v>2312</v>
      </c>
      <c r="B121" s="665" t="s">
        <v>2253</v>
      </c>
      <c r="C121" s="665" t="s">
        <v>2443</v>
      </c>
      <c r="D121" s="665" t="s">
        <v>2444</v>
      </c>
      <c r="E121" s="665" t="s">
        <v>2250</v>
      </c>
      <c r="F121" s="668">
        <v>1</v>
      </c>
      <c r="G121" s="668">
        <v>0</v>
      </c>
      <c r="H121" s="681"/>
      <c r="I121" s="668"/>
      <c r="J121" s="668"/>
      <c r="K121" s="681"/>
      <c r="L121" s="668">
        <v>1</v>
      </c>
      <c r="M121" s="669">
        <v>0</v>
      </c>
    </row>
    <row r="122" spans="1:13" ht="14.4" customHeight="1" x14ac:dyDescent="0.3">
      <c r="A122" s="664" t="s">
        <v>2312</v>
      </c>
      <c r="B122" s="665" t="s">
        <v>3208</v>
      </c>
      <c r="C122" s="665" t="s">
        <v>2473</v>
      </c>
      <c r="D122" s="665" t="s">
        <v>2474</v>
      </c>
      <c r="E122" s="665" t="s">
        <v>2475</v>
      </c>
      <c r="F122" s="668">
        <v>1</v>
      </c>
      <c r="G122" s="668">
        <v>0</v>
      </c>
      <c r="H122" s="681"/>
      <c r="I122" s="668"/>
      <c r="J122" s="668"/>
      <c r="K122" s="681"/>
      <c r="L122" s="668">
        <v>1</v>
      </c>
      <c r="M122" s="669">
        <v>0</v>
      </c>
    </row>
    <row r="123" spans="1:13" ht="14.4" customHeight="1" x14ac:dyDescent="0.3">
      <c r="A123" s="664" t="s">
        <v>2313</v>
      </c>
      <c r="B123" s="665" t="s">
        <v>2158</v>
      </c>
      <c r="C123" s="665" t="s">
        <v>2638</v>
      </c>
      <c r="D123" s="665" t="s">
        <v>2639</v>
      </c>
      <c r="E123" s="665" t="s">
        <v>1252</v>
      </c>
      <c r="F123" s="668">
        <v>2</v>
      </c>
      <c r="G123" s="668">
        <v>115.28</v>
      </c>
      <c r="H123" s="681">
        <v>1</v>
      </c>
      <c r="I123" s="668"/>
      <c r="J123" s="668"/>
      <c r="K123" s="681">
        <v>0</v>
      </c>
      <c r="L123" s="668">
        <v>2</v>
      </c>
      <c r="M123" s="669">
        <v>115.28</v>
      </c>
    </row>
    <row r="124" spans="1:13" ht="14.4" customHeight="1" x14ac:dyDescent="0.3">
      <c r="A124" s="664" t="s">
        <v>2313</v>
      </c>
      <c r="B124" s="665" t="s">
        <v>2158</v>
      </c>
      <c r="C124" s="665" t="s">
        <v>2640</v>
      </c>
      <c r="D124" s="665" t="s">
        <v>1405</v>
      </c>
      <c r="E124" s="665" t="s">
        <v>2641</v>
      </c>
      <c r="F124" s="668"/>
      <c r="G124" s="668"/>
      <c r="H124" s="681">
        <v>0</v>
      </c>
      <c r="I124" s="668">
        <v>2</v>
      </c>
      <c r="J124" s="668">
        <v>57.62</v>
      </c>
      <c r="K124" s="681">
        <v>1</v>
      </c>
      <c r="L124" s="668">
        <v>2</v>
      </c>
      <c r="M124" s="669">
        <v>57.62</v>
      </c>
    </row>
    <row r="125" spans="1:13" ht="14.4" customHeight="1" x14ac:dyDescent="0.3">
      <c r="A125" s="664" t="s">
        <v>2313</v>
      </c>
      <c r="B125" s="665" t="s">
        <v>2158</v>
      </c>
      <c r="C125" s="665" t="s">
        <v>1251</v>
      </c>
      <c r="D125" s="665" t="s">
        <v>572</v>
      </c>
      <c r="E125" s="665" t="s">
        <v>2160</v>
      </c>
      <c r="F125" s="668"/>
      <c r="G125" s="668"/>
      <c r="H125" s="681">
        <v>0</v>
      </c>
      <c r="I125" s="668">
        <v>1</v>
      </c>
      <c r="J125" s="668">
        <v>57.64</v>
      </c>
      <c r="K125" s="681">
        <v>1</v>
      </c>
      <c r="L125" s="668">
        <v>1</v>
      </c>
      <c r="M125" s="669">
        <v>57.64</v>
      </c>
    </row>
    <row r="126" spans="1:13" ht="14.4" customHeight="1" x14ac:dyDescent="0.3">
      <c r="A126" s="664" t="s">
        <v>2313</v>
      </c>
      <c r="B126" s="665" t="s">
        <v>2158</v>
      </c>
      <c r="C126" s="665" t="s">
        <v>2642</v>
      </c>
      <c r="D126" s="665" t="s">
        <v>1405</v>
      </c>
      <c r="E126" s="665" t="s">
        <v>2643</v>
      </c>
      <c r="F126" s="668"/>
      <c r="G126" s="668"/>
      <c r="H126" s="681">
        <v>0</v>
      </c>
      <c r="I126" s="668">
        <v>1</v>
      </c>
      <c r="J126" s="668">
        <v>23.42</v>
      </c>
      <c r="K126" s="681">
        <v>1</v>
      </c>
      <c r="L126" s="668">
        <v>1</v>
      </c>
      <c r="M126" s="669">
        <v>23.42</v>
      </c>
    </row>
    <row r="127" spans="1:13" ht="14.4" customHeight="1" x14ac:dyDescent="0.3">
      <c r="A127" s="664" t="s">
        <v>2313</v>
      </c>
      <c r="B127" s="665" t="s">
        <v>2158</v>
      </c>
      <c r="C127" s="665" t="s">
        <v>2364</v>
      </c>
      <c r="D127" s="665" t="s">
        <v>572</v>
      </c>
      <c r="E127" s="665" t="s">
        <v>1252</v>
      </c>
      <c r="F127" s="668"/>
      <c r="G127" s="668"/>
      <c r="H127" s="681"/>
      <c r="I127" s="668">
        <v>2</v>
      </c>
      <c r="J127" s="668">
        <v>0</v>
      </c>
      <c r="K127" s="681"/>
      <c r="L127" s="668">
        <v>2</v>
      </c>
      <c r="M127" s="669">
        <v>0</v>
      </c>
    </row>
    <row r="128" spans="1:13" ht="14.4" customHeight="1" x14ac:dyDescent="0.3">
      <c r="A128" s="664" t="s">
        <v>2313</v>
      </c>
      <c r="B128" s="665" t="s">
        <v>2158</v>
      </c>
      <c r="C128" s="665" t="s">
        <v>2644</v>
      </c>
      <c r="D128" s="665" t="s">
        <v>572</v>
      </c>
      <c r="E128" s="665" t="s">
        <v>2645</v>
      </c>
      <c r="F128" s="668"/>
      <c r="G128" s="668"/>
      <c r="H128" s="681">
        <v>0</v>
      </c>
      <c r="I128" s="668">
        <v>1</v>
      </c>
      <c r="J128" s="668">
        <v>100.18</v>
      </c>
      <c r="K128" s="681">
        <v>1</v>
      </c>
      <c r="L128" s="668">
        <v>1</v>
      </c>
      <c r="M128" s="669">
        <v>100.18</v>
      </c>
    </row>
    <row r="129" spans="1:13" ht="14.4" customHeight="1" x14ac:dyDescent="0.3">
      <c r="A129" s="664" t="s">
        <v>2313</v>
      </c>
      <c r="B129" s="665" t="s">
        <v>2168</v>
      </c>
      <c r="C129" s="665" t="s">
        <v>2626</v>
      </c>
      <c r="D129" s="665" t="s">
        <v>1258</v>
      </c>
      <c r="E129" s="665" t="s">
        <v>2627</v>
      </c>
      <c r="F129" s="668">
        <v>1</v>
      </c>
      <c r="G129" s="668">
        <v>0</v>
      </c>
      <c r="H129" s="681"/>
      <c r="I129" s="668"/>
      <c r="J129" s="668"/>
      <c r="K129" s="681"/>
      <c r="L129" s="668">
        <v>1</v>
      </c>
      <c r="M129" s="669">
        <v>0</v>
      </c>
    </row>
    <row r="130" spans="1:13" ht="14.4" customHeight="1" x14ac:dyDescent="0.3">
      <c r="A130" s="664" t="s">
        <v>2313</v>
      </c>
      <c r="B130" s="665" t="s">
        <v>2168</v>
      </c>
      <c r="C130" s="665" t="s">
        <v>2628</v>
      </c>
      <c r="D130" s="665" t="s">
        <v>2629</v>
      </c>
      <c r="E130" s="665" t="s">
        <v>2630</v>
      </c>
      <c r="F130" s="668">
        <v>1</v>
      </c>
      <c r="G130" s="668">
        <v>43.21</v>
      </c>
      <c r="H130" s="681">
        <v>1</v>
      </c>
      <c r="I130" s="668"/>
      <c r="J130" s="668"/>
      <c r="K130" s="681">
        <v>0</v>
      </c>
      <c r="L130" s="668">
        <v>1</v>
      </c>
      <c r="M130" s="669">
        <v>43.21</v>
      </c>
    </row>
    <row r="131" spans="1:13" ht="14.4" customHeight="1" x14ac:dyDescent="0.3">
      <c r="A131" s="664" t="s">
        <v>2313</v>
      </c>
      <c r="B131" s="665" t="s">
        <v>2171</v>
      </c>
      <c r="C131" s="665" t="s">
        <v>2568</v>
      </c>
      <c r="D131" s="665" t="s">
        <v>2569</v>
      </c>
      <c r="E131" s="665" t="s">
        <v>2570</v>
      </c>
      <c r="F131" s="668"/>
      <c r="G131" s="668"/>
      <c r="H131" s="681"/>
      <c r="I131" s="668">
        <v>5</v>
      </c>
      <c r="J131" s="668">
        <v>0</v>
      </c>
      <c r="K131" s="681"/>
      <c r="L131" s="668">
        <v>5</v>
      </c>
      <c r="M131" s="669">
        <v>0</v>
      </c>
    </row>
    <row r="132" spans="1:13" ht="14.4" customHeight="1" x14ac:dyDescent="0.3">
      <c r="A132" s="664" t="s">
        <v>2313</v>
      </c>
      <c r="B132" s="665" t="s">
        <v>2171</v>
      </c>
      <c r="C132" s="665" t="s">
        <v>1878</v>
      </c>
      <c r="D132" s="665" t="s">
        <v>2409</v>
      </c>
      <c r="E132" s="665" t="s">
        <v>2410</v>
      </c>
      <c r="F132" s="668"/>
      <c r="G132" s="668"/>
      <c r="H132" s="681">
        <v>0</v>
      </c>
      <c r="I132" s="668">
        <v>2</v>
      </c>
      <c r="J132" s="668">
        <v>241.22</v>
      </c>
      <c r="K132" s="681">
        <v>1</v>
      </c>
      <c r="L132" s="668">
        <v>2</v>
      </c>
      <c r="M132" s="669">
        <v>241.22</v>
      </c>
    </row>
    <row r="133" spans="1:13" ht="14.4" customHeight="1" x14ac:dyDescent="0.3">
      <c r="A133" s="664" t="s">
        <v>2313</v>
      </c>
      <c r="B133" s="665" t="s">
        <v>2174</v>
      </c>
      <c r="C133" s="665" t="s">
        <v>2631</v>
      </c>
      <c r="D133" s="665" t="s">
        <v>1273</v>
      </c>
      <c r="E133" s="665" t="s">
        <v>2175</v>
      </c>
      <c r="F133" s="668"/>
      <c r="G133" s="668"/>
      <c r="H133" s="681">
        <v>0</v>
      </c>
      <c r="I133" s="668">
        <v>1</v>
      </c>
      <c r="J133" s="668">
        <v>1385.62</v>
      </c>
      <c r="K133" s="681">
        <v>1</v>
      </c>
      <c r="L133" s="668">
        <v>1</v>
      </c>
      <c r="M133" s="669">
        <v>1385.62</v>
      </c>
    </row>
    <row r="134" spans="1:13" ht="14.4" customHeight="1" x14ac:dyDescent="0.3">
      <c r="A134" s="664" t="s">
        <v>2313</v>
      </c>
      <c r="B134" s="665" t="s">
        <v>2183</v>
      </c>
      <c r="C134" s="665" t="s">
        <v>1374</v>
      </c>
      <c r="D134" s="665" t="s">
        <v>1375</v>
      </c>
      <c r="E134" s="665" t="s">
        <v>1376</v>
      </c>
      <c r="F134" s="668"/>
      <c r="G134" s="668"/>
      <c r="H134" s="681">
        <v>0</v>
      </c>
      <c r="I134" s="668">
        <v>3</v>
      </c>
      <c r="J134" s="668">
        <v>280.29000000000002</v>
      </c>
      <c r="K134" s="681">
        <v>1</v>
      </c>
      <c r="L134" s="668">
        <v>3</v>
      </c>
      <c r="M134" s="669">
        <v>280.29000000000002</v>
      </c>
    </row>
    <row r="135" spans="1:13" ht="14.4" customHeight="1" x14ac:dyDescent="0.3">
      <c r="A135" s="664" t="s">
        <v>2313</v>
      </c>
      <c r="B135" s="665" t="s">
        <v>2183</v>
      </c>
      <c r="C135" s="665" t="s">
        <v>2619</v>
      </c>
      <c r="D135" s="665" t="s">
        <v>2620</v>
      </c>
      <c r="E135" s="665" t="s">
        <v>2621</v>
      </c>
      <c r="F135" s="668">
        <v>1</v>
      </c>
      <c r="G135" s="668">
        <v>0</v>
      </c>
      <c r="H135" s="681"/>
      <c r="I135" s="668"/>
      <c r="J135" s="668"/>
      <c r="K135" s="681"/>
      <c r="L135" s="668">
        <v>1</v>
      </c>
      <c r="M135" s="669">
        <v>0</v>
      </c>
    </row>
    <row r="136" spans="1:13" ht="14.4" customHeight="1" x14ac:dyDescent="0.3">
      <c r="A136" s="664" t="s">
        <v>2313</v>
      </c>
      <c r="B136" s="665" t="s">
        <v>2183</v>
      </c>
      <c r="C136" s="665" t="s">
        <v>2622</v>
      </c>
      <c r="D136" s="665" t="s">
        <v>1375</v>
      </c>
      <c r="E136" s="665" t="s">
        <v>2621</v>
      </c>
      <c r="F136" s="668">
        <v>1</v>
      </c>
      <c r="G136" s="668">
        <v>0</v>
      </c>
      <c r="H136" s="681"/>
      <c r="I136" s="668"/>
      <c r="J136" s="668"/>
      <c r="K136" s="681"/>
      <c r="L136" s="668">
        <v>1</v>
      </c>
      <c r="M136" s="669">
        <v>0</v>
      </c>
    </row>
    <row r="137" spans="1:13" ht="14.4" customHeight="1" x14ac:dyDescent="0.3">
      <c r="A137" s="664" t="s">
        <v>2313</v>
      </c>
      <c r="B137" s="665" t="s">
        <v>2184</v>
      </c>
      <c r="C137" s="665" t="s">
        <v>1217</v>
      </c>
      <c r="D137" s="665" t="s">
        <v>1218</v>
      </c>
      <c r="E137" s="665" t="s">
        <v>2186</v>
      </c>
      <c r="F137" s="668"/>
      <c r="G137" s="668"/>
      <c r="H137" s="681">
        <v>0</v>
      </c>
      <c r="I137" s="668">
        <v>2</v>
      </c>
      <c r="J137" s="668">
        <v>144</v>
      </c>
      <c r="K137" s="681">
        <v>1</v>
      </c>
      <c r="L137" s="668">
        <v>2</v>
      </c>
      <c r="M137" s="669">
        <v>144</v>
      </c>
    </row>
    <row r="138" spans="1:13" ht="14.4" customHeight="1" x14ac:dyDescent="0.3">
      <c r="A138" s="664" t="s">
        <v>2313</v>
      </c>
      <c r="B138" s="665" t="s">
        <v>2190</v>
      </c>
      <c r="C138" s="665" t="s">
        <v>1254</v>
      </c>
      <c r="D138" s="665" t="s">
        <v>1255</v>
      </c>
      <c r="E138" s="665" t="s">
        <v>1108</v>
      </c>
      <c r="F138" s="668"/>
      <c r="G138" s="668"/>
      <c r="H138" s="681">
        <v>0</v>
      </c>
      <c r="I138" s="668">
        <v>1</v>
      </c>
      <c r="J138" s="668">
        <v>65.540000000000006</v>
      </c>
      <c r="K138" s="681">
        <v>1</v>
      </c>
      <c r="L138" s="668">
        <v>1</v>
      </c>
      <c r="M138" s="669">
        <v>65.540000000000006</v>
      </c>
    </row>
    <row r="139" spans="1:13" ht="14.4" customHeight="1" x14ac:dyDescent="0.3">
      <c r="A139" s="664" t="s">
        <v>2313</v>
      </c>
      <c r="B139" s="665" t="s">
        <v>2191</v>
      </c>
      <c r="C139" s="665" t="s">
        <v>2601</v>
      </c>
      <c r="D139" s="665" t="s">
        <v>2602</v>
      </c>
      <c r="E139" s="665" t="s">
        <v>2603</v>
      </c>
      <c r="F139" s="668">
        <v>1</v>
      </c>
      <c r="G139" s="668">
        <v>16.38</v>
      </c>
      <c r="H139" s="681">
        <v>1</v>
      </c>
      <c r="I139" s="668"/>
      <c r="J139" s="668"/>
      <c r="K139" s="681">
        <v>0</v>
      </c>
      <c r="L139" s="668">
        <v>1</v>
      </c>
      <c r="M139" s="669">
        <v>16.38</v>
      </c>
    </row>
    <row r="140" spans="1:13" ht="14.4" customHeight="1" x14ac:dyDescent="0.3">
      <c r="A140" s="664" t="s">
        <v>2313</v>
      </c>
      <c r="B140" s="665" t="s">
        <v>2191</v>
      </c>
      <c r="C140" s="665" t="s">
        <v>2604</v>
      </c>
      <c r="D140" s="665" t="s">
        <v>2602</v>
      </c>
      <c r="E140" s="665" t="s">
        <v>2605</v>
      </c>
      <c r="F140" s="668">
        <v>1</v>
      </c>
      <c r="G140" s="668">
        <v>0</v>
      </c>
      <c r="H140" s="681"/>
      <c r="I140" s="668"/>
      <c r="J140" s="668"/>
      <c r="K140" s="681"/>
      <c r="L140" s="668">
        <v>1</v>
      </c>
      <c r="M140" s="669">
        <v>0</v>
      </c>
    </row>
    <row r="141" spans="1:13" ht="14.4" customHeight="1" x14ac:dyDescent="0.3">
      <c r="A141" s="664" t="s">
        <v>2313</v>
      </c>
      <c r="B141" s="665" t="s">
        <v>2191</v>
      </c>
      <c r="C141" s="665" t="s">
        <v>1248</v>
      </c>
      <c r="D141" s="665" t="s">
        <v>1249</v>
      </c>
      <c r="E141" s="665" t="s">
        <v>558</v>
      </c>
      <c r="F141" s="668"/>
      <c r="G141" s="668"/>
      <c r="H141" s="681">
        <v>0</v>
      </c>
      <c r="I141" s="668">
        <v>2</v>
      </c>
      <c r="J141" s="668">
        <v>70.22</v>
      </c>
      <c r="K141" s="681">
        <v>1</v>
      </c>
      <c r="L141" s="668">
        <v>2</v>
      </c>
      <c r="M141" s="669">
        <v>70.22</v>
      </c>
    </row>
    <row r="142" spans="1:13" ht="14.4" customHeight="1" x14ac:dyDescent="0.3">
      <c r="A142" s="664" t="s">
        <v>2313</v>
      </c>
      <c r="B142" s="665" t="s">
        <v>2191</v>
      </c>
      <c r="C142" s="665" t="s">
        <v>2337</v>
      </c>
      <c r="D142" s="665" t="s">
        <v>2338</v>
      </c>
      <c r="E142" s="665" t="s">
        <v>2250</v>
      </c>
      <c r="F142" s="668"/>
      <c r="G142" s="668"/>
      <c r="H142" s="681">
        <v>0</v>
      </c>
      <c r="I142" s="668">
        <v>2</v>
      </c>
      <c r="J142" s="668">
        <v>140.46</v>
      </c>
      <c r="K142" s="681">
        <v>1</v>
      </c>
      <c r="L142" s="668">
        <v>2</v>
      </c>
      <c r="M142" s="669">
        <v>140.46</v>
      </c>
    </row>
    <row r="143" spans="1:13" ht="14.4" customHeight="1" x14ac:dyDescent="0.3">
      <c r="A143" s="664" t="s">
        <v>2313</v>
      </c>
      <c r="B143" s="665" t="s">
        <v>2192</v>
      </c>
      <c r="C143" s="665" t="s">
        <v>2633</v>
      </c>
      <c r="D143" s="665" t="s">
        <v>2634</v>
      </c>
      <c r="E143" s="665" t="s">
        <v>1234</v>
      </c>
      <c r="F143" s="668"/>
      <c r="G143" s="668"/>
      <c r="H143" s="681">
        <v>0</v>
      </c>
      <c r="I143" s="668">
        <v>1</v>
      </c>
      <c r="J143" s="668">
        <v>15.55</v>
      </c>
      <c r="K143" s="681">
        <v>1</v>
      </c>
      <c r="L143" s="668">
        <v>1</v>
      </c>
      <c r="M143" s="669">
        <v>15.55</v>
      </c>
    </row>
    <row r="144" spans="1:13" ht="14.4" customHeight="1" x14ac:dyDescent="0.3">
      <c r="A144" s="664" t="s">
        <v>2313</v>
      </c>
      <c r="B144" s="665" t="s">
        <v>3203</v>
      </c>
      <c r="C144" s="665" t="s">
        <v>2646</v>
      </c>
      <c r="D144" s="665" t="s">
        <v>2527</v>
      </c>
      <c r="E144" s="665" t="s">
        <v>2647</v>
      </c>
      <c r="F144" s="668">
        <v>1</v>
      </c>
      <c r="G144" s="668">
        <v>0</v>
      </c>
      <c r="H144" s="681"/>
      <c r="I144" s="668"/>
      <c r="J144" s="668"/>
      <c r="K144" s="681"/>
      <c r="L144" s="668">
        <v>1</v>
      </c>
      <c r="M144" s="669">
        <v>0</v>
      </c>
    </row>
    <row r="145" spans="1:13" ht="14.4" customHeight="1" x14ac:dyDescent="0.3">
      <c r="A145" s="664" t="s">
        <v>2313</v>
      </c>
      <c r="B145" s="665" t="s">
        <v>3203</v>
      </c>
      <c r="C145" s="665" t="s">
        <v>2526</v>
      </c>
      <c r="D145" s="665" t="s">
        <v>2527</v>
      </c>
      <c r="E145" s="665" t="s">
        <v>558</v>
      </c>
      <c r="F145" s="668"/>
      <c r="G145" s="668"/>
      <c r="H145" s="681">
        <v>0</v>
      </c>
      <c r="I145" s="668">
        <v>3</v>
      </c>
      <c r="J145" s="668">
        <v>144.81</v>
      </c>
      <c r="K145" s="681">
        <v>1</v>
      </c>
      <c r="L145" s="668">
        <v>3</v>
      </c>
      <c r="M145" s="669">
        <v>144.81</v>
      </c>
    </row>
    <row r="146" spans="1:13" ht="14.4" customHeight="1" x14ac:dyDescent="0.3">
      <c r="A146" s="664" t="s">
        <v>2313</v>
      </c>
      <c r="B146" s="665" t="s">
        <v>2193</v>
      </c>
      <c r="C146" s="665" t="s">
        <v>2529</v>
      </c>
      <c r="D146" s="665" t="s">
        <v>1207</v>
      </c>
      <c r="E146" s="665" t="s">
        <v>2530</v>
      </c>
      <c r="F146" s="668"/>
      <c r="G146" s="668"/>
      <c r="H146" s="681"/>
      <c r="I146" s="668">
        <v>1</v>
      </c>
      <c r="J146" s="668">
        <v>0</v>
      </c>
      <c r="K146" s="681"/>
      <c r="L146" s="668">
        <v>1</v>
      </c>
      <c r="M146" s="669">
        <v>0</v>
      </c>
    </row>
    <row r="147" spans="1:13" ht="14.4" customHeight="1" x14ac:dyDescent="0.3">
      <c r="A147" s="664" t="s">
        <v>2313</v>
      </c>
      <c r="B147" s="665" t="s">
        <v>2193</v>
      </c>
      <c r="C147" s="665" t="s">
        <v>1209</v>
      </c>
      <c r="D147" s="665" t="s">
        <v>1210</v>
      </c>
      <c r="E147" s="665" t="s">
        <v>1211</v>
      </c>
      <c r="F147" s="668"/>
      <c r="G147" s="668"/>
      <c r="H147" s="681">
        <v>0</v>
      </c>
      <c r="I147" s="668">
        <v>1</v>
      </c>
      <c r="J147" s="668">
        <v>16.09</v>
      </c>
      <c r="K147" s="681">
        <v>1</v>
      </c>
      <c r="L147" s="668">
        <v>1</v>
      </c>
      <c r="M147" s="669">
        <v>16.09</v>
      </c>
    </row>
    <row r="148" spans="1:13" ht="14.4" customHeight="1" x14ac:dyDescent="0.3">
      <c r="A148" s="664" t="s">
        <v>2313</v>
      </c>
      <c r="B148" s="665" t="s">
        <v>2193</v>
      </c>
      <c r="C148" s="665" t="s">
        <v>2371</v>
      </c>
      <c r="D148" s="665" t="s">
        <v>1210</v>
      </c>
      <c r="E148" s="665" t="s">
        <v>2345</v>
      </c>
      <c r="F148" s="668"/>
      <c r="G148" s="668"/>
      <c r="H148" s="681"/>
      <c r="I148" s="668">
        <v>1</v>
      </c>
      <c r="J148" s="668">
        <v>0</v>
      </c>
      <c r="K148" s="681"/>
      <c r="L148" s="668">
        <v>1</v>
      </c>
      <c r="M148" s="669">
        <v>0</v>
      </c>
    </row>
    <row r="149" spans="1:13" ht="14.4" customHeight="1" x14ac:dyDescent="0.3">
      <c r="A149" s="664" t="s">
        <v>2313</v>
      </c>
      <c r="B149" s="665" t="s">
        <v>2193</v>
      </c>
      <c r="C149" s="665" t="s">
        <v>1261</v>
      </c>
      <c r="D149" s="665" t="s">
        <v>2195</v>
      </c>
      <c r="E149" s="665" t="s">
        <v>888</v>
      </c>
      <c r="F149" s="668"/>
      <c r="G149" s="668"/>
      <c r="H149" s="681">
        <v>0</v>
      </c>
      <c r="I149" s="668">
        <v>2</v>
      </c>
      <c r="J149" s="668">
        <v>96.54</v>
      </c>
      <c r="K149" s="681">
        <v>1</v>
      </c>
      <c r="L149" s="668">
        <v>2</v>
      </c>
      <c r="M149" s="669">
        <v>96.54</v>
      </c>
    </row>
    <row r="150" spans="1:13" ht="14.4" customHeight="1" x14ac:dyDescent="0.3">
      <c r="A150" s="664" t="s">
        <v>2313</v>
      </c>
      <c r="B150" s="665" t="s">
        <v>2193</v>
      </c>
      <c r="C150" s="665" t="s">
        <v>2654</v>
      </c>
      <c r="D150" s="665" t="s">
        <v>1210</v>
      </c>
      <c r="E150" s="665" t="s">
        <v>2655</v>
      </c>
      <c r="F150" s="668">
        <v>1</v>
      </c>
      <c r="G150" s="668">
        <v>0</v>
      </c>
      <c r="H150" s="681"/>
      <c r="I150" s="668"/>
      <c r="J150" s="668"/>
      <c r="K150" s="681"/>
      <c r="L150" s="668">
        <v>1</v>
      </c>
      <c r="M150" s="669">
        <v>0</v>
      </c>
    </row>
    <row r="151" spans="1:13" ht="14.4" customHeight="1" x14ac:dyDescent="0.3">
      <c r="A151" s="664" t="s">
        <v>2313</v>
      </c>
      <c r="B151" s="665" t="s">
        <v>3204</v>
      </c>
      <c r="C151" s="665" t="s">
        <v>2648</v>
      </c>
      <c r="D151" s="665" t="s">
        <v>2649</v>
      </c>
      <c r="E151" s="665" t="s">
        <v>2650</v>
      </c>
      <c r="F151" s="668">
        <v>1</v>
      </c>
      <c r="G151" s="668">
        <v>0</v>
      </c>
      <c r="H151" s="681"/>
      <c r="I151" s="668"/>
      <c r="J151" s="668"/>
      <c r="K151" s="681"/>
      <c r="L151" s="668">
        <v>1</v>
      </c>
      <c r="M151" s="669">
        <v>0</v>
      </c>
    </row>
    <row r="152" spans="1:13" ht="14.4" customHeight="1" x14ac:dyDescent="0.3">
      <c r="A152" s="664" t="s">
        <v>2313</v>
      </c>
      <c r="B152" s="665" t="s">
        <v>2199</v>
      </c>
      <c r="C152" s="665" t="s">
        <v>2547</v>
      </c>
      <c r="D152" s="665" t="s">
        <v>2548</v>
      </c>
      <c r="E152" s="665" t="s">
        <v>1328</v>
      </c>
      <c r="F152" s="668">
        <v>2</v>
      </c>
      <c r="G152" s="668">
        <v>0</v>
      </c>
      <c r="H152" s="681"/>
      <c r="I152" s="668"/>
      <c r="J152" s="668"/>
      <c r="K152" s="681"/>
      <c r="L152" s="668">
        <v>2</v>
      </c>
      <c r="M152" s="669">
        <v>0</v>
      </c>
    </row>
    <row r="153" spans="1:13" ht="14.4" customHeight="1" x14ac:dyDescent="0.3">
      <c r="A153" s="664" t="s">
        <v>2313</v>
      </c>
      <c r="B153" s="665" t="s">
        <v>2200</v>
      </c>
      <c r="C153" s="665" t="s">
        <v>2586</v>
      </c>
      <c r="D153" s="665" t="s">
        <v>2587</v>
      </c>
      <c r="E153" s="665" t="s">
        <v>2250</v>
      </c>
      <c r="F153" s="668"/>
      <c r="G153" s="668"/>
      <c r="H153" s="681">
        <v>0</v>
      </c>
      <c r="I153" s="668">
        <v>1</v>
      </c>
      <c r="J153" s="668">
        <v>58.86</v>
      </c>
      <c r="K153" s="681">
        <v>1</v>
      </c>
      <c r="L153" s="668">
        <v>1</v>
      </c>
      <c r="M153" s="669">
        <v>58.86</v>
      </c>
    </row>
    <row r="154" spans="1:13" ht="14.4" customHeight="1" x14ac:dyDescent="0.3">
      <c r="A154" s="664" t="s">
        <v>2313</v>
      </c>
      <c r="B154" s="665" t="s">
        <v>2200</v>
      </c>
      <c r="C154" s="665" t="s">
        <v>1334</v>
      </c>
      <c r="D154" s="665" t="s">
        <v>1339</v>
      </c>
      <c r="E154" s="665" t="s">
        <v>2202</v>
      </c>
      <c r="F154" s="668"/>
      <c r="G154" s="668"/>
      <c r="H154" s="681">
        <v>0</v>
      </c>
      <c r="I154" s="668">
        <v>9</v>
      </c>
      <c r="J154" s="668">
        <v>1630.1699999999998</v>
      </c>
      <c r="K154" s="681">
        <v>1</v>
      </c>
      <c r="L154" s="668">
        <v>9</v>
      </c>
      <c r="M154" s="669">
        <v>1630.1699999999998</v>
      </c>
    </row>
    <row r="155" spans="1:13" ht="14.4" customHeight="1" x14ac:dyDescent="0.3">
      <c r="A155" s="664" t="s">
        <v>2313</v>
      </c>
      <c r="B155" s="665" t="s">
        <v>2200</v>
      </c>
      <c r="C155" s="665" t="s">
        <v>2588</v>
      </c>
      <c r="D155" s="665" t="s">
        <v>2589</v>
      </c>
      <c r="E155" s="665" t="s">
        <v>2202</v>
      </c>
      <c r="F155" s="668">
        <v>1</v>
      </c>
      <c r="G155" s="668">
        <v>181.13</v>
      </c>
      <c r="H155" s="681">
        <v>1</v>
      </c>
      <c r="I155" s="668"/>
      <c r="J155" s="668"/>
      <c r="K155" s="681">
        <v>0</v>
      </c>
      <c r="L155" s="668">
        <v>1</v>
      </c>
      <c r="M155" s="669">
        <v>181.13</v>
      </c>
    </row>
    <row r="156" spans="1:13" ht="14.4" customHeight="1" x14ac:dyDescent="0.3">
      <c r="A156" s="664" t="s">
        <v>2313</v>
      </c>
      <c r="B156" s="665" t="s">
        <v>3206</v>
      </c>
      <c r="C156" s="665" t="s">
        <v>2591</v>
      </c>
      <c r="D156" s="665" t="s">
        <v>2592</v>
      </c>
      <c r="E156" s="665" t="s">
        <v>993</v>
      </c>
      <c r="F156" s="668">
        <v>1</v>
      </c>
      <c r="G156" s="668">
        <v>0</v>
      </c>
      <c r="H156" s="681"/>
      <c r="I156" s="668"/>
      <c r="J156" s="668"/>
      <c r="K156" s="681"/>
      <c r="L156" s="668">
        <v>1</v>
      </c>
      <c r="M156" s="669">
        <v>0</v>
      </c>
    </row>
    <row r="157" spans="1:13" ht="14.4" customHeight="1" x14ac:dyDescent="0.3">
      <c r="A157" s="664" t="s">
        <v>2313</v>
      </c>
      <c r="B157" s="665" t="s">
        <v>3207</v>
      </c>
      <c r="C157" s="665" t="s">
        <v>2381</v>
      </c>
      <c r="D157" s="665" t="s">
        <v>2382</v>
      </c>
      <c r="E157" s="665" t="s">
        <v>2383</v>
      </c>
      <c r="F157" s="668">
        <v>2</v>
      </c>
      <c r="G157" s="668">
        <v>263.08</v>
      </c>
      <c r="H157" s="681">
        <v>1</v>
      </c>
      <c r="I157" s="668"/>
      <c r="J157" s="668"/>
      <c r="K157" s="681">
        <v>0</v>
      </c>
      <c r="L157" s="668">
        <v>2</v>
      </c>
      <c r="M157" s="669">
        <v>263.08</v>
      </c>
    </row>
    <row r="158" spans="1:13" ht="14.4" customHeight="1" x14ac:dyDescent="0.3">
      <c r="A158" s="664" t="s">
        <v>2313</v>
      </c>
      <c r="B158" s="665" t="s">
        <v>2217</v>
      </c>
      <c r="C158" s="665" t="s">
        <v>1516</v>
      </c>
      <c r="D158" s="665" t="s">
        <v>1386</v>
      </c>
      <c r="E158" s="665" t="s">
        <v>1430</v>
      </c>
      <c r="F158" s="668"/>
      <c r="G158" s="668"/>
      <c r="H158" s="681">
        <v>0</v>
      </c>
      <c r="I158" s="668">
        <v>1</v>
      </c>
      <c r="J158" s="668">
        <v>154.36000000000001</v>
      </c>
      <c r="K158" s="681">
        <v>1</v>
      </c>
      <c r="L158" s="668">
        <v>1</v>
      </c>
      <c r="M158" s="669">
        <v>154.36000000000001</v>
      </c>
    </row>
    <row r="159" spans="1:13" ht="14.4" customHeight="1" x14ac:dyDescent="0.3">
      <c r="A159" s="664" t="s">
        <v>2313</v>
      </c>
      <c r="B159" s="665" t="s">
        <v>2269</v>
      </c>
      <c r="C159" s="665" t="s">
        <v>1968</v>
      </c>
      <c r="D159" s="665" t="s">
        <v>1969</v>
      </c>
      <c r="E159" s="665" t="s">
        <v>1970</v>
      </c>
      <c r="F159" s="668"/>
      <c r="G159" s="668"/>
      <c r="H159" s="681">
        <v>0</v>
      </c>
      <c r="I159" s="668">
        <v>1</v>
      </c>
      <c r="J159" s="668">
        <v>70.540000000000006</v>
      </c>
      <c r="K159" s="681">
        <v>1</v>
      </c>
      <c r="L159" s="668">
        <v>1</v>
      </c>
      <c r="M159" s="669">
        <v>70.540000000000006</v>
      </c>
    </row>
    <row r="160" spans="1:13" ht="14.4" customHeight="1" x14ac:dyDescent="0.3">
      <c r="A160" s="664" t="s">
        <v>2313</v>
      </c>
      <c r="B160" s="665" t="s">
        <v>3216</v>
      </c>
      <c r="C160" s="665" t="s">
        <v>2919</v>
      </c>
      <c r="D160" s="665" t="s">
        <v>1829</v>
      </c>
      <c r="E160" s="665" t="s">
        <v>2327</v>
      </c>
      <c r="F160" s="668"/>
      <c r="G160" s="668"/>
      <c r="H160" s="681">
        <v>0</v>
      </c>
      <c r="I160" s="668">
        <v>1</v>
      </c>
      <c r="J160" s="668">
        <v>36.54</v>
      </c>
      <c r="K160" s="681">
        <v>1</v>
      </c>
      <c r="L160" s="668">
        <v>1</v>
      </c>
      <c r="M160" s="669">
        <v>36.54</v>
      </c>
    </row>
    <row r="161" spans="1:13" ht="14.4" customHeight="1" x14ac:dyDescent="0.3">
      <c r="A161" s="664" t="s">
        <v>2313</v>
      </c>
      <c r="B161" s="665" t="s">
        <v>3216</v>
      </c>
      <c r="C161" s="665" t="s">
        <v>2920</v>
      </c>
      <c r="D161" s="665" t="s">
        <v>2921</v>
      </c>
      <c r="E161" s="665" t="s">
        <v>2922</v>
      </c>
      <c r="F161" s="668">
        <v>1</v>
      </c>
      <c r="G161" s="668">
        <v>36.54</v>
      </c>
      <c r="H161" s="681">
        <v>1</v>
      </c>
      <c r="I161" s="668"/>
      <c r="J161" s="668"/>
      <c r="K161" s="681">
        <v>0</v>
      </c>
      <c r="L161" s="668">
        <v>1</v>
      </c>
      <c r="M161" s="669">
        <v>36.54</v>
      </c>
    </row>
    <row r="162" spans="1:13" ht="14.4" customHeight="1" x14ac:dyDescent="0.3">
      <c r="A162" s="664" t="s">
        <v>2313</v>
      </c>
      <c r="B162" s="665" t="s">
        <v>3217</v>
      </c>
      <c r="C162" s="665" t="s">
        <v>2594</v>
      </c>
      <c r="D162" s="665" t="s">
        <v>2595</v>
      </c>
      <c r="E162" s="665" t="s">
        <v>2596</v>
      </c>
      <c r="F162" s="668"/>
      <c r="G162" s="668"/>
      <c r="H162" s="681">
        <v>0</v>
      </c>
      <c r="I162" s="668">
        <v>1</v>
      </c>
      <c r="J162" s="668">
        <v>155.69999999999999</v>
      </c>
      <c r="K162" s="681">
        <v>1</v>
      </c>
      <c r="L162" s="668">
        <v>1</v>
      </c>
      <c r="M162" s="669">
        <v>155.69999999999999</v>
      </c>
    </row>
    <row r="163" spans="1:13" ht="14.4" customHeight="1" x14ac:dyDescent="0.3">
      <c r="A163" s="664" t="s">
        <v>2313</v>
      </c>
      <c r="B163" s="665" t="s">
        <v>3218</v>
      </c>
      <c r="C163" s="665" t="s">
        <v>2671</v>
      </c>
      <c r="D163" s="665" t="s">
        <v>2672</v>
      </c>
      <c r="E163" s="665" t="s">
        <v>2673</v>
      </c>
      <c r="F163" s="668">
        <v>1</v>
      </c>
      <c r="G163" s="668">
        <v>700.7</v>
      </c>
      <c r="H163" s="681">
        <v>1</v>
      </c>
      <c r="I163" s="668"/>
      <c r="J163" s="668"/>
      <c r="K163" s="681">
        <v>0</v>
      </c>
      <c r="L163" s="668">
        <v>1</v>
      </c>
      <c r="M163" s="669">
        <v>700.7</v>
      </c>
    </row>
    <row r="164" spans="1:13" ht="14.4" customHeight="1" x14ac:dyDescent="0.3">
      <c r="A164" s="664" t="s">
        <v>2313</v>
      </c>
      <c r="B164" s="665" t="s">
        <v>2253</v>
      </c>
      <c r="C164" s="665" t="s">
        <v>2606</v>
      </c>
      <c r="D164" s="665" t="s">
        <v>2444</v>
      </c>
      <c r="E164" s="665" t="s">
        <v>2559</v>
      </c>
      <c r="F164" s="668">
        <v>1</v>
      </c>
      <c r="G164" s="668">
        <v>115.26</v>
      </c>
      <c r="H164" s="681">
        <v>1</v>
      </c>
      <c r="I164" s="668"/>
      <c r="J164" s="668"/>
      <c r="K164" s="681">
        <v>0</v>
      </c>
      <c r="L164" s="668">
        <v>1</v>
      </c>
      <c r="M164" s="669">
        <v>115.26</v>
      </c>
    </row>
    <row r="165" spans="1:13" ht="14.4" customHeight="1" x14ac:dyDescent="0.3">
      <c r="A165" s="664" t="s">
        <v>2313</v>
      </c>
      <c r="B165" s="665" t="s">
        <v>3219</v>
      </c>
      <c r="C165" s="665" t="s">
        <v>2675</v>
      </c>
      <c r="D165" s="665" t="s">
        <v>2676</v>
      </c>
      <c r="E165" s="665" t="s">
        <v>2677</v>
      </c>
      <c r="F165" s="668"/>
      <c r="G165" s="668"/>
      <c r="H165" s="681">
        <v>0</v>
      </c>
      <c r="I165" s="668">
        <v>1</v>
      </c>
      <c r="J165" s="668">
        <v>53.57</v>
      </c>
      <c r="K165" s="681">
        <v>1</v>
      </c>
      <c r="L165" s="668">
        <v>1</v>
      </c>
      <c r="M165" s="669">
        <v>53.57</v>
      </c>
    </row>
    <row r="166" spans="1:13" ht="14.4" customHeight="1" x14ac:dyDescent="0.3">
      <c r="A166" s="664" t="s">
        <v>2314</v>
      </c>
      <c r="B166" s="665" t="s">
        <v>2191</v>
      </c>
      <c r="C166" s="665" t="s">
        <v>2699</v>
      </c>
      <c r="D166" s="665" t="s">
        <v>1249</v>
      </c>
      <c r="E166" s="665" t="s">
        <v>2700</v>
      </c>
      <c r="F166" s="668"/>
      <c r="G166" s="668"/>
      <c r="H166" s="681">
        <v>0</v>
      </c>
      <c r="I166" s="668">
        <v>1</v>
      </c>
      <c r="J166" s="668">
        <v>105.32</v>
      </c>
      <c r="K166" s="681">
        <v>1</v>
      </c>
      <c r="L166" s="668">
        <v>1</v>
      </c>
      <c r="M166" s="669">
        <v>105.32</v>
      </c>
    </row>
    <row r="167" spans="1:13" ht="14.4" customHeight="1" x14ac:dyDescent="0.3">
      <c r="A167" s="664" t="s">
        <v>2314</v>
      </c>
      <c r="B167" s="665" t="s">
        <v>2191</v>
      </c>
      <c r="C167" s="665" t="s">
        <v>1248</v>
      </c>
      <c r="D167" s="665" t="s">
        <v>1249</v>
      </c>
      <c r="E167" s="665" t="s">
        <v>558</v>
      </c>
      <c r="F167" s="668"/>
      <c r="G167" s="668"/>
      <c r="H167" s="681">
        <v>0</v>
      </c>
      <c r="I167" s="668">
        <v>1</v>
      </c>
      <c r="J167" s="668">
        <v>35.11</v>
      </c>
      <c r="K167" s="681">
        <v>1</v>
      </c>
      <c r="L167" s="668">
        <v>1</v>
      </c>
      <c r="M167" s="669">
        <v>35.11</v>
      </c>
    </row>
    <row r="168" spans="1:13" ht="14.4" customHeight="1" x14ac:dyDescent="0.3">
      <c r="A168" s="664" t="s">
        <v>2314</v>
      </c>
      <c r="B168" s="665" t="s">
        <v>2244</v>
      </c>
      <c r="C168" s="665" t="s">
        <v>1228</v>
      </c>
      <c r="D168" s="665" t="s">
        <v>2245</v>
      </c>
      <c r="E168" s="665" t="s">
        <v>2246</v>
      </c>
      <c r="F168" s="668"/>
      <c r="G168" s="668"/>
      <c r="H168" s="681"/>
      <c r="I168" s="668">
        <v>10</v>
      </c>
      <c r="J168" s="668">
        <v>0</v>
      </c>
      <c r="K168" s="681"/>
      <c r="L168" s="668">
        <v>10</v>
      </c>
      <c r="M168" s="669">
        <v>0</v>
      </c>
    </row>
    <row r="169" spans="1:13" ht="14.4" customHeight="1" x14ac:dyDescent="0.3">
      <c r="A169" s="664" t="s">
        <v>2315</v>
      </c>
      <c r="B169" s="665" t="s">
        <v>2158</v>
      </c>
      <c r="C169" s="665" t="s">
        <v>3028</v>
      </c>
      <c r="D169" s="665" t="s">
        <v>572</v>
      </c>
      <c r="E169" s="665" t="s">
        <v>573</v>
      </c>
      <c r="F169" s="668"/>
      <c r="G169" s="668"/>
      <c r="H169" s="681">
        <v>0</v>
      </c>
      <c r="I169" s="668">
        <v>2</v>
      </c>
      <c r="J169" s="668">
        <v>411.68</v>
      </c>
      <c r="K169" s="681">
        <v>1</v>
      </c>
      <c r="L169" s="668">
        <v>2</v>
      </c>
      <c r="M169" s="669">
        <v>411.68</v>
      </c>
    </row>
    <row r="170" spans="1:13" ht="14.4" customHeight="1" x14ac:dyDescent="0.3">
      <c r="A170" s="664" t="s">
        <v>2315</v>
      </c>
      <c r="B170" s="665" t="s">
        <v>2158</v>
      </c>
      <c r="C170" s="665" t="s">
        <v>1251</v>
      </c>
      <c r="D170" s="665" t="s">
        <v>572</v>
      </c>
      <c r="E170" s="665" t="s">
        <v>2160</v>
      </c>
      <c r="F170" s="668"/>
      <c r="G170" s="668"/>
      <c r="H170" s="681">
        <v>0</v>
      </c>
      <c r="I170" s="668">
        <v>1</v>
      </c>
      <c r="J170" s="668">
        <v>57.64</v>
      </c>
      <c r="K170" s="681">
        <v>1</v>
      </c>
      <c r="L170" s="668">
        <v>1</v>
      </c>
      <c r="M170" s="669">
        <v>57.64</v>
      </c>
    </row>
    <row r="171" spans="1:13" ht="14.4" customHeight="1" x14ac:dyDescent="0.3">
      <c r="A171" s="664" t="s">
        <v>2315</v>
      </c>
      <c r="B171" s="665" t="s">
        <v>2158</v>
      </c>
      <c r="C171" s="665" t="s">
        <v>2364</v>
      </c>
      <c r="D171" s="665" t="s">
        <v>572</v>
      </c>
      <c r="E171" s="665" t="s">
        <v>1252</v>
      </c>
      <c r="F171" s="668"/>
      <c r="G171" s="668"/>
      <c r="H171" s="681"/>
      <c r="I171" s="668">
        <v>1</v>
      </c>
      <c r="J171" s="668">
        <v>0</v>
      </c>
      <c r="K171" s="681"/>
      <c r="L171" s="668">
        <v>1</v>
      </c>
      <c r="M171" s="669">
        <v>0</v>
      </c>
    </row>
    <row r="172" spans="1:13" ht="14.4" customHeight="1" x14ac:dyDescent="0.3">
      <c r="A172" s="664" t="s">
        <v>2315</v>
      </c>
      <c r="B172" s="665" t="s">
        <v>2168</v>
      </c>
      <c r="C172" s="665" t="s">
        <v>2688</v>
      </c>
      <c r="D172" s="665" t="s">
        <v>2689</v>
      </c>
      <c r="E172" s="665" t="s">
        <v>2500</v>
      </c>
      <c r="F172" s="668"/>
      <c r="G172" s="668"/>
      <c r="H172" s="681">
        <v>0</v>
      </c>
      <c r="I172" s="668">
        <v>1</v>
      </c>
      <c r="J172" s="668">
        <v>86.41</v>
      </c>
      <c r="K172" s="681">
        <v>1</v>
      </c>
      <c r="L172" s="668">
        <v>1</v>
      </c>
      <c r="M172" s="669">
        <v>86.41</v>
      </c>
    </row>
    <row r="173" spans="1:13" ht="14.4" customHeight="1" x14ac:dyDescent="0.3">
      <c r="A173" s="664" t="s">
        <v>2315</v>
      </c>
      <c r="B173" s="665" t="s">
        <v>2168</v>
      </c>
      <c r="C173" s="665" t="s">
        <v>3003</v>
      </c>
      <c r="D173" s="665" t="s">
        <v>3004</v>
      </c>
      <c r="E173" s="665" t="s">
        <v>3005</v>
      </c>
      <c r="F173" s="668">
        <v>2</v>
      </c>
      <c r="G173" s="668">
        <v>0</v>
      </c>
      <c r="H173" s="681"/>
      <c r="I173" s="668"/>
      <c r="J173" s="668"/>
      <c r="K173" s="681"/>
      <c r="L173" s="668">
        <v>2</v>
      </c>
      <c r="M173" s="669">
        <v>0</v>
      </c>
    </row>
    <row r="174" spans="1:13" ht="14.4" customHeight="1" x14ac:dyDescent="0.3">
      <c r="A174" s="664" t="s">
        <v>2315</v>
      </c>
      <c r="B174" s="665" t="s">
        <v>2170</v>
      </c>
      <c r="C174" s="665" t="s">
        <v>2460</v>
      </c>
      <c r="D174" s="665" t="s">
        <v>2461</v>
      </c>
      <c r="E174" s="665" t="s">
        <v>2441</v>
      </c>
      <c r="F174" s="668"/>
      <c r="G174" s="668"/>
      <c r="H174" s="681">
        <v>0</v>
      </c>
      <c r="I174" s="668">
        <v>1</v>
      </c>
      <c r="J174" s="668">
        <v>46.25</v>
      </c>
      <c r="K174" s="681">
        <v>1</v>
      </c>
      <c r="L174" s="668">
        <v>1</v>
      </c>
      <c r="M174" s="669">
        <v>46.25</v>
      </c>
    </row>
    <row r="175" spans="1:13" ht="14.4" customHeight="1" x14ac:dyDescent="0.3">
      <c r="A175" s="664" t="s">
        <v>2315</v>
      </c>
      <c r="B175" s="665" t="s">
        <v>2170</v>
      </c>
      <c r="C175" s="665" t="s">
        <v>2972</v>
      </c>
      <c r="D175" s="665" t="s">
        <v>2973</v>
      </c>
      <c r="E175" s="665" t="s">
        <v>2441</v>
      </c>
      <c r="F175" s="668">
        <v>3</v>
      </c>
      <c r="G175" s="668">
        <v>138.75</v>
      </c>
      <c r="H175" s="681">
        <v>1</v>
      </c>
      <c r="I175" s="668"/>
      <c r="J175" s="668"/>
      <c r="K175" s="681">
        <v>0</v>
      </c>
      <c r="L175" s="668">
        <v>3</v>
      </c>
      <c r="M175" s="669">
        <v>138.75</v>
      </c>
    </row>
    <row r="176" spans="1:13" ht="14.4" customHeight="1" x14ac:dyDescent="0.3">
      <c r="A176" s="664" t="s">
        <v>2315</v>
      </c>
      <c r="B176" s="665" t="s">
        <v>2171</v>
      </c>
      <c r="C176" s="665" t="s">
        <v>1298</v>
      </c>
      <c r="D176" s="665" t="s">
        <v>2172</v>
      </c>
      <c r="E176" s="665" t="s">
        <v>2173</v>
      </c>
      <c r="F176" s="668"/>
      <c r="G176" s="668"/>
      <c r="H176" s="681">
        <v>0</v>
      </c>
      <c r="I176" s="668">
        <v>4</v>
      </c>
      <c r="J176" s="668">
        <v>738.96</v>
      </c>
      <c r="K176" s="681">
        <v>1</v>
      </c>
      <c r="L176" s="668">
        <v>4</v>
      </c>
      <c r="M176" s="669">
        <v>738.96</v>
      </c>
    </row>
    <row r="177" spans="1:13" ht="14.4" customHeight="1" x14ac:dyDescent="0.3">
      <c r="A177" s="664" t="s">
        <v>2315</v>
      </c>
      <c r="B177" s="665" t="s">
        <v>2174</v>
      </c>
      <c r="C177" s="665" t="s">
        <v>3018</v>
      </c>
      <c r="D177" s="665" t="s">
        <v>1273</v>
      </c>
      <c r="E177" s="665" t="s">
        <v>3019</v>
      </c>
      <c r="F177" s="668"/>
      <c r="G177" s="668"/>
      <c r="H177" s="681">
        <v>0</v>
      </c>
      <c r="I177" s="668">
        <v>2</v>
      </c>
      <c r="J177" s="668">
        <v>554.24</v>
      </c>
      <c r="K177" s="681">
        <v>1</v>
      </c>
      <c r="L177" s="668">
        <v>2</v>
      </c>
      <c r="M177" s="669">
        <v>554.24</v>
      </c>
    </row>
    <row r="178" spans="1:13" ht="14.4" customHeight="1" x14ac:dyDescent="0.3">
      <c r="A178" s="664" t="s">
        <v>2315</v>
      </c>
      <c r="B178" s="665" t="s">
        <v>2174</v>
      </c>
      <c r="C178" s="665" t="s">
        <v>1388</v>
      </c>
      <c r="D178" s="665" t="s">
        <v>1273</v>
      </c>
      <c r="E178" s="665" t="s">
        <v>2175</v>
      </c>
      <c r="F178" s="668"/>
      <c r="G178" s="668"/>
      <c r="H178" s="681">
        <v>0</v>
      </c>
      <c r="I178" s="668">
        <v>1</v>
      </c>
      <c r="J178" s="668">
        <v>1385.62</v>
      </c>
      <c r="K178" s="681">
        <v>1</v>
      </c>
      <c r="L178" s="668">
        <v>1</v>
      </c>
      <c r="M178" s="669">
        <v>1385.62</v>
      </c>
    </row>
    <row r="179" spans="1:13" ht="14.4" customHeight="1" x14ac:dyDescent="0.3">
      <c r="A179" s="664" t="s">
        <v>2315</v>
      </c>
      <c r="B179" s="665" t="s">
        <v>2174</v>
      </c>
      <c r="C179" s="665" t="s">
        <v>1397</v>
      </c>
      <c r="D179" s="665" t="s">
        <v>1273</v>
      </c>
      <c r="E179" s="665" t="s">
        <v>2176</v>
      </c>
      <c r="F179" s="668"/>
      <c r="G179" s="668"/>
      <c r="H179" s="681">
        <v>0</v>
      </c>
      <c r="I179" s="668">
        <v>1</v>
      </c>
      <c r="J179" s="668">
        <v>2309.36</v>
      </c>
      <c r="K179" s="681">
        <v>1</v>
      </c>
      <c r="L179" s="668">
        <v>1</v>
      </c>
      <c r="M179" s="669">
        <v>2309.36</v>
      </c>
    </row>
    <row r="180" spans="1:13" ht="14.4" customHeight="1" x14ac:dyDescent="0.3">
      <c r="A180" s="664" t="s">
        <v>2315</v>
      </c>
      <c r="B180" s="665" t="s">
        <v>2183</v>
      </c>
      <c r="C180" s="665" t="s">
        <v>1906</v>
      </c>
      <c r="D180" s="665" t="s">
        <v>1375</v>
      </c>
      <c r="E180" s="665" t="s">
        <v>1907</v>
      </c>
      <c r="F180" s="668"/>
      <c r="G180" s="668"/>
      <c r="H180" s="681">
        <v>0</v>
      </c>
      <c r="I180" s="668">
        <v>10</v>
      </c>
      <c r="J180" s="668">
        <v>1868.7</v>
      </c>
      <c r="K180" s="681">
        <v>1</v>
      </c>
      <c r="L180" s="668">
        <v>10</v>
      </c>
      <c r="M180" s="669">
        <v>1868.7</v>
      </c>
    </row>
    <row r="181" spans="1:13" ht="14.4" customHeight="1" x14ac:dyDescent="0.3">
      <c r="A181" s="664" t="s">
        <v>2315</v>
      </c>
      <c r="B181" s="665" t="s">
        <v>2184</v>
      </c>
      <c r="C181" s="665" t="s">
        <v>1221</v>
      </c>
      <c r="D181" s="665" t="s">
        <v>1218</v>
      </c>
      <c r="E181" s="665" t="s">
        <v>2187</v>
      </c>
      <c r="F181" s="668"/>
      <c r="G181" s="668"/>
      <c r="H181" s="681">
        <v>0</v>
      </c>
      <c r="I181" s="668">
        <v>4</v>
      </c>
      <c r="J181" s="668">
        <v>576.04</v>
      </c>
      <c r="K181" s="681">
        <v>1</v>
      </c>
      <c r="L181" s="668">
        <v>4</v>
      </c>
      <c r="M181" s="669">
        <v>576.04</v>
      </c>
    </row>
    <row r="182" spans="1:13" ht="14.4" customHeight="1" x14ac:dyDescent="0.3">
      <c r="A182" s="664" t="s">
        <v>2315</v>
      </c>
      <c r="B182" s="665" t="s">
        <v>3220</v>
      </c>
      <c r="C182" s="665" t="s">
        <v>3011</v>
      </c>
      <c r="D182" s="665" t="s">
        <v>3012</v>
      </c>
      <c r="E182" s="665" t="s">
        <v>3013</v>
      </c>
      <c r="F182" s="668">
        <v>1</v>
      </c>
      <c r="G182" s="668">
        <v>459.3</v>
      </c>
      <c r="H182" s="681">
        <v>1</v>
      </c>
      <c r="I182" s="668"/>
      <c r="J182" s="668"/>
      <c r="K182" s="681">
        <v>0</v>
      </c>
      <c r="L182" s="668">
        <v>1</v>
      </c>
      <c r="M182" s="669">
        <v>459.3</v>
      </c>
    </row>
    <row r="183" spans="1:13" ht="14.4" customHeight="1" x14ac:dyDescent="0.3">
      <c r="A183" s="664" t="s">
        <v>2315</v>
      </c>
      <c r="B183" s="665" t="s">
        <v>2190</v>
      </c>
      <c r="C183" s="665" t="s">
        <v>1254</v>
      </c>
      <c r="D183" s="665" t="s">
        <v>1255</v>
      </c>
      <c r="E183" s="665" t="s">
        <v>1108</v>
      </c>
      <c r="F183" s="668"/>
      <c r="G183" s="668"/>
      <c r="H183" s="681">
        <v>0</v>
      </c>
      <c r="I183" s="668">
        <v>2</v>
      </c>
      <c r="J183" s="668">
        <v>131.08000000000001</v>
      </c>
      <c r="K183" s="681">
        <v>1</v>
      </c>
      <c r="L183" s="668">
        <v>2</v>
      </c>
      <c r="M183" s="669">
        <v>131.08000000000001</v>
      </c>
    </row>
    <row r="184" spans="1:13" ht="14.4" customHeight="1" x14ac:dyDescent="0.3">
      <c r="A184" s="664" t="s">
        <v>2315</v>
      </c>
      <c r="B184" s="665" t="s">
        <v>2190</v>
      </c>
      <c r="C184" s="665" t="s">
        <v>2947</v>
      </c>
      <c r="D184" s="665" t="s">
        <v>1255</v>
      </c>
      <c r="E184" s="665" t="s">
        <v>2832</v>
      </c>
      <c r="F184" s="668"/>
      <c r="G184" s="668"/>
      <c r="H184" s="681">
        <v>0</v>
      </c>
      <c r="I184" s="668">
        <v>1</v>
      </c>
      <c r="J184" s="668">
        <v>229.38</v>
      </c>
      <c r="K184" s="681">
        <v>1</v>
      </c>
      <c r="L184" s="668">
        <v>1</v>
      </c>
      <c r="M184" s="669">
        <v>229.38</v>
      </c>
    </row>
    <row r="185" spans="1:13" ht="14.4" customHeight="1" x14ac:dyDescent="0.3">
      <c r="A185" s="664" t="s">
        <v>2315</v>
      </c>
      <c r="B185" s="665" t="s">
        <v>2191</v>
      </c>
      <c r="C185" s="665" t="s">
        <v>2699</v>
      </c>
      <c r="D185" s="665" t="s">
        <v>1249</v>
      </c>
      <c r="E185" s="665" t="s">
        <v>2700</v>
      </c>
      <c r="F185" s="668"/>
      <c r="G185" s="668"/>
      <c r="H185" s="681">
        <v>0</v>
      </c>
      <c r="I185" s="668">
        <v>4</v>
      </c>
      <c r="J185" s="668">
        <v>421.28</v>
      </c>
      <c r="K185" s="681">
        <v>1</v>
      </c>
      <c r="L185" s="668">
        <v>4</v>
      </c>
      <c r="M185" s="669">
        <v>421.28</v>
      </c>
    </row>
    <row r="186" spans="1:13" ht="14.4" customHeight="1" x14ac:dyDescent="0.3">
      <c r="A186" s="664" t="s">
        <v>2315</v>
      </c>
      <c r="B186" s="665" t="s">
        <v>2191</v>
      </c>
      <c r="C186" s="665" t="s">
        <v>2396</v>
      </c>
      <c r="D186" s="665" t="s">
        <v>2338</v>
      </c>
      <c r="E186" s="665" t="s">
        <v>1351</v>
      </c>
      <c r="F186" s="668"/>
      <c r="G186" s="668"/>
      <c r="H186" s="681">
        <v>0</v>
      </c>
      <c r="I186" s="668">
        <v>2</v>
      </c>
      <c r="J186" s="668">
        <v>421.32</v>
      </c>
      <c r="K186" s="681">
        <v>1</v>
      </c>
      <c r="L186" s="668">
        <v>2</v>
      </c>
      <c r="M186" s="669">
        <v>421.32</v>
      </c>
    </row>
    <row r="187" spans="1:13" ht="14.4" customHeight="1" x14ac:dyDescent="0.3">
      <c r="A187" s="664" t="s">
        <v>2315</v>
      </c>
      <c r="B187" s="665" t="s">
        <v>2191</v>
      </c>
      <c r="C187" s="665" t="s">
        <v>2601</v>
      </c>
      <c r="D187" s="665" t="s">
        <v>2602</v>
      </c>
      <c r="E187" s="665" t="s">
        <v>2603</v>
      </c>
      <c r="F187" s="668">
        <v>4</v>
      </c>
      <c r="G187" s="668">
        <v>65.52</v>
      </c>
      <c r="H187" s="681">
        <v>1</v>
      </c>
      <c r="I187" s="668"/>
      <c r="J187" s="668"/>
      <c r="K187" s="681">
        <v>0</v>
      </c>
      <c r="L187" s="668">
        <v>4</v>
      </c>
      <c r="M187" s="669">
        <v>65.52</v>
      </c>
    </row>
    <row r="188" spans="1:13" ht="14.4" customHeight="1" x14ac:dyDescent="0.3">
      <c r="A188" s="664" t="s">
        <v>2315</v>
      </c>
      <c r="B188" s="665" t="s">
        <v>2191</v>
      </c>
      <c r="C188" s="665" t="s">
        <v>2774</v>
      </c>
      <c r="D188" s="665" t="s">
        <v>2775</v>
      </c>
      <c r="E188" s="665" t="s">
        <v>2776</v>
      </c>
      <c r="F188" s="668">
        <v>2</v>
      </c>
      <c r="G188" s="668">
        <v>65.52</v>
      </c>
      <c r="H188" s="681">
        <v>1</v>
      </c>
      <c r="I188" s="668"/>
      <c r="J188" s="668"/>
      <c r="K188" s="681">
        <v>0</v>
      </c>
      <c r="L188" s="668">
        <v>2</v>
      </c>
      <c r="M188" s="669">
        <v>65.52</v>
      </c>
    </row>
    <row r="189" spans="1:13" ht="14.4" customHeight="1" x14ac:dyDescent="0.3">
      <c r="A189" s="664" t="s">
        <v>2315</v>
      </c>
      <c r="B189" s="665" t="s">
        <v>2191</v>
      </c>
      <c r="C189" s="665" t="s">
        <v>1248</v>
      </c>
      <c r="D189" s="665" t="s">
        <v>1249</v>
      </c>
      <c r="E189" s="665" t="s">
        <v>558</v>
      </c>
      <c r="F189" s="668"/>
      <c r="G189" s="668"/>
      <c r="H189" s="681">
        <v>0</v>
      </c>
      <c r="I189" s="668">
        <v>5</v>
      </c>
      <c r="J189" s="668">
        <v>175.55</v>
      </c>
      <c r="K189" s="681">
        <v>1</v>
      </c>
      <c r="L189" s="668">
        <v>5</v>
      </c>
      <c r="M189" s="669">
        <v>175.55</v>
      </c>
    </row>
    <row r="190" spans="1:13" ht="14.4" customHeight="1" x14ac:dyDescent="0.3">
      <c r="A190" s="664" t="s">
        <v>2315</v>
      </c>
      <c r="B190" s="665" t="s">
        <v>2192</v>
      </c>
      <c r="C190" s="665" t="s">
        <v>1342</v>
      </c>
      <c r="D190" s="665" t="s">
        <v>1343</v>
      </c>
      <c r="E190" s="665" t="s">
        <v>1344</v>
      </c>
      <c r="F190" s="668"/>
      <c r="G190" s="668"/>
      <c r="H190" s="681">
        <v>0</v>
      </c>
      <c r="I190" s="668">
        <v>1</v>
      </c>
      <c r="J190" s="668">
        <v>31.09</v>
      </c>
      <c r="K190" s="681">
        <v>1</v>
      </c>
      <c r="L190" s="668">
        <v>1</v>
      </c>
      <c r="M190" s="669">
        <v>31.09</v>
      </c>
    </row>
    <row r="191" spans="1:13" ht="14.4" customHeight="1" x14ac:dyDescent="0.3">
      <c r="A191" s="664" t="s">
        <v>2315</v>
      </c>
      <c r="B191" s="665" t="s">
        <v>2192</v>
      </c>
      <c r="C191" s="665" t="s">
        <v>1360</v>
      </c>
      <c r="D191" s="665" t="s">
        <v>1343</v>
      </c>
      <c r="E191" s="665" t="s">
        <v>1361</v>
      </c>
      <c r="F191" s="668"/>
      <c r="G191" s="668"/>
      <c r="H191" s="681">
        <v>0</v>
      </c>
      <c r="I191" s="668">
        <v>2</v>
      </c>
      <c r="J191" s="668">
        <v>207.28</v>
      </c>
      <c r="K191" s="681">
        <v>1</v>
      </c>
      <c r="L191" s="668">
        <v>2</v>
      </c>
      <c r="M191" s="669">
        <v>207.28</v>
      </c>
    </row>
    <row r="192" spans="1:13" ht="14.4" customHeight="1" x14ac:dyDescent="0.3">
      <c r="A192" s="664" t="s">
        <v>2315</v>
      </c>
      <c r="B192" s="665" t="s">
        <v>3211</v>
      </c>
      <c r="C192" s="665" t="s">
        <v>3084</v>
      </c>
      <c r="D192" s="665" t="s">
        <v>3085</v>
      </c>
      <c r="E192" s="665" t="s">
        <v>3086</v>
      </c>
      <c r="F192" s="668"/>
      <c r="G192" s="668"/>
      <c r="H192" s="681">
        <v>0</v>
      </c>
      <c r="I192" s="668">
        <v>1</v>
      </c>
      <c r="J192" s="668">
        <v>251.52</v>
      </c>
      <c r="K192" s="681">
        <v>1</v>
      </c>
      <c r="L192" s="668">
        <v>1</v>
      </c>
      <c r="M192" s="669">
        <v>251.52</v>
      </c>
    </row>
    <row r="193" spans="1:13" ht="14.4" customHeight="1" x14ac:dyDescent="0.3">
      <c r="A193" s="664" t="s">
        <v>2315</v>
      </c>
      <c r="B193" s="665" t="s">
        <v>3211</v>
      </c>
      <c r="C193" s="665" t="s">
        <v>3087</v>
      </c>
      <c r="D193" s="665" t="s">
        <v>3085</v>
      </c>
      <c r="E193" s="665" t="s">
        <v>3088</v>
      </c>
      <c r="F193" s="668"/>
      <c r="G193" s="668"/>
      <c r="H193" s="681">
        <v>0</v>
      </c>
      <c r="I193" s="668">
        <v>1</v>
      </c>
      <c r="J193" s="668">
        <v>503.02</v>
      </c>
      <c r="K193" s="681">
        <v>1</v>
      </c>
      <c r="L193" s="668">
        <v>1</v>
      </c>
      <c r="M193" s="669">
        <v>503.02</v>
      </c>
    </row>
    <row r="194" spans="1:13" ht="14.4" customHeight="1" x14ac:dyDescent="0.3">
      <c r="A194" s="664" t="s">
        <v>2315</v>
      </c>
      <c r="B194" s="665" t="s">
        <v>3211</v>
      </c>
      <c r="C194" s="665" t="s">
        <v>3089</v>
      </c>
      <c r="D194" s="665" t="s">
        <v>3090</v>
      </c>
      <c r="E194" s="665" t="s">
        <v>2567</v>
      </c>
      <c r="F194" s="668">
        <v>2</v>
      </c>
      <c r="G194" s="668">
        <v>301.8</v>
      </c>
      <c r="H194" s="681">
        <v>1</v>
      </c>
      <c r="I194" s="668"/>
      <c r="J194" s="668"/>
      <c r="K194" s="681">
        <v>0</v>
      </c>
      <c r="L194" s="668">
        <v>2</v>
      </c>
      <c r="M194" s="669">
        <v>301.8</v>
      </c>
    </row>
    <row r="195" spans="1:13" ht="14.4" customHeight="1" x14ac:dyDescent="0.3">
      <c r="A195" s="664" t="s">
        <v>2315</v>
      </c>
      <c r="B195" s="665" t="s">
        <v>3203</v>
      </c>
      <c r="C195" s="665" t="s">
        <v>2820</v>
      </c>
      <c r="D195" s="665" t="s">
        <v>2527</v>
      </c>
      <c r="E195" s="665" t="s">
        <v>2700</v>
      </c>
      <c r="F195" s="668"/>
      <c r="G195" s="668"/>
      <c r="H195" s="681">
        <v>0</v>
      </c>
      <c r="I195" s="668">
        <v>3</v>
      </c>
      <c r="J195" s="668">
        <v>434.43</v>
      </c>
      <c r="K195" s="681">
        <v>1</v>
      </c>
      <c r="L195" s="668">
        <v>3</v>
      </c>
      <c r="M195" s="669">
        <v>434.43</v>
      </c>
    </row>
    <row r="196" spans="1:13" ht="14.4" customHeight="1" x14ac:dyDescent="0.3">
      <c r="A196" s="664" t="s">
        <v>2315</v>
      </c>
      <c r="B196" s="665" t="s">
        <v>3203</v>
      </c>
      <c r="C196" s="665" t="s">
        <v>3032</v>
      </c>
      <c r="D196" s="665" t="s">
        <v>3033</v>
      </c>
      <c r="E196" s="665" t="s">
        <v>3034</v>
      </c>
      <c r="F196" s="668"/>
      <c r="G196" s="668"/>
      <c r="H196" s="681">
        <v>0</v>
      </c>
      <c r="I196" s="668">
        <v>2</v>
      </c>
      <c r="J196" s="668">
        <v>643.58000000000004</v>
      </c>
      <c r="K196" s="681">
        <v>1</v>
      </c>
      <c r="L196" s="668">
        <v>2</v>
      </c>
      <c r="M196" s="669">
        <v>643.58000000000004</v>
      </c>
    </row>
    <row r="197" spans="1:13" ht="14.4" customHeight="1" x14ac:dyDescent="0.3">
      <c r="A197" s="664" t="s">
        <v>2315</v>
      </c>
      <c r="B197" s="665" t="s">
        <v>2193</v>
      </c>
      <c r="C197" s="665" t="s">
        <v>1232</v>
      </c>
      <c r="D197" s="665" t="s">
        <v>2194</v>
      </c>
      <c r="E197" s="665" t="s">
        <v>1234</v>
      </c>
      <c r="F197" s="668"/>
      <c r="G197" s="668"/>
      <c r="H197" s="681">
        <v>0</v>
      </c>
      <c r="I197" s="668">
        <v>10</v>
      </c>
      <c r="J197" s="668">
        <v>965.30000000000007</v>
      </c>
      <c r="K197" s="681">
        <v>1</v>
      </c>
      <c r="L197" s="668">
        <v>10</v>
      </c>
      <c r="M197" s="669">
        <v>965.30000000000007</v>
      </c>
    </row>
    <row r="198" spans="1:13" ht="14.4" customHeight="1" x14ac:dyDescent="0.3">
      <c r="A198" s="664" t="s">
        <v>2315</v>
      </c>
      <c r="B198" s="665" t="s">
        <v>2193</v>
      </c>
      <c r="C198" s="665" t="s">
        <v>1206</v>
      </c>
      <c r="D198" s="665" t="s">
        <v>1207</v>
      </c>
      <c r="E198" s="665" t="s">
        <v>1208</v>
      </c>
      <c r="F198" s="668"/>
      <c r="G198" s="668"/>
      <c r="H198" s="681">
        <v>0</v>
      </c>
      <c r="I198" s="668">
        <v>10</v>
      </c>
      <c r="J198" s="668">
        <v>104.1</v>
      </c>
      <c r="K198" s="681">
        <v>1</v>
      </c>
      <c r="L198" s="668">
        <v>10</v>
      </c>
      <c r="M198" s="669">
        <v>104.1</v>
      </c>
    </row>
    <row r="199" spans="1:13" ht="14.4" customHeight="1" x14ac:dyDescent="0.3">
      <c r="A199" s="664" t="s">
        <v>2315</v>
      </c>
      <c r="B199" s="665" t="s">
        <v>2193</v>
      </c>
      <c r="C199" s="665" t="s">
        <v>1209</v>
      </c>
      <c r="D199" s="665" t="s">
        <v>1210</v>
      </c>
      <c r="E199" s="665" t="s">
        <v>1211</v>
      </c>
      <c r="F199" s="668"/>
      <c r="G199" s="668"/>
      <c r="H199" s="681">
        <v>0</v>
      </c>
      <c r="I199" s="668">
        <v>10</v>
      </c>
      <c r="J199" s="668">
        <v>160.9</v>
      </c>
      <c r="K199" s="681">
        <v>1</v>
      </c>
      <c r="L199" s="668">
        <v>10</v>
      </c>
      <c r="M199" s="669">
        <v>160.9</v>
      </c>
    </row>
    <row r="200" spans="1:13" ht="14.4" customHeight="1" x14ac:dyDescent="0.3">
      <c r="A200" s="664" t="s">
        <v>2315</v>
      </c>
      <c r="B200" s="665" t="s">
        <v>2193</v>
      </c>
      <c r="C200" s="665" t="s">
        <v>1261</v>
      </c>
      <c r="D200" s="665" t="s">
        <v>2195</v>
      </c>
      <c r="E200" s="665" t="s">
        <v>888</v>
      </c>
      <c r="F200" s="668"/>
      <c r="G200" s="668"/>
      <c r="H200" s="681">
        <v>0</v>
      </c>
      <c r="I200" s="668">
        <v>1</v>
      </c>
      <c r="J200" s="668">
        <v>48.27</v>
      </c>
      <c r="K200" s="681">
        <v>1</v>
      </c>
      <c r="L200" s="668">
        <v>1</v>
      </c>
      <c r="M200" s="669">
        <v>48.27</v>
      </c>
    </row>
    <row r="201" spans="1:13" ht="14.4" customHeight="1" x14ac:dyDescent="0.3">
      <c r="A201" s="664" t="s">
        <v>2315</v>
      </c>
      <c r="B201" s="665" t="s">
        <v>2193</v>
      </c>
      <c r="C201" s="665" t="s">
        <v>3038</v>
      </c>
      <c r="D201" s="665" t="s">
        <v>2195</v>
      </c>
      <c r="E201" s="665" t="s">
        <v>3039</v>
      </c>
      <c r="F201" s="668"/>
      <c r="G201" s="668"/>
      <c r="H201" s="681"/>
      <c r="I201" s="668">
        <v>6</v>
      </c>
      <c r="J201" s="668">
        <v>0</v>
      </c>
      <c r="K201" s="681"/>
      <c r="L201" s="668">
        <v>6</v>
      </c>
      <c r="M201" s="669">
        <v>0</v>
      </c>
    </row>
    <row r="202" spans="1:13" ht="14.4" customHeight="1" x14ac:dyDescent="0.3">
      <c r="A202" s="664" t="s">
        <v>2315</v>
      </c>
      <c r="B202" s="665" t="s">
        <v>2193</v>
      </c>
      <c r="C202" s="665" t="s">
        <v>3040</v>
      </c>
      <c r="D202" s="665" t="s">
        <v>2195</v>
      </c>
      <c r="E202" s="665" t="s">
        <v>2173</v>
      </c>
      <c r="F202" s="668">
        <v>1</v>
      </c>
      <c r="G202" s="668">
        <v>160.88999999999999</v>
      </c>
      <c r="H202" s="681">
        <v>1</v>
      </c>
      <c r="I202" s="668"/>
      <c r="J202" s="668"/>
      <c r="K202" s="681">
        <v>0</v>
      </c>
      <c r="L202" s="668">
        <v>1</v>
      </c>
      <c r="M202" s="669">
        <v>160.88999999999999</v>
      </c>
    </row>
    <row r="203" spans="1:13" ht="14.4" customHeight="1" x14ac:dyDescent="0.3">
      <c r="A203" s="664" t="s">
        <v>2315</v>
      </c>
      <c r="B203" s="665" t="s">
        <v>2193</v>
      </c>
      <c r="C203" s="665" t="s">
        <v>2720</v>
      </c>
      <c r="D203" s="665" t="s">
        <v>2721</v>
      </c>
      <c r="E203" s="665" t="s">
        <v>1234</v>
      </c>
      <c r="F203" s="668">
        <v>3</v>
      </c>
      <c r="G203" s="668">
        <v>289.59000000000003</v>
      </c>
      <c r="H203" s="681">
        <v>1</v>
      </c>
      <c r="I203" s="668"/>
      <c r="J203" s="668"/>
      <c r="K203" s="681">
        <v>0</v>
      </c>
      <c r="L203" s="668">
        <v>3</v>
      </c>
      <c r="M203" s="669">
        <v>289.59000000000003</v>
      </c>
    </row>
    <row r="204" spans="1:13" ht="14.4" customHeight="1" x14ac:dyDescent="0.3">
      <c r="A204" s="664" t="s">
        <v>2315</v>
      </c>
      <c r="B204" s="665" t="s">
        <v>3204</v>
      </c>
      <c r="C204" s="665" t="s">
        <v>2821</v>
      </c>
      <c r="D204" s="665" t="s">
        <v>2822</v>
      </c>
      <c r="E204" s="665" t="s">
        <v>2773</v>
      </c>
      <c r="F204" s="668"/>
      <c r="G204" s="668"/>
      <c r="H204" s="681">
        <v>0</v>
      </c>
      <c r="I204" s="668">
        <v>1</v>
      </c>
      <c r="J204" s="668">
        <v>291.82</v>
      </c>
      <c r="K204" s="681">
        <v>1</v>
      </c>
      <c r="L204" s="668">
        <v>1</v>
      </c>
      <c r="M204" s="669">
        <v>291.82</v>
      </c>
    </row>
    <row r="205" spans="1:13" ht="14.4" customHeight="1" x14ac:dyDescent="0.3">
      <c r="A205" s="664" t="s">
        <v>2315</v>
      </c>
      <c r="B205" s="665" t="s">
        <v>3204</v>
      </c>
      <c r="C205" s="665" t="s">
        <v>2823</v>
      </c>
      <c r="D205" s="665" t="s">
        <v>2367</v>
      </c>
      <c r="E205" s="665" t="s">
        <v>2773</v>
      </c>
      <c r="F205" s="668"/>
      <c r="G205" s="668"/>
      <c r="H205" s="681">
        <v>0</v>
      </c>
      <c r="I205" s="668">
        <v>2</v>
      </c>
      <c r="J205" s="668">
        <v>1108.0700000000002</v>
      </c>
      <c r="K205" s="681">
        <v>1</v>
      </c>
      <c r="L205" s="668">
        <v>2</v>
      </c>
      <c r="M205" s="669">
        <v>1108.0700000000002</v>
      </c>
    </row>
    <row r="206" spans="1:13" ht="14.4" customHeight="1" x14ac:dyDescent="0.3">
      <c r="A206" s="664" t="s">
        <v>2315</v>
      </c>
      <c r="B206" s="665" t="s">
        <v>3221</v>
      </c>
      <c r="C206" s="665" t="s">
        <v>2979</v>
      </c>
      <c r="D206" s="665" t="s">
        <v>2980</v>
      </c>
      <c r="E206" s="665" t="s">
        <v>2981</v>
      </c>
      <c r="F206" s="668"/>
      <c r="G206" s="668"/>
      <c r="H206" s="681">
        <v>0</v>
      </c>
      <c r="I206" s="668">
        <v>1</v>
      </c>
      <c r="J206" s="668">
        <v>138.27000000000001</v>
      </c>
      <c r="K206" s="681">
        <v>1</v>
      </c>
      <c r="L206" s="668">
        <v>1</v>
      </c>
      <c r="M206" s="669">
        <v>138.27000000000001</v>
      </c>
    </row>
    <row r="207" spans="1:13" ht="14.4" customHeight="1" x14ac:dyDescent="0.3">
      <c r="A207" s="664" t="s">
        <v>2315</v>
      </c>
      <c r="B207" s="665" t="s">
        <v>2196</v>
      </c>
      <c r="C207" s="665" t="s">
        <v>3036</v>
      </c>
      <c r="D207" s="665" t="s">
        <v>1367</v>
      </c>
      <c r="E207" s="665" t="s">
        <v>3037</v>
      </c>
      <c r="F207" s="668"/>
      <c r="G207" s="668"/>
      <c r="H207" s="681">
        <v>0</v>
      </c>
      <c r="I207" s="668">
        <v>3</v>
      </c>
      <c r="J207" s="668">
        <v>2457.21</v>
      </c>
      <c r="K207" s="681">
        <v>1</v>
      </c>
      <c r="L207" s="668">
        <v>3</v>
      </c>
      <c r="M207" s="669">
        <v>2457.21</v>
      </c>
    </row>
    <row r="208" spans="1:13" ht="14.4" customHeight="1" x14ac:dyDescent="0.3">
      <c r="A208" s="664" t="s">
        <v>2315</v>
      </c>
      <c r="B208" s="665" t="s">
        <v>2197</v>
      </c>
      <c r="C208" s="665" t="s">
        <v>2998</v>
      </c>
      <c r="D208" s="665" t="s">
        <v>1371</v>
      </c>
      <c r="E208" s="665" t="s">
        <v>2999</v>
      </c>
      <c r="F208" s="668"/>
      <c r="G208" s="668"/>
      <c r="H208" s="681">
        <v>0</v>
      </c>
      <c r="I208" s="668">
        <v>1</v>
      </c>
      <c r="J208" s="668">
        <v>54.98</v>
      </c>
      <c r="K208" s="681">
        <v>1</v>
      </c>
      <c r="L208" s="668">
        <v>1</v>
      </c>
      <c r="M208" s="669">
        <v>54.98</v>
      </c>
    </row>
    <row r="209" spans="1:13" ht="14.4" customHeight="1" x14ac:dyDescent="0.3">
      <c r="A209" s="664" t="s">
        <v>2315</v>
      </c>
      <c r="B209" s="665" t="s">
        <v>2199</v>
      </c>
      <c r="C209" s="665" t="s">
        <v>2840</v>
      </c>
      <c r="D209" s="665" t="s">
        <v>1327</v>
      </c>
      <c r="E209" s="665" t="s">
        <v>2841</v>
      </c>
      <c r="F209" s="668"/>
      <c r="G209" s="668"/>
      <c r="H209" s="681">
        <v>0</v>
      </c>
      <c r="I209" s="668">
        <v>2</v>
      </c>
      <c r="J209" s="668">
        <v>733.06</v>
      </c>
      <c r="K209" s="681">
        <v>1</v>
      </c>
      <c r="L209" s="668">
        <v>2</v>
      </c>
      <c r="M209" s="669">
        <v>733.06</v>
      </c>
    </row>
    <row r="210" spans="1:13" ht="14.4" customHeight="1" x14ac:dyDescent="0.3">
      <c r="A210" s="664" t="s">
        <v>2315</v>
      </c>
      <c r="B210" s="665" t="s">
        <v>3222</v>
      </c>
      <c r="C210" s="665" t="s">
        <v>3001</v>
      </c>
      <c r="D210" s="665" t="s">
        <v>3002</v>
      </c>
      <c r="E210" s="665" t="s">
        <v>2773</v>
      </c>
      <c r="F210" s="668"/>
      <c r="G210" s="668"/>
      <c r="H210" s="681">
        <v>0</v>
      </c>
      <c r="I210" s="668">
        <v>1</v>
      </c>
      <c r="J210" s="668">
        <v>145.66999999999999</v>
      </c>
      <c r="K210" s="681">
        <v>1</v>
      </c>
      <c r="L210" s="668">
        <v>1</v>
      </c>
      <c r="M210" s="669">
        <v>145.66999999999999</v>
      </c>
    </row>
    <row r="211" spans="1:13" ht="14.4" customHeight="1" x14ac:dyDescent="0.3">
      <c r="A211" s="664" t="s">
        <v>2315</v>
      </c>
      <c r="B211" s="665" t="s">
        <v>2200</v>
      </c>
      <c r="C211" s="665" t="s">
        <v>2681</v>
      </c>
      <c r="D211" s="665" t="s">
        <v>2682</v>
      </c>
      <c r="E211" s="665" t="s">
        <v>2683</v>
      </c>
      <c r="F211" s="668"/>
      <c r="G211" s="668"/>
      <c r="H211" s="681">
        <v>0</v>
      </c>
      <c r="I211" s="668">
        <v>13</v>
      </c>
      <c r="J211" s="668">
        <v>3622.3199999999997</v>
      </c>
      <c r="K211" s="681">
        <v>1</v>
      </c>
      <c r="L211" s="668">
        <v>13</v>
      </c>
      <c r="M211" s="669">
        <v>3622.3199999999997</v>
      </c>
    </row>
    <row r="212" spans="1:13" ht="14.4" customHeight="1" x14ac:dyDescent="0.3">
      <c r="A212" s="664" t="s">
        <v>2315</v>
      </c>
      <c r="B212" s="665" t="s">
        <v>2200</v>
      </c>
      <c r="C212" s="665" t="s">
        <v>2586</v>
      </c>
      <c r="D212" s="665" t="s">
        <v>2587</v>
      </c>
      <c r="E212" s="665" t="s">
        <v>2250</v>
      </c>
      <c r="F212" s="668"/>
      <c r="G212" s="668"/>
      <c r="H212" s="681">
        <v>0</v>
      </c>
      <c r="I212" s="668">
        <v>1</v>
      </c>
      <c r="J212" s="668">
        <v>58.86</v>
      </c>
      <c r="K212" s="681">
        <v>1</v>
      </c>
      <c r="L212" s="668">
        <v>1</v>
      </c>
      <c r="M212" s="669">
        <v>58.86</v>
      </c>
    </row>
    <row r="213" spans="1:13" ht="14.4" customHeight="1" x14ac:dyDescent="0.3">
      <c r="A213" s="664" t="s">
        <v>2315</v>
      </c>
      <c r="B213" s="665" t="s">
        <v>2200</v>
      </c>
      <c r="C213" s="665" t="s">
        <v>2943</v>
      </c>
      <c r="D213" s="665" t="s">
        <v>2587</v>
      </c>
      <c r="E213" s="665" t="s">
        <v>1127</v>
      </c>
      <c r="F213" s="668"/>
      <c r="G213" s="668"/>
      <c r="H213" s="681">
        <v>0</v>
      </c>
      <c r="I213" s="668">
        <v>4</v>
      </c>
      <c r="J213" s="668">
        <v>784.84</v>
      </c>
      <c r="K213" s="681">
        <v>1</v>
      </c>
      <c r="L213" s="668">
        <v>4</v>
      </c>
      <c r="M213" s="669">
        <v>784.84</v>
      </c>
    </row>
    <row r="214" spans="1:13" ht="14.4" customHeight="1" x14ac:dyDescent="0.3">
      <c r="A214" s="664" t="s">
        <v>2315</v>
      </c>
      <c r="B214" s="665" t="s">
        <v>2200</v>
      </c>
      <c r="C214" s="665" t="s">
        <v>1294</v>
      </c>
      <c r="D214" s="665" t="s">
        <v>1295</v>
      </c>
      <c r="E214" s="665" t="s">
        <v>2770</v>
      </c>
      <c r="F214" s="668"/>
      <c r="G214" s="668"/>
      <c r="H214" s="681">
        <v>0</v>
      </c>
      <c r="I214" s="668">
        <v>5</v>
      </c>
      <c r="J214" s="668">
        <v>1962.1000000000001</v>
      </c>
      <c r="K214" s="681">
        <v>1</v>
      </c>
      <c r="L214" s="668">
        <v>5</v>
      </c>
      <c r="M214" s="669">
        <v>1962.1000000000001</v>
      </c>
    </row>
    <row r="215" spans="1:13" ht="14.4" customHeight="1" x14ac:dyDescent="0.3">
      <c r="A215" s="664" t="s">
        <v>2315</v>
      </c>
      <c r="B215" s="665" t="s">
        <v>2200</v>
      </c>
      <c r="C215" s="665" t="s">
        <v>1334</v>
      </c>
      <c r="D215" s="665" t="s">
        <v>1339</v>
      </c>
      <c r="E215" s="665" t="s">
        <v>2202</v>
      </c>
      <c r="F215" s="668"/>
      <c r="G215" s="668"/>
      <c r="H215" s="681">
        <v>0</v>
      </c>
      <c r="I215" s="668">
        <v>4</v>
      </c>
      <c r="J215" s="668">
        <v>724.52</v>
      </c>
      <c r="K215" s="681">
        <v>1</v>
      </c>
      <c r="L215" s="668">
        <v>4</v>
      </c>
      <c r="M215" s="669">
        <v>724.52</v>
      </c>
    </row>
    <row r="216" spans="1:13" ht="14.4" customHeight="1" x14ac:dyDescent="0.3">
      <c r="A216" s="664" t="s">
        <v>2315</v>
      </c>
      <c r="B216" s="665" t="s">
        <v>2200</v>
      </c>
      <c r="C216" s="665" t="s">
        <v>1338</v>
      </c>
      <c r="D216" s="665" t="s">
        <v>1339</v>
      </c>
      <c r="E216" s="665" t="s">
        <v>2698</v>
      </c>
      <c r="F216" s="668"/>
      <c r="G216" s="668"/>
      <c r="H216" s="681">
        <v>0</v>
      </c>
      <c r="I216" s="668">
        <v>7</v>
      </c>
      <c r="J216" s="668">
        <v>4226.1100000000006</v>
      </c>
      <c r="K216" s="681">
        <v>1</v>
      </c>
      <c r="L216" s="668">
        <v>7</v>
      </c>
      <c r="M216" s="669">
        <v>4226.1100000000006</v>
      </c>
    </row>
    <row r="217" spans="1:13" ht="14.4" customHeight="1" x14ac:dyDescent="0.3">
      <c r="A217" s="664" t="s">
        <v>2315</v>
      </c>
      <c r="B217" s="665" t="s">
        <v>3212</v>
      </c>
      <c r="C217" s="665" t="s">
        <v>3045</v>
      </c>
      <c r="D217" s="665" t="s">
        <v>3046</v>
      </c>
      <c r="E217" s="665" t="s">
        <v>1351</v>
      </c>
      <c r="F217" s="668"/>
      <c r="G217" s="668"/>
      <c r="H217" s="681">
        <v>0</v>
      </c>
      <c r="I217" s="668">
        <v>1</v>
      </c>
      <c r="J217" s="668">
        <v>353.18</v>
      </c>
      <c r="K217" s="681">
        <v>1</v>
      </c>
      <c r="L217" s="668">
        <v>1</v>
      </c>
      <c r="M217" s="669">
        <v>353.18</v>
      </c>
    </row>
    <row r="218" spans="1:13" ht="14.4" customHeight="1" x14ac:dyDescent="0.3">
      <c r="A218" s="664" t="s">
        <v>2315</v>
      </c>
      <c r="B218" s="665" t="s">
        <v>3212</v>
      </c>
      <c r="C218" s="665" t="s">
        <v>3047</v>
      </c>
      <c r="D218" s="665" t="s">
        <v>2539</v>
      </c>
      <c r="E218" s="665" t="s">
        <v>1384</v>
      </c>
      <c r="F218" s="668"/>
      <c r="G218" s="668"/>
      <c r="H218" s="681">
        <v>0</v>
      </c>
      <c r="I218" s="668">
        <v>3</v>
      </c>
      <c r="J218" s="668">
        <v>1630.08</v>
      </c>
      <c r="K218" s="681">
        <v>1</v>
      </c>
      <c r="L218" s="668">
        <v>3</v>
      </c>
      <c r="M218" s="669">
        <v>1630.08</v>
      </c>
    </row>
    <row r="219" spans="1:13" ht="14.4" customHeight="1" x14ac:dyDescent="0.3">
      <c r="A219" s="664" t="s">
        <v>2315</v>
      </c>
      <c r="B219" s="665" t="s">
        <v>3206</v>
      </c>
      <c r="C219" s="665" t="s">
        <v>2944</v>
      </c>
      <c r="D219" s="665" t="s">
        <v>2945</v>
      </c>
      <c r="E219" s="665" t="s">
        <v>2773</v>
      </c>
      <c r="F219" s="668"/>
      <c r="G219" s="668"/>
      <c r="H219" s="681">
        <v>0</v>
      </c>
      <c r="I219" s="668">
        <v>2</v>
      </c>
      <c r="J219" s="668">
        <v>1478.66</v>
      </c>
      <c r="K219" s="681">
        <v>1</v>
      </c>
      <c r="L219" s="668">
        <v>2</v>
      </c>
      <c r="M219" s="669">
        <v>1478.66</v>
      </c>
    </row>
    <row r="220" spans="1:13" ht="14.4" customHeight="1" x14ac:dyDescent="0.3">
      <c r="A220" s="664" t="s">
        <v>2315</v>
      </c>
      <c r="B220" s="665" t="s">
        <v>3206</v>
      </c>
      <c r="C220" s="665" t="s">
        <v>2946</v>
      </c>
      <c r="D220" s="665" t="s">
        <v>2945</v>
      </c>
      <c r="E220" s="665" t="s">
        <v>2773</v>
      </c>
      <c r="F220" s="668"/>
      <c r="G220" s="668"/>
      <c r="H220" s="681"/>
      <c r="I220" s="668">
        <v>4</v>
      </c>
      <c r="J220" s="668">
        <v>0</v>
      </c>
      <c r="K220" s="681"/>
      <c r="L220" s="668">
        <v>4</v>
      </c>
      <c r="M220" s="669">
        <v>0</v>
      </c>
    </row>
    <row r="221" spans="1:13" ht="14.4" customHeight="1" x14ac:dyDescent="0.3">
      <c r="A221" s="664" t="s">
        <v>2315</v>
      </c>
      <c r="B221" s="665" t="s">
        <v>3206</v>
      </c>
      <c r="C221" s="665" t="s">
        <v>2771</v>
      </c>
      <c r="D221" s="665" t="s">
        <v>2772</v>
      </c>
      <c r="E221" s="665" t="s">
        <v>2773</v>
      </c>
      <c r="F221" s="668"/>
      <c r="G221" s="668"/>
      <c r="H221" s="681"/>
      <c r="I221" s="668">
        <v>2</v>
      </c>
      <c r="J221" s="668">
        <v>0</v>
      </c>
      <c r="K221" s="681"/>
      <c r="L221" s="668">
        <v>2</v>
      </c>
      <c r="M221" s="669">
        <v>0</v>
      </c>
    </row>
    <row r="222" spans="1:13" ht="14.4" customHeight="1" x14ac:dyDescent="0.3">
      <c r="A222" s="664" t="s">
        <v>2315</v>
      </c>
      <c r="B222" s="665" t="s">
        <v>3207</v>
      </c>
      <c r="C222" s="665" t="s">
        <v>3069</v>
      </c>
      <c r="D222" s="665" t="s">
        <v>2382</v>
      </c>
      <c r="E222" s="665" t="s">
        <v>3070</v>
      </c>
      <c r="F222" s="668">
        <v>1</v>
      </c>
      <c r="G222" s="668">
        <v>438.49</v>
      </c>
      <c r="H222" s="681">
        <v>1</v>
      </c>
      <c r="I222" s="668"/>
      <c r="J222" s="668"/>
      <c r="K222" s="681">
        <v>0</v>
      </c>
      <c r="L222" s="668">
        <v>1</v>
      </c>
      <c r="M222" s="669">
        <v>438.49</v>
      </c>
    </row>
    <row r="223" spans="1:13" ht="14.4" customHeight="1" x14ac:dyDescent="0.3">
      <c r="A223" s="664" t="s">
        <v>2315</v>
      </c>
      <c r="B223" s="665" t="s">
        <v>2206</v>
      </c>
      <c r="C223" s="665" t="s">
        <v>1908</v>
      </c>
      <c r="D223" s="665" t="s">
        <v>1909</v>
      </c>
      <c r="E223" s="665" t="s">
        <v>1910</v>
      </c>
      <c r="F223" s="668"/>
      <c r="G223" s="668"/>
      <c r="H223" s="681">
        <v>0</v>
      </c>
      <c r="I223" s="668">
        <v>1</v>
      </c>
      <c r="J223" s="668">
        <v>79.03</v>
      </c>
      <c r="K223" s="681">
        <v>1</v>
      </c>
      <c r="L223" s="668">
        <v>1</v>
      </c>
      <c r="M223" s="669">
        <v>79.03</v>
      </c>
    </row>
    <row r="224" spans="1:13" ht="14.4" customHeight="1" x14ac:dyDescent="0.3">
      <c r="A224" s="664" t="s">
        <v>2315</v>
      </c>
      <c r="B224" s="665" t="s">
        <v>2269</v>
      </c>
      <c r="C224" s="665" t="s">
        <v>1968</v>
      </c>
      <c r="D224" s="665" t="s">
        <v>1969</v>
      </c>
      <c r="E224" s="665" t="s">
        <v>1970</v>
      </c>
      <c r="F224" s="668"/>
      <c r="G224" s="668"/>
      <c r="H224" s="681">
        <v>0</v>
      </c>
      <c r="I224" s="668">
        <v>2</v>
      </c>
      <c r="J224" s="668">
        <v>141.08000000000001</v>
      </c>
      <c r="K224" s="681">
        <v>1</v>
      </c>
      <c r="L224" s="668">
        <v>2</v>
      </c>
      <c r="M224" s="669">
        <v>141.08000000000001</v>
      </c>
    </row>
    <row r="225" spans="1:13" ht="14.4" customHeight="1" x14ac:dyDescent="0.3">
      <c r="A225" s="664" t="s">
        <v>2315</v>
      </c>
      <c r="B225" s="665" t="s">
        <v>3216</v>
      </c>
      <c r="C225" s="665" t="s">
        <v>2920</v>
      </c>
      <c r="D225" s="665" t="s">
        <v>2921</v>
      </c>
      <c r="E225" s="665" t="s">
        <v>2922</v>
      </c>
      <c r="F225" s="668">
        <v>4</v>
      </c>
      <c r="G225" s="668">
        <v>146.16</v>
      </c>
      <c r="H225" s="681">
        <v>1</v>
      </c>
      <c r="I225" s="668"/>
      <c r="J225" s="668"/>
      <c r="K225" s="681">
        <v>0</v>
      </c>
      <c r="L225" s="668">
        <v>4</v>
      </c>
      <c r="M225" s="669">
        <v>146.16</v>
      </c>
    </row>
    <row r="226" spans="1:13" ht="14.4" customHeight="1" x14ac:dyDescent="0.3">
      <c r="A226" s="664" t="s">
        <v>2315</v>
      </c>
      <c r="B226" s="665" t="s">
        <v>3223</v>
      </c>
      <c r="C226" s="665" t="s">
        <v>3081</v>
      </c>
      <c r="D226" s="665" t="s">
        <v>3082</v>
      </c>
      <c r="E226" s="665" t="s">
        <v>3083</v>
      </c>
      <c r="F226" s="668">
        <v>1</v>
      </c>
      <c r="G226" s="668">
        <v>300.68</v>
      </c>
      <c r="H226" s="681">
        <v>1</v>
      </c>
      <c r="I226" s="668"/>
      <c r="J226" s="668"/>
      <c r="K226" s="681">
        <v>0</v>
      </c>
      <c r="L226" s="668">
        <v>1</v>
      </c>
      <c r="M226" s="669">
        <v>300.68</v>
      </c>
    </row>
    <row r="227" spans="1:13" ht="14.4" customHeight="1" x14ac:dyDescent="0.3">
      <c r="A227" s="664" t="s">
        <v>2315</v>
      </c>
      <c r="B227" s="665" t="s">
        <v>2241</v>
      </c>
      <c r="C227" s="665" t="s">
        <v>2932</v>
      </c>
      <c r="D227" s="665" t="s">
        <v>2933</v>
      </c>
      <c r="E227" s="665" t="s">
        <v>2934</v>
      </c>
      <c r="F227" s="668">
        <v>2</v>
      </c>
      <c r="G227" s="668">
        <v>18.8</v>
      </c>
      <c r="H227" s="681">
        <v>1</v>
      </c>
      <c r="I227" s="668"/>
      <c r="J227" s="668"/>
      <c r="K227" s="681">
        <v>0</v>
      </c>
      <c r="L227" s="668">
        <v>2</v>
      </c>
      <c r="M227" s="669">
        <v>18.8</v>
      </c>
    </row>
    <row r="228" spans="1:13" ht="14.4" customHeight="1" x14ac:dyDescent="0.3">
      <c r="A228" s="664" t="s">
        <v>2315</v>
      </c>
      <c r="B228" s="665" t="s">
        <v>2241</v>
      </c>
      <c r="C228" s="665" t="s">
        <v>2935</v>
      </c>
      <c r="D228" s="665" t="s">
        <v>2936</v>
      </c>
      <c r="E228" s="665" t="s">
        <v>2934</v>
      </c>
      <c r="F228" s="668"/>
      <c r="G228" s="668"/>
      <c r="H228" s="681">
        <v>0</v>
      </c>
      <c r="I228" s="668">
        <v>1</v>
      </c>
      <c r="J228" s="668">
        <v>9.4</v>
      </c>
      <c r="K228" s="681">
        <v>1</v>
      </c>
      <c r="L228" s="668">
        <v>1</v>
      </c>
      <c r="M228" s="669">
        <v>9.4</v>
      </c>
    </row>
    <row r="229" spans="1:13" ht="14.4" customHeight="1" x14ac:dyDescent="0.3">
      <c r="A229" s="664" t="s">
        <v>2315</v>
      </c>
      <c r="B229" s="665" t="s">
        <v>3208</v>
      </c>
      <c r="C229" s="665" t="s">
        <v>2995</v>
      </c>
      <c r="D229" s="665" t="s">
        <v>2474</v>
      </c>
      <c r="E229" s="665" t="s">
        <v>2700</v>
      </c>
      <c r="F229" s="668">
        <v>1</v>
      </c>
      <c r="G229" s="668">
        <v>207.45</v>
      </c>
      <c r="H229" s="681">
        <v>1</v>
      </c>
      <c r="I229" s="668"/>
      <c r="J229" s="668"/>
      <c r="K229" s="681">
        <v>0</v>
      </c>
      <c r="L229" s="668">
        <v>1</v>
      </c>
      <c r="M229" s="669">
        <v>207.45</v>
      </c>
    </row>
    <row r="230" spans="1:13" ht="14.4" customHeight="1" x14ac:dyDescent="0.3">
      <c r="A230" s="664" t="s">
        <v>2315</v>
      </c>
      <c r="B230" s="665" t="s">
        <v>3209</v>
      </c>
      <c r="C230" s="665" t="s">
        <v>2843</v>
      </c>
      <c r="D230" s="665" t="s">
        <v>2844</v>
      </c>
      <c r="E230" s="665" t="s">
        <v>2845</v>
      </c>
      <c r="F230" s="668"/>
      <c r="G230" s="668"/>
      <c r="H230" s="681">
        <v>0</v>
      </c>
      <c r="I230" s="668">
        <v>13</v>
      </c>
      <c r="J230" s="668">
        <v>24790.61</v>
      </c>
      <c r="K230" s="681">
        <v>1</v>
      </c>
      <c r="L230" s="668">
        <v>13</v>
      </c>
      <c r="M230" s="669">
        <v>24790.61</v>
      </c>
    </row>
    <row r="231" spans="1:13" ht="14.4" customHeight="1" x14ac:dyDescent="0.3">
      <c r="A231" s="664" t="s">
        <v>2315</v>
      </c>
      <c r="B231" s="665" t="s">
        <v>3209</v>
      </c>
      <c r="C231" s="665" t="s">
        <v>3095</v>
      </c>
      <c r="D231" s="665" t="s">
        <v>2392</v>
      </c>
      <c r="E231" s="665" t="s">
        <v>3096</v>
      </c>
      <c r="F231" s="668"/>
      <c r="G231" s="668"/>
      <c r="H231" s="681">
        <v>0</v>
      </c>
      <c r="I231" s="668">
        <v>1</v>
      </c>
      <c r="J231" s="668">
        <v>2669.75</v>
      </c>
      <c r="K231" s="681">
        <v>1</v>
      </c>
      <c r="L231" s="668">
        <v>1</v>
      </c>
      <c r="M231" s="669">
        <v>2669.75</v>
      </c>
    </row>
    <row r="232" spans="1:13" ht="14.4" customHeight="1" x14ac:dyDescent="0.3">
      <c r="A232" s="664" t="s">
        <v>2316</v>
      </c>
      <c r="B232" s="665" t="s">
        <v>2158</v>
      </c>
      <c r="C232" s="665" t="s">
        <v>2701</v>
      </c>
      <c r="D232" s="665" t="s">
        <v>1405</v>
      </c>
      <c r="E232" s="665" t="s">
        <v>1154</v>
      </c>
      <c r="F232" s="668"/>
      <c r="G232" s="668"/>
      <c r="H232" s="681"/>
      <c r="I232" s="668">
        <v>1</v>
      </c>
      <c r="J232" s="668">
        <v>0</v>
      </c>
      <c r="K232" s="681"/>
      <c r="L232" s="668">
        <v>1</v>
      </c>
      <c r="M232" s="669">
        <v>0</v>
      </c>
    </row>
    <row r="233" spans="1:13" ht="14.4" customHeight="1" x14ac:dyDescent="0.3">
      <c r="A233" s="664" t="s">
        <v>2316</v>
      </c>
      <c r="B233" s="665" t="s">
        <v>2171</v>
      </c>
      <c r="C233" s="665" t="s">
        <v>2702</v>
      </c>
      <c r="D233" s="665" t="s">
        <v>2703</v>
      </c>
      <c r="E233" s="665" t="s">
        <v>2704</v>
      </c>
      <c r="F233" s="668"/>
      <c r="G233" s="668"/>
      <c r="H233" s="681"/>
      <c r="I233" s="668">
        <v>1</v>
      </c>
      <c r="J233" s="668">
        <v>0</v>
      </c>
      <c r="K233" s="681"/>
      <c r="L233" s="668">
        <v>1</v>
      </c>
      <c r="M233" s="669">
        <v>0</v>
      </c>
    </row>
    <row r="234" spans="1:13" ht="14.4" customHeight="1" x14ac:dyDescent="0.3">
      <c r="A234" s="664" t="s">
        <v>2316</v>
      </c>
      <c r="B234" s="665" t="s">
        <v>2171</v>
      </c>
      <c r="C234" s="665" t="s">
        <v>1298</v>
      </c>
      <c r="D234" s="665" t="s">
        <v>2172</v>
      </c>
      <c r="E234" s="665" t="s">
        <v>2173</v>
      </c>
      <c r="F234" s="668"/>
      <c r="G234" s="668"/>
      <c r="H234" s="681">
        <v>0</v>
      </c>
      <c r="I234" s="668">
        <v>1</v>
      </c>
      <c r="J234" s="668">
        <v>184.74</v>
      </c>
      <c r="K234" s="681">
        <v>1</v>
      </c>
      <c r="L234" s="668">
        <v>1</v>
      </c>
      <c r="M234" s="669">
        <v>184.74</v>
      </c>
    </row>
    <row r="235" spans="1:13" ht="14.4" customHeight="1" x14ac:dyDescent="0.3">
      <c r="A235" s="664" t="s">
        <v>2316</v>
      </c>
      <c r="B235" s="665" t="s">
        <v>2184</v>
      </c>
      <c r="C235" s="665" t="s">
        <v>1221</v>
      </c>
      <c r="D235" s="665" t="s">
        <v>1218</v>
      </c>
      <c r="E235" s="665" t="s">
        <v>2187</v>
      </c>
      <c r="F235" s="668"/>
      <c r="G235" s="668"/>
      <c r="H235" s="681">
        <v>0</v>
      </c>
      <c r="I235" s="668">
        <v>1</v>
      </c>
      <c r="J235" s="668">
        <v>144.01</v>
      </c>
      <c r="K235" s="681">
        <v>1</v>
      </c>
      <c r="L235" s="668">
        <v>1</v>
      </c>
      <c r="M235" s="669">
        <v>144.01</v>
      </c>
    </row>
    <row r="236" spans="1:13" ht="14.4" customHeight="1" x14ac:dyDescent="0.3">
      <c r="A236" s="664" t="s">
        <v>2316</v>
      </c>
      <c r="B236" s="665" t="s">
        <v>2191</v>
      </c>
      <c r="C236" s="665" t="s">
        <v>2699</v>
      </c>
      <c r="D236" s="665" t="s">
        <v>1249</v>
      </c>
      <c r="E236" s="665" t="s">
        <v>2700</v>
      </c>
      <c r="F236" s="668"/>
      <c r="G236" s="668"/>
      <c r="H236" s="681">
        <v>0</v>
      </c>
      <c r="I236" s="668">
        <v>1</v>
      </c>
      <c r="J236" s="668">
        <v>105.32</v>
      </c>
      <c r="K236" s="681">
        <v>1</v>
      </c>
      <c r="L236" s="668">
        <v>1</v>
      </c>
      <c r="M236" s="669">
        <v>105.32</v>
      </c>
    </row>
    <row r="237" spans="1:13" ht="14.4" customHeight="1" x14ac:dyDescent="0.3">
      <c r="A237" s="664" t="s">
        <v>2316</v>
      </c>
      <c r="B237" s="665" t="s">
        <v>2193</v>
      </c>
      <c r="C237" s="665" t="s">
        <v>1232</v>
      </c>
      <c r="D237" s="665" t="s">
        <v>2194</v>
      </c>
      <c r="E237" s="665" t="s">
        <v>1234</v>
      </c>
      <c r="F237" s="668"/>
      <c r="G237" s="668"/>
      <c r="H237" s="681">
        <v>0</v>
      </c>
      <c r="I237" s="668">
        <v>3</v>
      </c>
      <c r="J237" s="668">
        <v>289.59000000000003</v>
      </c>
      <c r="K237" s="681">
        <v>1</v>
      </c>
      <c r="L237" s="668">
        <v>3</v>
      </c>
      <c r="M237" s="669">
        <v>289.59000000000003</v>
      </c>
    </row>
    <row r="238" spans="1:13" ht="14.4" customHeight="1" x14ac:dyDescent="0.3">
      <c r="A238" s="664" t="s">
        <v>2316</v>
      </c>
      <c r="B238" s="665" t="s">
        <v>2200</v>
      </c>
      <c r="C238" s="665" t="s">
        <v>1338</v>
      </c>
      <c r="D238" s="665" t="s">
        <v>1339</v>
      </c>
      <c r="E238" s="665" t="s">
        <v>2698</v>
      </c>
      <c r="F238" s="668"/>
      <c r="G238" s="668"/>
      <c r="H238" s="681">
        <v>0</v>
      </c>
      <c r="I238" s="668">
        <v>1</v>
      </c>
      <c r="J238" s="668">
        <v>603.73</v>
      </c>
      <c r="K238" s="681">
        <v>1</v>
      </c>
      <c r="L238" s="668">
        <v>1</v>
      </c>
      <c r="M238" s="669">
        <v>603.73</v>
      </c>
    </row>
    <row r="239" spans="1:13" ht="14.4" customHeight="1" x14ac:dyDescent="0.3">
      <c r="A239" s="664" t="s">
        <v>2317</v>
      </c>
      <c r="B239" s="665" t="s">
        <v>2171</v>
      </c>
      <c r="C239" s="665" t="s">
        <v>1298</v>
      </c>
      <c r="D239" s="665" t="s">
        <v>2172</v>
      </c>
      <c r="E239" s="665" t="s">
        <v>2173</v>
      </c>
      <c r="F239" s="668"/>
      <c r="G239" s="668"/>
      <c r="H239" s="681">
        <v>0</v>
      </c>
      <c r="I239" s="668">
        <v>2</v>
      </c>
      <c r="J239" s="668">
        <v>369.48</v>
      </c>
      <c r="K239" s="681">
        <v>1</v>
      </c>
      <c r="L239" s="668">
        <v>2</v>
      </c>
      <c r="M239" s="669">
        <v>369.48</v>
      </c>
    </row>
    <row r="240" spans="1:13" ht="14.4" customHeight="1" x14ac:dyDescent="0.3">
      <c r="A240" s="664" t="s">
        <v>2317</v>
      </c>
      <c r="B240" s="665" t="s">
        <v>2184</v>
      </c>
      <c r="C240" s="665" t="s">
        <v>1217</v>
      </c>
      <c r="D240" s="665" t="s">
        <v>1218</v>
      </c>
      <c r="E240" s="665" t="s">
        <v>2186</v>
      </c>
      <c r="F240" s="668"/>
      <c r="G240" s="668"/>
      <c r="H240" s="681">
        <v>0</v>
      </c>
      <c r="I240" s="668">
        <v>1</v>
      </c>
      <c r="J240" s="668">
        <v>72</v>
      </c>
      <c r="K240" s="681">
        <v>1</v>
      </c>
      <c r="L240" s="668">
        <v>1</v>
      </c>
      <c r="M240" s="669">
        <v>72</v>
      </c>
    </row>
    <row r="241" spans="1:13" ht="14.4" customHeight="1" x14ac:dyDescent="0.3">
      <c r="A241" s="664" t="s">
        <v>2317</v>
      </c>
      <c r="B241" s="665" t="s">
        <v>2191</v>
      </c>
      <c r="C241" s="665" t="s">
        <v>1248</v>
      </c>
      <c r="D241" s="665" t="s">
        <v>1249</v>
      </c>
      <c r="E241" s="665" t="s">
        <v>558</v>
      </c>
      <c r="F241" s="668"/>
      <c r="G241" s="668"/>
      <c r="H241" s="681">
        <v>0</v>
      </c>
      <c r="I241" s="668">
        <v>3</v>
      </c>
      <c r="J241" s="668">
        <v>105.33</v>
      </c>
      <c r="K241" s="681">
        <v>1</v>
      </c>
      <c r="L241" s="668">
        <v>3</v>
      </c>
      <c r="M241" s="669">
        <v>105.33</v>
      </c>
    </row>
    <row r="242" spans="1:13" ht="14.4" customHeight="1" x14ac:dyDescent="0.3">
      <c r="A242" s="664" t="s">
        <v>2317</v>
      </c>
      <c r="B242" s="665" t="s">
        <v>2192</v>
      </c>
      <c r="C242" s="665" t="s">
        <v>1342</v>
      </c>
      <c r="D242" s="665" t="s">
        <v>1343</v>
      </c>
      <c r="E242" s="665" t="s">
        <v>1344</v>
      </c>
      <c r="F242" s="668"/>
      <c r="G242" s="668"/>
      <c r="H242" s="681">
        <v>0</v>
      </c>
      <c r="I242" s="668">
        <v>1</v>
      </c>
      <c r="J242" s="668">
        <v>31.09</v>
      </c>
      <c r="K242" s="681">
        <v>1</v>
      </c>
      <c r="L242" s="668">
        <v>1</v>
      </c>
      <c r="M242" s="669">
        <v>31.09</v>
      </c>
    </row>
    <row r="243" spans="1:13" ht="14.4" customHeight="1" x14ac:dyDescent="0.3">
      <c r="A243" s="664" t="s">
        <v>2317</v>
      </c>
      <c r="B243" s="665" t="s">
        <v>3203</v>
      </c>
      <c r="C243" s="665" t="s">
        <v>2526</v>
      </c>
      <c r="D243" s="665" t="s">
        <v>2527</v>
      </c>
      <c r="E243" s="665" t="s">
        <v>558</v>
      </c>
      <c r="F243" s="668"/>
      <c r="G243" s="668"/>
      <c r="H243" s="681">
        <v>0</v>
      </c>
      <c r="I243" s="668">
        <v>2</v>
      </c>
      <c r="J243" s="668">
        <v>96.54</v>
      </c>
      <c r="K243" s="681">
        <v>1</v>
      </c>
      <c r="L243" s="668">
        <v>2</v>
      </c>
      <c r="M243" s="669">
        <v>96.54</v>
      </c>
    </row>
    <row r="244" spans="1:13" ht="14.4" customHeight="1" x14ac:dyDescent="0.3">
      <c r="A244" s="664" t="s">
        <v>2317</v>
      </c>
      <c r="B244" s="665" t="s">
        <v>3203</v>
      </c>
      <c r="C244" s="665" t="s">
        <v>2528</v>
      </c>
      <c r="D244" s="665" t="s">
        <v>1350</v>
      </c>
      <c r="E244" s="665" t="s">
        <v>2250</v>
      </c>
      <c r="F244" s="668"/>
      <c r="G244" s="668"/>
      <c r="H244" s="681">
        <v>0</v>
      </c>
      <c r="I244" s="668">
        <v>1</v>
      </c>
      <c r="J244" s="668">
        <v>96.53</v>
      </c>
      <c r="K244" s="681">
        <v>1</v>
      </c>
      <c r="L244" s="668">
        <v>1</v>
      </c>
      <c r="M244" s="669">
        <v>96.53</v>
      </c>
    </row>
    <row r="245" spans="1:13" ht="14.4" customHeight="1" x14ac:dyDescent="0.3">
      <c r="A245" s="664" t="s">
        <v>2317</v>
      </c>
      <c r="B245" s="665" t="s">
        <v>2200</v>
      </c>
      <c r="C245" s="665" t="s">
        <v>2586</v>
      </c>
      <c r="D245" s="665" t="s">
        <v>2587</v>
      </c>
      <c r="E245" s="665" t="s">
        <v>2250</v>
      </c>
      <c r="F245" s="668"/>
      <c r="G245" s="668"/>
      <c r="H245" s="681">
        <v>0</v>
      </c>
      <c r="I245" s="668">
        <v>1</v>
      </c>
      <c r="J245" s="668">
        <v>58.86</v>
      </c>
      <c r="K245" s="681">
        <v>1</v>
      </c>
      <c r="L245" s="668">
        <v>1</v>
      </c>
      <c r="M245" s="669">
        <v>58.86</v>
      </c>
    </row>
    <row r="246" spans="1:13" ht="14.4" customHeight="1" x14ac:dyDescent="0.3">
      <c r="A246" s="664" t="s">
        <v>2317</v>
      </c>
      <c r="B246" s="665" t="s">
        <v>3224</v>
      </c>
      <c r="C246" s="665" t="s">
        <v>2708</v>
      </c>
      <c r="D246" s="665" t="s">
        <v>2709</v>
      </c>
      <c r="E246" s="665" t="s">
        <v>2710</v>
      </c>
      <c r="F246" s="668"/>
      <c r="G246" s="668"/>
      <c r="H246" s="681"/>
      <c r="I246" s="668">
        <v>1</v>
      </c>
      <c r="J246" s="668">
        <v>0</v>
      </c>
      <c r="K246" s="681"/>
      <c r="L246" s="668">
        <v>1</v>
      </c>
      <c r="M246" s="669">
        <v>0</v>
      </c>
    </row>
    <row r="247" spans="1:13" ht="14.4" customHeight="1" x14ac:dyDescent="0.3">
      <c r="A247" s="664" t="s">
        <v>2317</v>
      </c>
      <c r="B247" s="665" t="s">
        <v>2217</v>
      </c>
      <c r="C247" s="665" t="s">
        <v>1516</v>
      </c>
      <c r="D247" s="665" t="s">
        <v>1386</v>
      </c>
      <c r="E247" s="665" t="s">
        <v>1430</v>
      </c>
      <c r="F247" s="668"/>
      <c r="G247" s="668"/>
      <c r="H247" s="681">
        <v>0</v>
      </c>
      <c r="I247" s="668">
        <v>1</v>
      </c>
      <c r="J247" s="668">
        <v>154.36000000000001</v>
      </c>
      <c r="K247" s="681">
        <v>1</v>
      </c>
      <c r="L247" s="668">
        <v>1</v>
      </c>
      <c r="M247" s="669">
        <v>154.36000000000001</v>
      </c>
    </row>
    <row r="248" spans="1:13" ht="14.4" customHeight="1" x14ac:dyDescent="0.3">
      <c r="A248" s="664" t="s">
        <v>2317</v>
      </c>
      <c r="B248" s="665" t="s">
        <v>2269</v>
      </c>
      <c r="C248" s="665" t="s">
        <v>1968</v>
      </c>
      <c r="D248" s="665" t="s">
        <v>1969</v>
      </c>
      <c r="E248" s="665" t="s">
        <v>1970</v>
      </c>
      <c r="F248" s="668"/>
      <c r="G248" s="668"/>
      <c r="H248" s="681">
        <v>0</v>
      </c>
      <c r="I248" s="668">
        <v>2</v>
      </c>
      <c r="J248" s="668">
        <v>141.08000000000001</v>
      </c>
      <c r="K248" s="681">
        <v>1</v>
      </c>
      <c r="L248" s="668">
        <v>2</v>
      </c>
      <c r="M248" s="669">
        <v>141.08000000000001</v>
      </c>
    </row>
    <row r="249" spans="1:13" ht="14.4" customHeight="1" x14ac:dyDescent="0.3">
      <c r="A249" s="664" t="s">
        <v>2317</v>
      </c>
      <c r="B249" s="665" t="s">
        <v>2249</v>
      </c>
      <c r="C249" s="665" t="s">
        <v>1312</v>
      </c>
      <c r="D249" s="665" t="s">
        <v>1313</v>
      </c>
      <c r="E249" s="665" t="s">
        <v>2250</v>
      </c>
      <c r="F249" s="668"/>
      <c r="G249" s="668"/>
      <c r="H249" s="681">
        <v>0</v>
      </c>
      <c r="I249" s="668">
        <v>1</v>
      </c>
      <c r="J249" s="668">
        <v>65.989999999999995</v>
      </c>
      <c r="K249" s="681">
        <v>1</v>
      </c>
      <c r="L249" s="668">
        <v>1</v>
      </c>
      <c r="M249" s="669">
        <v>65.989999999999995</v>
      </c>
    </row>
    <row r="250" spans="1:13" ht="14.4" customHeight="1" x14ac:dyDescent="0.3">
      <c r="A250" s="664" t="s">
        <v>2318</v>
      </c>
      <c r="B250" s="665" t="s">
        <v>2183</v>
      </c>
      <c r="C250" s="665" t="s">
        <v>1374</v>
      </c>
      <c r="D250" s="665" t="s">
        <v>1375</v>
      </c>
      <c r="E250" s="665" t="s">
        <v>1376</v>
      </c>
      <c r="F250" s="668"/>
      <c r="G250" s="668"/>
      <c r="H250" s="681">
        <v>0</v>
      </c>
      <c r="I250" s="668">
        <v>1</v>
      </c>
      <c r="J250" s="668">
        <v>93.43</v>
      </c>
      <c r="K250" s="681">
        <v>1</v>
      </c>
      <c r="L250" s="668">
        <v>1</v>
      </c>
      <c r="M250" s="669">
        <v>93.43</v>
      </c>
    </row>
    <row r="251" spans="1:13" ht="14.4" customHeight="1" x14ac:dyDescent="0.3">
      <c r="A251" s="664" t="s">
        <v>2318</v>
      </c>
      <c r="B251" s="665" t="s">
        <v>2193</v>
      </c>
      <c r="C251" s="665" t="s">
        <v>2720</v>
      </c>
      <c r="D251" s="665" t="s">
        <v>2721</v>
      </c>
      <c r="E251" s="665" t="s">
        <v>1234</v>
      </c>
      <c r="F251" s="668">
        <v>1</v>
      </c>
      <c r="G251" s="668">
        <v>96.53</v>
      </c>
      <c r="H251" s="681">
        <v>1</v>
      </c>
      <c r="I251" s="668"/>
      <c r="J251" s="668"/>
      <c r="K251" s="681">
        <v>0</v>
      </c>
      <c r="L251" s="668">
        <v>1</v>
      </c>
      <c r="M251" s="669">
        <v>96.53</v>
      </c>
    </row>
    <row r="252" spans="1:13" ht="14.4" customHeight="1" x14ac:dyDescent="0.3">
      <c r="A252" s="664" t="s">
        <v>2318</v>
      </c>
      <c r="B252" s="665" t="s">
        <v>2200</v>
      </c>
      <c r="C252" s="665" t="s">
        <v>1334</v>
      </c>
      <c r="D252" s="665" t="s">
        <v>1339</v>
      </c>
      <c r="E252" s="665" t="s">
        <v>2202</v>
      </c>
      <c r="F252" s="668"/>
      <c r="G252" s="668"/>
      <c r="H252" s="681">
        <v>0</v>
      </c>
      <c r="I252" s="668">
        <v>1</v>
      </c>
      <c r="J252" s="668">
        <v>181.13</v>
      </c>
      <c r="K252" s="681">
        <v>1</v>
      </c>
      <c r="L252" s="668">
        <v>1</v>
      </c>
      <c r="M252" s="669">
        <v>181.13</v>
      </c>
    </row>
    <row r="253" spans="1:13" ht="14.4" customHeight="1" x14ac:dyDescent="0.3">
      <c r="A253" s="664" t="s">
        <v>2319</v>
      </c>
      <c r="B253" s="665" t="s">
        <v>2171</v>
      </c>
      <c r="C253" s="665" t="s">
        <v>2568</v>
      </c>
      <c r="D253" s="665" t="s">
        <v>2569</v>
      </c>
      <c r="E253" s="665" t="s">
        <v>2570</v>
      </c>
      <c r="F253" s="668"/>
      <c r="G253" s="668"/>
      <c r="H253" s="681"/>
      <c r="I253" s="668">
        <v>1</v>
      </c>
      <c r="J253" s="668">
        <v>0</v>
      </c>
      <c r="K253" s="681"/>
      <c r="L253" s="668">
        <v>1</v>
      </c>
      <c r="M253" s="669">
        <v>0</v>
      </c>
    </row>
    <row r="254" spans="1:13" ht="14.4" customHeight="1" x14ac:dyDescent="0.3">
      <c r="A254" s="664" t="s">
        <v>2319</v>
      </c>
      <c r="B254" s="665" t="s">
        <v>2171</v>
      </c>
      <c r="C254" s="665" t="s">
        <v>1298</v>
      </c>
      <c r="D254" s="665" t="s">
        <v>2172</v>
      </c>
      <c r="E254" s="665" t="s">
        <v>2173</v>
      </c>
      <c r="F254" s="668"/>
      <c r="G254" s="668"/>
      <c r="H254" s="681">
        <v>0</v>
      </c>
      <c r="I254" s="668">
        <v>1</v>
      </c>
      <c r="J254" s="668">
        <v>184.74</v>
      </c>
      <c r="K254" s="681">
        <v>1</v>
      </c>
      <c r="L254" s="668">
        <v>1</v>
      </c>
      <c r="M254" s="669">
        <v>184.74</v>
      </c>
    </row>
    <row r="255" spans="1:13" ht="14.4" customHeight="1" x14ac:dyDescent="0.3">
      <c r="A255" s="664" t="s">
        <v>2319</v>
      </c>
      <c r="B255" s="665" t="s">
        <v>2183</v>
      </c>
      <c r="C255" s="665" t="s">
        <v>1374</v>
      </c>
      <c r="D255" s="665" t="s">
        <v>1375</v>
      </c>
      <c r="E255" s="665" t="s">
        <v>1376</v>
      </c>
      <c r="F255" s="668"/>
      <c r="G255" s="668"/>
      <c r="H255" s="681">
        <v>0</v>
      </c>
      <c r="I255" s="668">
        <v>1</v>
      </c>
      <c r="J255" s="668">
        <v>93.43</v>
      </c>
      <c r="K255" s="681">
        <v>1</v>
      </c>
      <c r="L255" s="668">
        <v>1</v>
      </c>
      <c r="M255" s="669">
        <v>93.43</v>
      </c>
    </row>
    <row r="256" spans="1:13" ht="14.4" customHeight="1" x14ac:dyDescent="0.3">
      <c r="A256" s="664" t="s">
        <v>2319</v>
      </c>
      <c r="B256" s="665" t="s">
        <v>2183</v>
      </c>
      <c r="C256" s="665" t="s">
        <v>1906</v>
      </c>
      <c r="D256" s="665" t="s">
        <v>1375</v>
      </c>
      <c r="E256" s="665" t="s">
        <v>1907</v>
      </c>
      <c r="F256" s="668"/>
      <c r="G256" s="668"/>
      <c r="H256" s="681">
        <v>0</v>
      </c>
      <c r="I256" s="668">
        <v>1</v>
      </c>
      <c r="J256" s="668">
        <v>186.87</v>
      </c>
      <c r="K256" s="681">
        <v>1</v>
      </c>
      <c r="L256" s="668">
        <v>1</v>
      </c>
      <c r="M256" s="669">
        <v>186.87</v>
      </c>
    </row>
    <row r="257" spans="1:13" ht="14.4" customHeight="1" x14ac:dyDescent="0.3">
      <c r="A257" s="664" t="s">
        <v>2319</v>
      </c>
      <c r="B257" s="665" t="s">
        <v>2184</v>
      </c>
      <c r="C257" s="665" t="s">
        <v>1217</v>
      </c>
      <c r="D257" s="665" t="s">
        <v>1218</v>
      </c>
      <c r="E257" s="665" t="s">
        <v>2186</v>
      </c>
      <c r="F257" s="668"/>
      <c r="G257" s="668"/>
      <c r="H257" s="681">
        <v>0</v>
      </c>
      <c r="I257" s="668">
        <v>4</v>
      </c>
      <c r="J257" s="668">
        <v>288</v>
      </c>
      <c r="K257" s="681">
        <v>1</v>
      </c>
      <c r="L257" s="668">
        <v>4</v>
      </c>
      <c r="M257" s="669">
        <v>288</v>
      </c>
    </row>
    <row r="258" spans="1:13" ht="14.4" customHeight="1" x14ac:dyDescent="0.3">
      <c r="A258" s="664" t="s">
        <v>2319</v>
      </c>
      <c r="B258" s="665" t="s">
        <v>2191</v>
      </c>
      <c r="C258" s="665" t="s">
        <v>2337</v>
      </c>
      <c r="D258" s="665" t="s">
        <v>2338</v>
      </c>
      <c r="E258" s="665" t="s">
        <v>2250</v>
      </c>
      <c r="F258" s="668"/>
      <c r="G258" s="668"/>
      <c r="H258" s="681">
        <v>0</v>
      </c>
      <c r="I258" s="668">
        <v>1</v>
      </c>
      <c r="J258" s="668">
        <v>70.23</v>
      </c>
      <c r="K258" s="681">
        <v>1</v>
      </c>
      <c r="L258" s="668">
        <v>1</v>
      </c>
      <c r="M258" s="669">
        <v>70.23</v>
      </c>
    </row>
    <row r="259" spans="1:13" ht="14.4" customHeight="1" x14ac:dyDescent="0.3">
      <c r="A259" s="664" t="s">
        <v>2319</v>
      </c>
      <c r="B259" s="665" t="s">
        <v>2193</v>
      </c>
      <c r="C259" s="665" t="s">
        <v>2371</v>
      </c>
      <c r="D259" s="665" t="s">
        <v>1210</v>
      </c>
      <c r="E259" s="665" t="s">
        <v>2345</v>
      </c>
      <c r="F259" s="668"/>
      <c r="G259" s="668"/>
      <c r="H259" s="681"/>
      <c r="I259" s="668">
        <v>1</v>
      </c>
      <c r="J259" s="668">
        <v>0</v>
      </c>
      <c r="K259" s="681"/>
      <c r="L259" s="668">
        <v>1</v>
      </c>
      <c r="M259" s="669">
        <v>0</v>
      </c>
    </row>
    <row r="260" spans="1:13" ht="14.4" customHeight="1" x14ac:dyDescent="0.3">
      <c r="A260" s="664" t="s">
        <v>2319</v>
      </c>
      <c r="B260" s="665" t="s">
        <v>2200</v>
      </c>
      <c r="C260" s="665" t="s">
        <v>2681</v>
      </c>
      <c r="D260" s="665" t="s">
        <v>2682</v>
      </c>
      <c r="E260" s="665" t="s">
        <v>2683</v>
      </c>
      <c r="F260" s="668"/>
      <c r="G260" s="668"/>
      <c r="H260" s="681">
        <v>0</v>
      </c>
      <c r="I260" s="668">
        <v>1</v>
      </c>
      <c r="J260" s="668">
        <v>278.64</v>
      </c>
      <c r="K260" s="681">
        <v>1</v>
      </c>
      <c r="L260" s="668">
        <v>1</v>
      </c>
      <c r="M260" s="669">
        <v>278.64</v>
      </c>
    </row>
    <row r="261" spans="1:13" ht="14.4" customHeight="1" x14ac:dyDescent="0.3">
      <c r="A261" s="664" t="s">
        <v>2319</v>
      </c>
      <c r="B261" s="665" t="s">
        <v>3212</v>
      </c>
      <c r="C261" s="665" t="s">
        <v>2540</v>
      </c>
      <c r="D261" s="665" t="s">
        <v>2541</v>
      </c>
      <c r="E261" s="665" t="s">
        <v>2202</v>
      </c>
      <c r="F261" s="668"/>
      <c r="G261" s="668"/>
      <c r="H261" s="681">
        <v>0</v>
      </c>
      <c r="I261" s="668">
        <v>1</v>
      </c>
      <c r="J261" s="668">
        <v>278.64</v>
      </c>
      <c r="K261" s="681">
        <v>1</v>
      </c>
      <c r="L261" s="668">
        <v>1</v>
      </c>
      <c r="M261" s="669">
        <v>278.64</v>
      </c>
    </row>
    <row r="262" spans="1:13" ht="14.4" customHeight="1" x14ac:dyDescent="0.3">
      <c r="A262" s="664" t="s">
        <v>2319</v>
      </c>
      <c r="B262" s="665" t="s">
        <v>2206</v>
      </c>
      <c r="C262" s="665" t="s">
        <v>2477</v>
      </c>
      <c r="D262" s="665" t="s">
        <v>2478</v>
      </c>
      <c r="E262" s="665" t="s">
        <v>2479</v>
      </c>
      <c r="F262" s="668"/>
      <c r="G262" s="668"/>
      <c r="H262" s="681">
        <v>0</v>
      </c>
      <c r="I262" s="668">
        <v>1</v>
      </c>
      <c r="J262" s="668">
        <v>59.27</v>
      </c>
      <c r="K262" s="681">
        <v>1</v>
      </c>
      <c r="L262" s="668">
        <v>1</v>
      </c>
      <c r="M262" s="669">
        <v>59.27</v>
      </c>
    </row>
    <row r="263" spans="1:13" ht="14.4" customHeight="1" x14ac:dyDescent="0.3">
      <c r="A263" s="664" t="s">
        <v>2320</v>
      </c>
      <c r="B263" s="665" t="s">
        <v>2158</v>
      </c>
      <c r="C263" s="665" t="s">
        <v>3142</v>
      </c>
      <c r="D263" s="665" t="s">
        <v>572</v>
      </c>
      <c r="E263" s="665" t="s">
        <v>3143</v>
      </c>
      <c r="F263" s="668"/>
      <c r="G263" s="668"/>
      <c r="H263" s="681"/>
      <c r="I263" s="668">
        <v>1</v>
      </c>
      <c r="J263" s="668">
        <v>0</v>
      </c>
      <c r="K263" s="681"/>
      <c r="L263" s="668">
        <v>1</v>
      </c>
      <c r="M263" s="669">
        <v>0</v>
      </c>
    </row>
    <row r="264" spans="1:13" ht="14.4" customHeight="1" x14ac:dyDescent="0.3">
      <c r="A264" s="664" t="s">
        <v>2320</v>
      </c>
      <c r="B264" s="665" t="s">
        <v>2171</v>
      </c>
      <c r="C264" s="665" t="s">
        <v>2568</v>
      </c>
      <c r="D264" s="665" t="s">
        <v>2569</v>
      </c>
      <c r="E264" s="665" t="s">
        <v>2570</v>
      </c>
      <c r="F264" s="668"/>
      <c r="G264" s="668"/>
      <c r="H264" s="681"/>
      <c r="I264" s="668">
        <v>1</v>
      </c>
      <c r="J264" s="668">
        <v>0</v>
      </c>
      <c r="K264" s="681"/>
      <c r="L264" s="668">
        <v>1</v>
      </c>
      <c r="M264" s="669">
        <v>0</v>
      </c>
    </row>
    <row r="265" spans="1:13" ht="14.4" customHeight="1" x14ac:dyDescent="0.3">
      <c r="A265" s="664" t="s">
        <v>2320</v>
      </c>
      <c r="B265" s="665" t="s">
        <v>2171</v>
      </c>
      <c r="C265" s="665" t="s">
        <v>2730</v>
      </c>
      <c r="D265" s="665" t="s">
        <v>2569</v>
      </c>
      <c r="E265" s="665" t="s">
        <v>2731</v>
      </c>
      <c r="F265" s="668"/>
      <c r="G265" s="668"/>
      <c r="H265" s="681">
        <v>0</v>
      </c>
      <c r="I265" s="668">
        <v>1</v>
      </c>
      <c r="J265" s="668">
        <v>184.74</v>
      </c>
      <c r="K265" s="681">
        <v>1</v>
      </c>
      <c r="L265" s="668">
        <v>1</v>
      </c>
      <c r="M265" s="669">
        <v>184.74</v>
      </c>
    </row>
    <row r="266" spans="1:13" ht="14.4" customHeight="1" x14ac:dyDescent="0.3">
      <c r="A266" s="664" t="s">
        <v>2320</v>
      </c>
      <c r="B266" s="665" t="s">
        <v>2174</v>
      </c>
      <c r="C266" s="665" t="s">
        <v>3141</v>
      </c>
      <c r="D266" s="665" t="s">
        <v>1273</v>
      </c>
      <c r="E266" s="665" t="s">
        <v>2176</v>
      </c>
      <c r="F266" s="668"/>
      <c r="G266" s="668"/>
      <c r="H266" s="681">
        <v>0</v>
      </c>
      <c r="I266" s="668">
        <v>1</v>
      </c>
      <c r="J266" s="668">
        <v>2309.36</v>
      </c>
      <c r="K266" s="681">
        <v>1</v>
      </c>
      <c r="L266" s="668">
        <v>1</v>
      </c>
      <c r="M266" s="669">
        <v>2309.36</v>
      </c>
    </row>
    <row r="267" spans="1:13" ht="14.4" customHeight="1" x14ac:dyDescent="0.3">
      <c r="A267" s="664" t="s">
        <v>2320</v>
      </c>
      <c r="B267" s="665" t="s">
        <v>2183</v>
      </c>
      <c r="C267" s="665" t="s">
        <v>2722</v>
      </c>
      <c r="D267" s="665" t="s">
        <v>2620</v>
      </c>
      <c r="E267" s="665" t="s">
        <v>2723</v>
      </c>
      <c r="F267" s="668">
        <v>1</v>
      </c>
      <c r="G267" s="668">
        <v>300.33</v>
      </c>
      <c r="H267" s="681">
        <v>1</v>
      </c>
      <c r="I267" s="668"/>
      <c r="J267" s="668"/>
      <c r="K267" s="681">
        <v>0</v>
      </c>
      <c r="L267" s="668">
        <v>1</v>
      </c>
      <c r="M267" s="669">
        <v>300.33</v>
      </c>
    </row>
    <row r="268" spans="1:13" ht="14.4" customHeight="1" x14ac:dyDescent="0.3">
      <c r="A268" s="664" t="s">
        <v>2320</v>
      </c>
      <c r="B268" s="665" t="s">
        <v>2183</v>
      </c>
      <c r="C268" s="665" t="s">
        <v>1374</v>
      </c>
      <c r="D268" s="665" t="s">
        <v>1375</v>
      </c>
      <c r="E268" s="665" t="s">
        <v>1376</v>
      </c>
      <c r="F268" s="668"/>
      <c r="G268" s="668"/>
      <c r="H268" s="681">
        <v>0</v>
      </c>
      <c r="I268" s="668">
        <v>1</v>
      </c>
      <c r="J268" s="668">
        <v>93.43</v>
      </c>
      <c r="K268" s="681">
        <v>1</v>
      </c>
      <c r="L268" s="668">
        <v>1</v>
      </c>
      <c r="M268" s="669">
        <v>93.43</v>
      </c>
    </row>
    <row r="269" spans="1:13" ht="14.4" customHeight="1" x14ac:dyDescent="0.3">
      <c r="A269" s="664" t="s">
        <v>2320</v>
      </c>
      <c r="B269" s="665" t="s">
        <v>2184</v>
      </c>
      <c r="C269" s="665" t="s">
        <v>1217</v>
      </c>
      <c r="D269" s="665" t="s">
        <v>1218</v>
      </c>
      <c r="E269" s="665" t="s">
        <v>2186</v>
      </c>
      <c r="F269" s="668"/>
      <c r="G269" s="668"/>
      <c r="H269" s="681">
        <v>0</v>
      </c>
      <c r="I269" s="668">
        <v>2</v>
      </c>
      <c r="J269" s="668">
        <v>144</v>
      </c>
      <c r="K269" s="681">
        <v>1</v>
      </c>
      <c r="L269" s="668">
        <v>2</v>
      </c>
      <c r="M269" s="669">
        <v>144</v>
      </c>
    </row>
    <row r="270" spans="1:13" ht="14.4" customHeight="1" x14ac:dyDescent="0.3">
      <c r="A270" s="664" t="s">
        <v>2320</v>
      </c>
      <c r="B270" s="665" t="s">
        <v>2190</v>
      </c>
      <c r="C270" s="665" t="s">
        <v>2947</v>
      </c>
      <c r="D270" s="665" t="s">
        <v>1255</v>
      </c>
      <c r="E270" s="665" t="s">
        <v>2832</v>
      </c>
      <c r="F270" s="668"/>
      <c r="G270" s="668"/>
      <c r="H270" s="681">
        <v>0</v>
      </c>
      <c r="I270" s="668">
        <v>2</v>
      </c>
      <c r="J270" s="668">
        <v>458.76</v>
      </c>
      <c r="K270" s="681">
        <v>1</v>
      </c>
      <c r="L270" s="668">
        <v>2</v>
      </c>
      <c r="M270" s="669">
        <v>458.76</v>
      </c>
    </row>
    <row r="271" spans="1:13" ht="14.4" customHeight="1" x14ac:dyDescent="0.3">
      <c r="A271" s="664" t="s">
        <v>2320</v>
      </c>
      <c r="B271" s="665" t="s">
        <v>2191</v>
      </c>
      <c r="C271" s="665" t="s">
        <v>2699</v>
      </c>
      <c r="D271" s="665" t="s">
        <v>1249</v>
      </c>
      <c r="E271" s="665" t="s">
        <v>2700</v>
      </c>
      <c r="F271" s="668"/>
      <c r="G271" s="668"/>
      <c r="H271" s="681">
        <v>0</v>
      </c>
      <c r="I271" s="668">
        <v>3</v>
      </c>
      <c r="J271" s="668">
        <v>315.95999999999998</v>
      </c>
      <c r="K271" s="681">
        <v>1</v>
      </c>
      <c r="L271" s="668">
        <v>3</v>
      </c>
      <c r="M271" s="669">
        <v>315.95999999999998</v>
      </c>
    </row>
    <row r="272" spans="1:13" ht="14.4" customHeight="1" x14ac:dyDescent="0.3">
      <c r="A272" s="664" t="s">
        <v>2320</v>
      </c>
      <c r="B272" s="665" t="s">
        <v>2191</v>
      </c>
      <c r="C272" s="665" t="s">
        <v>2601</v>
      </c>
      <c r="D272" s="665" t="s">
        <v>2602</v>
      </c>
      <c r="E272" s="665" t="s">
        <v>2603</v>
      </c>
      <c r="F272" s="668">
        <v>3</v>
      </c>
      <c r="G272" s="668">
        <v>49.14</v>
      </c>
      <c r="H272" s="681">
        <v>1</v>
      </c>
      <c r="I272" s="668"/>
      <c r="J272" s="668"/>
      <c r="K272" s="681">
        <v>0</v>
      </c>
      <c r="L272" s="668">
        <v>3</v>
      </c>
      <c r="M272" s="669">
        <v>49.14</v>
      </c>
    </row>
    <row r="273" spans="1:13" ht="14.4" customHeight="1" x14ac:dyDescent="0.3">
      <c r="A273" s="664" t="s">
        <v>2320</v>
      </c>
      <c r="B273" s="665" t="s">
        <v>2191</v>
      </c>
      <c r="C273" s="665" t="s">
        <v>1248</v>
      </c>
      <c r="D273" s="665" t="s">
        <v>1249</v>
      </c>
      <c r="E273" s="665" t="s">
        <v>558</v>
      </c>
      <c r="F273" s="668"/>
      <c r="G273" s="668"/>
      <c r="H273" s="681">
        <v>0</v>
      </c>
      <c r="I273" s="668">
        <v>1</v>
      </c>
      <c r="J273" s="668">
        <v>35.11</v>
      </c>
      <c r="K273" s="681">
        <v>1</v>
      </c>
      <c r="L273" s="668">
        <v>1</v>
      </c>
      <c r="M273" s="669">
        <v>35.11</v>
      </c>
    </row>
    <row r="274" spans="1:13" ht="14.4" customHeight="1" x14ac:dyDescent="0.3">
      <c r="A274" s="664" t="s">
        <v>2320</v>
      </c>
      <c r="B274" s="665" t="s">
        <v>2191</v>
      </c>
      <c r="C274" s="665" t="s">
        <v>2777</v>
      </c>
      <c r="D274" s="665" t="s">
        <v>2778</v>
      </c>
      <c r="E274" s="665" t="s">
        <v>558</v>
      </c>
      <c r="F274" s="668">
        <v>1</v>
      </c>
      <c r="G274" s="668">
        <v>35.11</v>
      </c>
      <c r="H274" s="681">
        <v>1</v>
      </c>
      <c r="I274" s="668"/>
      <c r="J274" s="668"/>
      <c r="K274" s="681">
        <v>0</v>
      </c>
      <c r="L274" s="668">
        <v>1</v>
      </c>
      <c r="M274" s="669">
        <v>35.11</v>
      </c>
    </row>
    <row r="275" spans="1:13" ht="14.4" customHeight="1" x14ac:dyDescent="0.3">
      <c r="A275" s="664" t="s">
        <v>2320</v>
      </c>
      <c r="B275" s="665" t="s">
        <v>3225</v>
      </c>
      <c r="C275" s="665" t="s">
        <v>3125</v>
      </c>
      <c r="D275" s="665" t="s">
        <v>3126</v>
      </c>
      <c r="E275" s="665" t="s">
        <v>993</v>
      </c>
      <c r="F275" s="668"/>
      <c r="G275" s="668"/>
      <c r="H275" s="681">
        <v>0</v>
      </c>
      <c r="I275" s="668">
        <v>3</v>
      </c>
      <c r="J275" s="668">
        <v>173.49</v>
      </c>
      <c r="K275" s="681">
        <v>1</v>
      </c>
      <c r="L275" s="668">
        <v>3</v>
      </c>
      <c r="M275" s="669">
        <v>173.49</v>
      </c>
    </row>
    <row r="276" spans="1:13" ht="14.4" customHeight="1" x14ac:dyDescent="0.3">
      <c r="A276" s="664" t="s">
        <v>2320</v>
      </c>
      <c r="B276" s="665" t="s">
        <v>2192</v>
      </c>
      <c r="C276" s="665" t="s">
        <v>1360</v>
      </c>
      <c r="D276" s="665" t="s">
        <v>1343</v>
      </c>
      <c r="E276" s="665" t="s">
        <v>1361</v>
      </c>
      <c r="F276" s="668"/>
      <c r="G276" s="668"/>
      <c r="H276" s="681">
        <v>0</v>
      </c>
      <c r="I276" s="668">
        <v>1</v>
      </c>
      <c r="J276" s="668">
        <v>103.64</v>
      </c>
      <c r="K276" s="681">
        <v>1</v>
      </c>
      <c r="L276" s="668">
        <v>1</v>
      </c>
      <c r="M276" s="669">
        <v>103.64</v>
      </c>
    </row>
    <row r="277" spans="1:13" ht="14.4" customHeight="1" x14ac:dyDescent="0.3">
      <c r="A277" s="664" t="s">
        <v>2320</v>
      </c>
      <c r="B277" s="665" t="s">
        <v>3211</v>
      </c>
      <c r="C277" s="665" t="s">
        <v>3087</v>
      </c>
      <c r="D277" s="665" t="s">
        <v>3085</v>
      </c>
      <c r="E277" s="665" t="s">
        <v>3088</v>
      </c>
      <c r="F277" s="668"/>
      <c r="G277" s="668"/>
      <c r="H277" s="681">
        <v>0</v>
      </c>
      <c r="I277" s="668">
        <v>1</v>
      </c>
      <c r="J277" s="668">
        <v>503.02</v>
      </c>
      <c r="K277" s="681">
        <v>1</v>
      </c>
      <c r="L277" s="668">
        <v>1</v>
      </c>
      <c r="M277" s="669">
        <v>503.02</v>
      </c>
    </row>
    <row r="278" spans="1:13" ht="14.4" customHeight="1" x14ac:dyDescent="0.3">
      <c r="A278" s="664" t="s">
        <v>2320</v>
      </c>
      <c r="B278" s="665" t="s">
        <v>3203</v>
      </c>
      <c r="C278" s="665" t="s">
        <v>2526</v>
      </c>
      <c r="D278" s="665" t="s">
        <v>2527</v>
      </c>
      <c r="E278" s="665" t="s">
        <v>558</v>
      </c>
      <c r="F278" s="668"/>
      <c r="G278" s="668"/>
      <c r="H278" s="681">
        <v>0</v>
      </c>
      <c r="I278" s="668">
        <v>2</v>
      </c>
      <c r="J278" s="668">
        <v>96.54</v>
      </c>
      <c r="K278" s="681">
        <v>1</v>
      </c>
      <c r="L278" s="668">
        <v>2</v>
      </c>
      <c r="M278" s="669">
        <v>96.54</v>
      </c>
    </row>
    <row r="279" spans="1:13" ht="14.4" customHeight="1" x14ac:dyDescent="0.3">
      <c r="A279" s="664" t="s">
        <v>2320</v>
      </c>
      <c r="B279" s="665" t="s">
        <v>3203</v>
      </c>
      <c r="C279" s="665" t="s">
        <v>2820</v>
      </c>
      <c r="D279" s="665" t="s">
        <v>2527</v>
      </c>
      <c r="E279" s="665" t="s">
        <v>2700</v>
      </c>
      <c r="F279" s="668"/>
      <c r="G279" s="668"/>
      <c r="H279" s="681">
        <v>0</v>
      </c>
      <c r="I279" s="668">
        <v>1</v>
      </c>
      <c r="J279" s="668">
        <v>144.81</v>
      </c>
      <c r="K279" s="681">
        <v>1</v>
      </c>
      <c r="L279" s="668">
        <v>1</v>
      </c>
      <c r="M279" s="669">
        <v>144.81</v>
      </c>
    </row>
    <row r="280" spans="1:13" ht="14.4" customHeight="1" x14ac:dyDescent="0.3">
      <c r="A280" s="664" t="s">
        <v>2320</v>
      </c>
      <c r="B280" s="665" t="s">
        <v>3203</v>
      </c>
      <c r="C280" s="665" t="s">
        <v>1349</v>
      </c>
      <c r="D280" s="665" t="s">
        <v>1350</v>
      </c>
      <c r="E280" s="665" t="s">
        <v>1351</v>
      </c>
      <c r="F280" s="668"/>
      <c r="G280" s="668"/>
      <c r="H280" s="681">
        <v>0</v>
      </c>
      <c r="I280" s="668">
        <v>1</v>
      </c>
      <c r="J280" s="668">
        <v>289.62</v>
      </c>
      <c r="K280" s="681">
        <v>1</v>
      </c>
      <c r="L280" s="668">
        <v>1</v>
      </c>
      <c r="M280" s="669">
        <v>289.62</v>
      </c>
    </row>
    <row r="281" spans="1:13" ht="14.4" customHeight="1" x14ac:dyDescent="0.3">
      <c r="A281" s="664" t="s">
        <v>2320</v>
      </c>
      <c r="B281" s="665" t="s">
        <v>3204</v>
      </c>
      <c r="C281" s="665" t="s">
        <v>2823</v>
      </c>
      <c r="D281" s="665" t="s">
        <v>2367</v>
      </c>
      <c r="E281" s="665" t="s">
        <v>2773</v>
      </c>
      <c r="F281" s="668"/>
      <c r="G281" s="668"/>
      <c r="H281" s="681">
        <v>0</v>
      </c>
      <c r="I281" s="668">
        <v>1</v>
      </c>
      <c r="J281" s="668">
        <v>583.62</v>
      </c>
      <c r="K281" s="681">
        <v>1</v>
      </c>
      <c r="L281" s="668">
        <v>1</v>
      </c>
      <c r="M281" s="669">
        <v>583.62</v>
      </c>
    </row>
    <row r="282" spans="1:13" ht="14.4" customHeight="1" x14ac:dyDescent="0.3">
      <c r="A282" s="664" t="s">
        <v>2320</v>
      </c>
      <c r="B282" s="665" t="s">
        <v>2197</v>
      </c>
      <c r="C282" s="665" t="s">
        <v>1370</v>
      </c>
      <c r="D282" s="665" t="s">
        <v>1371</v>
      </c>
      <c r="E282" s="665" t="s">
        <v>2198</v>
      </c>
      <c r="F282" s="668"/>
      <c r="G282" s="668"/>
      <c r="H282" s="681">
        <v>0</v>
      </c>
      <c r="I282" s="668">
        <v>3</v>
      </c>
      <c r="J282" s="668">
        <v>494.82</v>
      </c>
      <c r="K282" s="681">
        <v>1</v>
      </c>
      <c r="L282" s="668">
        <v>3</v>
      </c>
      <c r="M282" s="669">
        <v>494.82</v>
      </c>
    </row>
    <row r="283" spans="1:13" ht="14.4" customHeight="1" x14ac:dyDescent="0.3">
      <c r="A283" s="664" t="s">
        <v>2320</v>
      </c>
      <c r="B283" s="665" t="s">
        <v>2199</v>
      </c>
      <c r="C283" s="665" t="s">
        <v>3158</v>
      </c>
      <c r="D283" s="665" t="s">
        <v>3159</v>
      </c>
      <c r="E283" s="665" t="s">
        <v>3160</v>
      </c>
      <c r="F283" s="668">
        <v>1</v>
      </c>
      <c r="G283" s="668">
        <v>329.88</v>
      </c>
      <c r="H283" s="681">
        <v>1</v>
      </c>
      <c r="I283" s="668"/>
      <c r="J283" s="668"/>
      <c r="K283" s="681">
        <v>0</v>
      </c>
      <c r="L283" s="668">
        <v>1</v>
      </c>
      <c r="M283" s="669">
        <v>329.88</v>
      </c>
    </row>
    <row r="284" spans="1:13" ht="14.4" customHeight="1" x14ac:dyDescent="0.3">
      <c r="A284" s="664" t="s">
        <v>2320</v>
      </c>
      <c r="B284" s="665" t="s">
        <v>2199</v>
      </c>
      <c r="C284" s="665" t="s">
        <v>2840</v>
      </c>
      <c r="D284" s="665" t="s">
        <v>1327</v>
      </c>
      <c r="E284" s="665" t="s">
        <v>2841</v>
      </c>
      <c r="F284" s="668"/>
      <c r="G284" s="668"/>
      <c r="H284" s="681">
        <v>0</v>
      </c>
      <c r="I284" s="668">
        <v>1</v>
      </c>
      <c r="J284" s="668">
        <v>311.52999999999997</v>
      </c>
      <c r="K284" s="681">
        <v>1</v>
      </c>
      <c r="L284" s="668">
        <v>1</v>
      </c>
      <c r="M284" s="669">
        <v>311.52999999999997</v>
      </c>
    </row>
    <row r="285" spans="1:13" ht="14.4" customHeight="1" x14ac:dyDescent="0.3">
      <c r="A285" s="664" t="s">
        <v>2320</v>
      </c>
      <c r="B285" s="665" t="s">
        <v>2199</v>
      </c>
      <c r="C285" s="665" t="s">
        <v>2547</v>
      </c>
      <c r="D285" s="665" t="s">
        <v>2548</v>
      </c>
      <c r="E285" s="665" t="s">
        <v>1328</v>
      </c>
      <c r="F285" s="668">
        <v>2</v>
      </c>
      <c r="G285" s="668">
        <v>0</v>
      </c>
      <c r="H285" s="681"/>
      <c r="I285" s="668"/>
      <c r="J285" s="668"/>
      <c r="K285" s="681"/>
      <c r="L285" s="668">
        <v>2</v>
      </c>
      <c r="M285" s="669">
        <v>0</v>
      </c>
    </row>
    <row r="286" spans="1:13" ht="14.4" customHeight="1" x14ac:dyDescent="0.3">
      <c r="A286" s="664" t="s">
        <v>2320</v>
      </c>
      <c r="B286" s="665" t="s">
        <v>2200</v>
      </c>
      <c r="C286" s="665" t="s">
        <v>2681</v>
      </c>
      <c r="D286" s="665" t="s">
        <v>2682</v>
      </c>
      <c r="E286" s="665" t="s">
        <v>2683</v>
      </c>
      <c r="F286" s="668"/>
      <c r="G286" s="668"/>
      <c r="H286" s="681">
        <v>0</v>
      </c>
      <c r="I286" s="668">
        <v>4</v>
      </c>
      <c r="J286" s="668">
        <v>1114.56</v>
      </c>
      <c r="K286" s="681">
        <v>1</v>
      </c>
      <c r="L286" s="668">
        <v>4</v>
      </c>
      <c r="M286" s="669">
        <v>1114.56</v>
      </c>
    </row>
    <row r="287" spans="1:13" ht="14.4" customHeight="1" x14ac:dyDescent="0.3">
      <c r="A287" s="664" t="s">
        <v>2320</v>
      </c>
      <c r="B287" s="665" t="s">
        <v>2200</v>
      </c>
      <c r="C287" s="665" t="s">
        <v>3122</v>
      </c>
      <c r="D287" s="665" t="s">
        <v>2425</v>
      </c>
      <c r="E287" s="665" t="s">
        <v>3123</v>
      </c>
      <c r="F287" s="668"/>
      <c r="G287" s="668"/>
      <c r="H287" s="681">
        <v>0</v>
      </c>
      <c r="I287" s="668">
        <v>1</v>
      </c>
      <c r="J287" s="668">
        <v>543.36</v>
      </c>
      <c r="K287" s="681">
        <v>1</v>
      </c>
      <c r="L287" s="668">
        <v>1</v>
      </c>
      <c r="M287" s="669">
        <v>543.36</v>
      </c>
    </row>
    <row r="288" spans="1:13" ht="14.4" customHeight="1" x14ac:dyDescent="0.3">
      <c r="A288" s="664" t="s">
        <v>2320</v>
      </c>
      <c r="B288" s="665" t="s">
        <v>3212</v>
      </c>
      <c r="C288" s="665" t="s">
        <v>3047</v>
      </c>
      <c r="D288" s="665" t="s">
        <v>2539</v>
      </c>
      <c r="E288" s="665" t="s">
        <v>1384</v>
      </c>
      <c r="F288" s="668"/>
      <c r="G288" s="668"/>
      <c r="H288" s="681">
        <v>0</v>
      </c>
      <c r="I288" s="668">
        <v>1</v>
      </c>
      <c r="J288" s="668">
        <v>543.36</v>
      </c>
      <c r="K288" s="681">
        <v>1</v>
      </c>
      <c r="L288" s="668">
        <v>1</v>
      </c>
      <c r="M288" s="669">
        <v>543.36</v>
      </c>
    </row>
    <row r="289" spans="1:13" ht="14.4" customHeight="1" x14ac:dyDescent="0.3">
      <c r="A289" s="664" t="s">
        <v>2320</v>
      </c>
      <c r="B289" s="665" t="s">
        <v>3212</v>
      </c>
      <c r="C289" s="665" t="s">
        <v>3151</v>
      </c>
      <c r="D289" s="665" t="s">
        <v>2541</v>
      </c>
      <c r="E289" s="665" t="s">
        <v>3123</v>
      </c>
      <c r="F289" s="668"/>
      <c r="G289" s="668"/>
      <c r="H289" s="681">
        <v>0</v>
      </c>
      <c r="I289" s="668">
        <v>1</v>
      </c>
      <c r="J289" s="668">
        <v>835.93</v>
      </c>
      <c r="K289" s="681">
        <v>1</v>
      </c>
      <c r="L289" s="668">
        <v>1</v>
      </c>
      <c r="M289" s="669">
        <v>835.93</v>
      </c>
    </row>
    <row r="290" spans="1:13" ht="14.4" customHeight="1" x14ac:dyDescent="0.3">
      <c r="A290" s="664" t="s">
        <v>2320</v>
      </c>
      <c r="B290" s="665" t="s">
        <v>3212</v>
      </c>
      <c r="C290" s="665" t="s">
        <v>3152</v>
      </c>
      <c r="D290" s="665" t="s">
        <v>2543</v>
      </c>
      <c r="E290" s="665" t="s">
        <v>3153</v>
      </c>
      <c r="F290" s="668">
        <v>2</v>
      </c>
      <c r="G290" s="668">
        <v>0</v>
      </c>
      <c r="H290" s="681"/>
      <c r="I290" s="668"/>
      <c r="J290" s="668"/>
      <c r="K290" s="681"/>
      <c r="L290" s="668">
        <v>2</v>
      </c>
      <c r="M290" s="669">
        <v>0</v>
      </c>
    </row>
    <row r="291" spans="1:13" ht="14.4" customHeight="1" x14ac:dyDescent="0.3">
      <c r="A291" s="664" t="s">
        <v>2320</v>
      </c>
      <c r="B291" s="665" t="s">
        <v>2206</v>
      </c>
      <c r="C291" s="665" t="s">
        <v>1900</v>
      </c>
      <c r="D291" s="665" t="s">
        <v>1901</v>
      </c>
      <c r="E291" s="665" t="s">
        <v>1902</v>
      </c>
      <c r="F291" s="668"/>
      <c r="G291" s="668"/>
      <c r="H291" s="681">
        <v>0</v>
      </c>
      <c r="I291" s="668">
        <v>1</v>
      </c>
      <c r="J291" s="668">
        <v>46.07</v>
      </c>
      <c r="K291" s="681">
        <v>1</v>
      </c>
      <c r="L291" s="668">
        <v>1</v>
      </c>
      <c r="M291" s="669">
        <v>46.07</v>
      </c>
    </row>
    <row r="292" spans="1:13" ht="14.4" customHeight="1" x14ac:dyDescent="0.3">
      <c r="A292" s="664" t="s">
        <v>2320</v>
      </c>
      <c r="B292" s="665" t="s">
        <v>2217</v>
      </c>
      <c r="C292" s="665" t="s">
        <v>2422</v>
      </c>
      <c r="D292" s="665" t="s">
        <v>1386</v>
      </c>
      <c r="E292" s="665" t="s">
        <v>2423</v>
      </c>
      <c r="F292" s="668">
        <v>1</v>
      </c>
      <c r="G292" s="668">
        <v>0</v>
      </c>
      <c r="H292" s="681"/>
      <c r="I292" s="668"/>
      <c r="J292" s="668"/>
      <c r="K292" s="681"/>
      <c r="L292" s="668">
        <v>1</v>
      </c>
      <c r="M292" s="669">
        <v>0</v>
      </c>
    </row>
    <row r="293" spans="1:13" ht="14.4" customHeight="1" x14ac:dyDescent="0.3">
      <c r="A293" s="664" t="s">
        <v>2320</v>
      </c>
      <c r="B293" s="665" t="s">
        <v>2241</v>
      </c>
      <c r="C293" s="665" t="s">
        <v>1287</v>
      </c>
      <c r="D293" s="665" t="s">
        <v>2242</v>
      </c>
      <c r="E293" s="665" t="s">
        <v>2243</v>
      </c>
      <c r="F293" s="668"/>
      <c r="G293" s="668"/>
      <c r="H293" s="681">
        <v>0</v>
      </c>
      <c r="I293" s="668">
        <v>3</v>
      </c>
      <c r="J293" s="668">
        <v>14.100000000000001</v>
      </c>
      <c r="K293" s="681">
        <v>1</v>
      </c>
      <c r="L293" s="668">
        <v>3</v>
      </c>
      <c r="M293" s="669">
        <v>14.100000000000001</v>
      </c>
    </row>
    <row r="294" spans="1:13" ht="14.4" customHeight="1" x14ac:dyDescent="0.3">
      <c r="A294" s="664" t="s">
        <v>2320</v>
      </c>
      <c r="B294" s="665" t="s">
        <v>2241</v>
      </c>
      <c r="C294" s="665" t="s">
        <v>2764</v>
      </c>
      <c r="D294" s="665" t="s">
        <v>2765</v>
      </c>
      <c r="E294" s="665" t="s">
        <v>2243</v>
      </c>
      <c r="F294" s="668">
        <v>8</v>
      </c>
      <c r="G294" s="668">
        <v>37.6</v>
      </c>
      <c r="H294" s="681">
        <v>1</v>
      </c>
      <c r="I294" s="668"/>
      <c r="J294" s="668"/>
      <c r="K294" s="681">
        <v>0</v>
      </c>
      <c r="L294" s="668">
        <v>8</v>
      </c>
      <c r="M294" s="669">
        <v>37.6</v>
      </c>
    </row>
    <row r="295" spans="1:13" ht="14.4" customHeight="1" x14ac:dyDescent="0.3">
      <c r="A295" s="664" t="s">
        <v>2320</v>
      </c>
      <c r="B295" s="665" t="s">
        <v>2249</v>
      </c>
      <c r="C295" s="665" t="s">
        <v>3127</v>
      </c>
      <c r="D295" s="665" t="s">
        <v>1357</v>
      </c>
      <c r="E295" s="665" t="s">
        <v>2201</v>
      </c>
      <c r="F295" s="668"/>
      <c r="G295" s="668"/>
      <c r="H295" s="681">
        <v>0</v>
      </c>
      <c r="I295" s="668">
        <v>3</v>
      </c>
      <c r="J295" s="668">
        <v>396</v>
      </c>
      <c r="K295" s="681">
        <v>1</v>
      </c>
      <c r="L295" s="668">
        <v>3</v>
      </c>
      <c r="M295" s="669">
        <v>396</v>
      </c>
    </row>
    <row r="296" spans="1:13" ht="14.4" customHeight="1" thickBot="1" x14ac:dyDescent="0.35">
      <c r="A296" s="670" t="s">
        <v>2320</v>
      </c>
      <c r="B296" s="671" t="s">
        <v>3209</v>
      </c>
      <c r="C296" s="671" t="s">
        <v>3166</v>
      </c>
      <c r="D296" s="671" t="s">
        <v>2844</v>
      </c>
      <c r="E296" s="671" t="s">
        <v>3167</v>
      </c>
      <c r="F296" s="674"/>
      <c r="G296" s="674"/>
      <c r="H296" s="682">
        <v>0</v>
      </c>
      <c r="I296" s="674">
        <v>1</v>
      </c>
      <c r="J296" s="674">
        <v>5339.52</v>
      </c>
      <c r="K296" s="682">
        <v>1</v>
      </c>
      <c r="L296" s="674">
        <v>1</v>
      </c>
      <c r="M296" s="675">
        <v>5339.52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178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535</v>
      </c>
      <c r="B5" s="649" t="s">
        <v>536</v>
      </c>
      <c r="C5" s="650" t="s">
        <v>537</v>
      </c>
      <c r="D5" s="650" t="s">
        <v>537</v>
      </c>
      <c r="E5" s="650"/>
      <c r="F5" s="650" t="s">
        <v>537</v>
      </c>
      <c r="G5" s="650" t="s">
        <v>537</v>
      </c>
      <c r="H5" s="650" t="s">
        <v>537</v>
      </c>
      <c r="I5" s="651" t="s">
        <v>537</v>
      </c>
      <c r="J5" s="652" t="s">
        <v>74</v>
      </c>
    </row>
    <row r="6" spans="1:10" ht="14.4" customHeight="1" x14ac:dyDescent="0.3">
      <c r="A6" s="648" t="s">
        <v>535</v>
      </c>
      <c r="B6" s="649" t="s">
        <v>335</v>
      </c>
      <c r="C6" s="650">
        <v>0</v>
      </c>
      <c r="D6" s="650" t="s">
        <v>537</v>
      </c>
      <c r="E6" s="650"/>
      <c r="F6" s="650">
        <v>488.82</v>
      </c>
      <c r="G6" s="650">
        <v>0</v>
      </c>
      <c r="H6" s="650">
        <v>488.82</v>
      </c>
      <c r="I6" s="651" t="s">
        <v>537</v>
      </c>
      <c r="J6" s="652" t="s">
        <v>1</v>
      </c>
    </row>
    <row r="7" spans="1:10" ht="14.4" customHeight="1" x14ac:dyDescent="0.3">
      <c r="A7" s="648" t="s">
        <v>535</v>
      </c>
      <c r="B7" s="649" t="s">
        <v>337</v>
      </c>
      <c r="C7" s="650">
        <v>878.69812000000206</v>
      </c>
      <c r="D7" s="650">
        <v>1037.3427200000001</v>
      </c>
      <c r="E7" s="650"/>
      <c r="F7" s="650">
        <v>785.34554000000003</v>
      </c>
      <c r="G7" s="650">
        <v>850.00023430732017</v>
      </c>
      <c r="H7" s="650">
        <v>-64.654694307320142</v>
      </c>
      <c r="I7" s="651">
        <v>0.92393567472365656</v>
      </c>
      <c r="J7" s="652" t="s">
        <v>1</v>
      </c>
    </row>
    <row r="8" spans="1:10" ht="14.4" customHeight="1" x14ac:dyDescent="0.3">
      <c r="A8" s="648" t="s">
        <v>535</v>
      </c>
      <c r="B8" s="649" t="s">
        <v>338</v>
      </c>
      <c r="C8" s="650">
        <v>124.08512999999999</v>
      </c>
      <c r="D8" s="650">
        <v>289.19047</v>
      </c>
      <c r="E8" s="650"/>
      <c r="F8" s="650">
        <v>122.12042</v>
      </c>
      <c r="G8" s="650">
        <v>163.75004513861626</v>
      </c>
      <c r="H8" s="650">
        <v>-41.629625138616262</v>
      </c>
      <c r="I8" s="651">
        <v>0.74577335167525405</v>
      </c>
      <c r="J8" s="652" t="s">
        <v>1</v>
      </c>
    </row>
    <row r="9" spans="1:10" ht="14.4" customHeight="1" x14ac:dyDescent="0.3">
      <c r="A9" s="648" t="s">
        <v>535</v>
      </c>
      <c r="B9" s="649" t="s">
        <v>339</v>
      </c>
      <c r="C9" s="650">
        <v>276.40598</v>
      </c>
      <c r="D9" s="650">
        <v>263.11157000000003</v>
      </c>
      <c r="E9" s="650"/>
      <c r="F9" s="650">
        <v>259.72601000000003</v>
      </c>
      <c r="G9" s="650">
        <v>250.00006891391777</v>
      </c>
      <c r="H9" s="650">
        <v>9.7259410860822584</v>
      </c>
      <c r="I9" s="651">
        <v>1.0389037536202888</v>
      </c>
      <c r="J9" s="652" t="s">
        <v>1</v>
      </c>
    </row>
    <row r="10" spans="1:10" ht="14.4" customHeight="1" x14ac:dyDescent="0.3">
      <c r="A10" s="648" t="s">
        <v>535</v>
      </c>
      <c r="B10" s="649" t="s">
        <v>340</v>
      </c>
      <c r="C10" s="650" t="s">
        <v>537</v>
      </c>
      <c r="D10" s="650">
        <v>0</v>
      </c>
      <c r="E10" s="650"/>
      <c r="F10" s="650" t="s">
        <v>537</v>
      </c>
      <c r="G10" s="650" t="s">
        <v>537</v>
      </c>
      <c r="H10" s="650" t="s">
        <v>537</v>
      </c>
      <c r="I10" s="651" t="s">
        <v>537</v>
      </c>
      <c r="J10" s="652" t="s">
        <v>1</v>
      </c>
    </row>
    <row r="11" spans="1:10" ht="14.4" customHeight="1" x14ac:dyDescent="0.3">
      <c r="A11" s="648" t="s">
        <v>535</v>
      </c>
      <c r="B11" s="649" t="s">
        <v>341</v>
      </c>
      <c r="C11" s="650">
        <v>0.26378000000000001</v>
      </c>
      <c r="D11" s="650">
        <v>0.12342</v>
      </c>
      <c r="E11" s="650"/>
      <c r="F11" s="650">
        <v>0.27588000000000001</v>
      </c>
      <c r="G11" s="650">
        <v>0.25000006891375004</v>
      </c>
      <c r="H11" s="650">
        <v>2.5879931086249974E-2</v>
      </c>
      <c r="I11" s="651">
        <v>1.1035196958092781</v>
      </c>
      <c r="J11" s="652" t="s">
        <v>1</v>
      </c>
    </row>
    <row r="12" spans="1:10" ht="14.4" customHeight="1" x14ac:dyDescent="0.3">
      <c r="A12" s="648" t="s">
        <v>535</v>
      </c>
      <c r="B12" s="649" t="s">
        <v>342</v>
      </c>
      <c r="C12" s="650">
        <v>189.25333000000001</v>
      </c>
      <c r="D12" s="650">
        <v>272.32062999999999</v>
      </c>
      <c r="E12" s="650"/>
      <c r="F12" s="650">
        <v>282.32078000000001</v>
      </c>
      <c r="G12" s="650">
        <v>255.000070292196</v>
      </c>
      <c r="H12" s="650">
        <v>27.320709707804014</v>
      </c>
      <c r="I12" s="651">
        <v>1.1071400085360688</v>
      </c>
      <c r="J12" s="652" t="s">
        <v>1</v>
      </c>
    </row>
    <row r="13" spans="1:10" ht="14.4" customHeight="1" x14ac:dyDescent="0.3">
      <c r="A13" s="648" t="s">
        <v>535</v>
      </c>
      <c r="B13" s="649" t="s">
        <v>343</v>
      </c>
      <c r="C13" s="650">
        <v>5279.9218500000115</v>
      </c>
      <c r="D13" s="650">
        <v>5540.2206300000007</v>
      </c>
      <c r="E13" s="650"/>
      <c r="F13" s="650">
        <v>5414.00425</v>
      </c>
      <c r="G13" s="650">
        <v>5529.8447655264818</v>
      </c>
      <c r="H13" s="650">
        <v>-115.84051552648179</v>
      </c>
      <c r="I13" s="651">
        <v>0.97905175996103155</v>
      </c>
      <c r="J13" s="652" t="s">
        <v>1</v>
      </c>
    </row>
    <row r="14" spans="1:10" ht="14.4" customHeight="1" x14ac:dyDescent="0.3">
      <c r="A14" s="648" t="s">
        <v>535</v>
      </c>
      <c r="B14" s="649" t="s">
        <v>344</v>
      </c>
      <c r="C14" s="650">
        <v>243.16283000000001</v>
      </c>
      <c r="D14" s="650">
        <v>212.57232000000002</v>
      </c>
      <c r="E14" s="650"/>
      <c r="F14" s="650">
        <v>446.79159999999996</v>
      </c>
      <c r="G14" s="650">
        <v>512.16779075172781</v>
      </c>
      <c r="H14" s="650">
        <v>-65.376190751727847</v>
      </c>
      <c r="I14" s="651">
        <v>0.87235395912778357</v>
      </c>
      <c r="J14" s="652" t="s">
        <v>1</v>
      </c>
    </row>
    <row r="15" spans="1:10" ht="14.4" customHeight="1" x14ac:dyDescent="0.3">
      <c r="A15" s="648" t="s">
        <v>535</v>
      </c>
      <c r="B15" s="649" t="s">
        <v>345</v>
      </c>
      <c r="C15" s="650">
        <v>388.70491000000101</v>
      </c>
      <c r="D15" s="650">
        <v>480.06902000000002</v>
      </c>
      <c r="E15" s="650"/>
      <c r="F15" s="650">
        <v>468.50644999999997</v>
      </c>
      <c r="G15" s="650">
        <v>475.00013093644498</v>
      </c>
      <c r="H15" s="650">
        <v>-6.4936809364450028</v>
      </c>
      <c r="I15" s="651">
        <v>0.98632909653384104</v>
      </c>
      <c r="J15" s="652" t="s">
        <v>1</v>
      </c>
    </row>
    <row r="16" spans="1:10" ht="14.4" customHeight="1" x14ac:dyDescent="0.3">
      <c r="A16" s="648" t="s">
        <v>535</v>
      </c>
      <c r="B16" s="649" t="s">
        <v>346</v>
      </c>
      <c r="C16" s="650">
        <v>32.071160000000006</v>
      </c>
      <c r="D16" s="650">
        <v>18.5564</v>
      </c>
      <c r="E16" s="650"/>
      <c r="F16" s="650">
        <v>13.194999999999999</v>
      </c>
      <c r="G16" s="650">
        <v>50.000013782783242</v>
      </c>
      <c r="H16" s="650">
        <v>-36.805013782783242</v>
      </c>
      <c r="I16" s="651">
        <v>0.26389992725449007</v>
      </c>
      <c r="J16" s="652" t="s">
        <v>1</v>
      </c>
    </row>
    <row r="17" spans="1:10" ht="14.4" customHeight="1" x14ac:dyDescent="0.3">
      <c r="A17" s="648" t="s">
        <v>535</v>
      </c>
      <c r="B17" s="649" t="s">
        <v>347</v>
      </c>
      <c r="C17" s="650">
        <v>61.896810000000002</v>
      </c>
      <c r="D17" s="650">
        <v>66.278140000000008</v>
      </c>
      <c r="E17" s="650"/>
      <c r="F17" s="650">
        <v>65.187489999999997</v>
      </c>
      <c r="G17" s="650">
        <v>66.250018262188007</v>
      </c>
      <c r="H17" s="650">
        <v>-1.0625282621880103</v>
      </c>
      <c r="I17" s="651">
        <v>0.98396184197288827</v>
      </c>
      <c r="J17" s="652" t="s">
        <v>1</v>
      </c>
    </row>
    <row r="18" spans="1:10" ht="14.4" customHeight="1" x14ac:dyDescent="0.3">
      <c r="A18" s="648" t="s">
        <v>535</v>
      </c>
      <c r="B18" s="649" t="s">
        <v>348</v>
      </c>
      <c r="C18" s="650">
        <v>840.84517000000108</v>
      </c>
      <c r="D18" s="650">
        <v>749.73284000000103</v>
      </c>
      <c r="E18" s="650"/>
      <c r="F18" s="650">
        <v>589.90563000000009</v>
      </c>
      <c r="G18" s="650">
        <v>783.00021583838941</v>
      </c>
      <c r="H18" s="650">
        <v>-193.09458583838932</v>
      </c>
      <c r="I18" s="651">
        <v>0.75339140151879103</v>
      </c>
      <c r="J18" s="652" t="s">
        <v>1</v>
      </c>
    </row>
    <row r="19" spans="1:10" ht="14.4" customHeight="1" x14ac:dyDescent="0.3">
      <c r="A19" s="648" t="s">
        <v>535</v>
      </c>
      <c r="B19" s="649" t="s">
        <v>3227</v>
      </c>
      <c r="C19" s="650" t="s">
        <v>537</v>
      </c>
      <c r="D19" s="650" t="s">
        <v>537</v>
      </c>
      <c r="E19" s="650"/>
      <c r="F19" s="650">
        <v>0</v>
      </c>
      <c r="G19" s="650">
        <v>0</v>
      </c>
      <c r="H19" s="650">
        <v>0</v>
      </c>
      <c r="I19" s="651" t="s">
        <v>537</v>
      </c>
      <c r="J19" s="652" t="s">
        <v>1</v>
      </c>
    </row>
    <row r="20" spans="1:10" ht="14.4" customHeight="1" x14ac:dyDescent="0.3">
      <c r="A20" s="648" t="s">
        <v>535</v>
      </c>
      <c r="B20" s="649" t="s">
        <v>349</v>
      </c>
      <c r="C20" s="650" t="s">
        <v>537</v>
      </c>
      <c r="D20" s="650">
        <v>183.87204</v>
      </c>
      <c r="E20" s="650"/>
      <c r="F20" s="650">
        <v>220.02431999999999</v>
      </c>
      <c r="G20" s="650">
        <v>219.50006050641977</v>
      </c>
      <c r="H20" s="650">
        <v>0.52425949358021739</v>
      </c>
      <c r="I20" s="651">
        <v>1.0023884252804791</v>
      </c>
      <c r="J20" s="652" t="s">
        <v>1</v>
      </c>
    </row>
    <row r="21" spans="1:10" ht="14.4" customHeight="1" x14ac:dyDescent="0.3">
      <c r="A21" s="648" t="s">
        <v>535</v>
      </c>
      <c r="B21" s="649" t="s">
        <v>350</v>
      </c>
      <c r="C21" s="650">
        <v>15.59742</v>
      </c>
      <c r="D21" s="650">
        <v>33.3018</v>
      </c>
      <c r="E21" s="650"/>
      <c r="F21" s="650">
        <v>8.3305500000010007</v>
      </c>
      <c r="G21" s="650">
        <v>15.50000427266275</v>
      </c>
      <c r="H21" s="650">
        <v>-7.1694542726617492</v>
      </c>
      <c r="I21" s="651">
        <v>0.53745469055731387</v>
      </c>
      <c r="J21" s="652" t="s">
        <v>1</v>
      </c>
    </row>
    <row r="22" spans="1:10" ht="14.4" customHeight="1" x14ac:dyDescent="0.3">
      <c r="A22" s="648" t="s">
        <v>535</v>
      </c>
      <c r="B22" s="649" t="s">
        <v>538</v>
      </c>
      <c r="C22" s="650">
        <v>8330.9064900000176</v>
      </c>
      <c r="D22" s="650">
        <v>9146.6920000000027</v>
      </c>
      <c r="E22" s="650"/>
      <c r="F22" s="650">
        <v>9164.5539200000003</v>
      </c>
      <c r="G22" s="650">
        <v>9170.2634185980605</v>
      </c>
      <c r="H22" s="650">
        <v>-5.709498598060236</v>
      </c>
      <c r="I22" s="651">
        <v>0.99937738990283742</v>
      </c>
      <c r="J22" s="652" t="s">
        <v>539</v>
      </c>
    </row>
    <row r="24" spans="1:10" ht="14.4" customHeight="1" x14ac:dyDescent="0.3">
      <c r="A24" s="648" t="s">
        <v>535</v>
      </c>
      <c r="B24" s="649" t="s">
        <v>536</v>
      </c>
      <c r="C24" s="650" t="s">
        <v>537</v>
      </c>
      <c r="D24" s="650" t="s">
        <v>537</v>
      </c>
      <c r="E24" s="650"/>
      <c r="F24" s="650" t="s">
        <v>537</v>
      </c>
      <c r="G24" s="650" t="s">
        <v>537</v>
      </c>
      <c r="H24" s="650" t="s">
        <v>537</v>
      </c>
      <c r="I24" s="651" t="s">
        <v>537</v>
      </c>
      <c r="J24" s="652" t="s">
        <v>74</v>
      </c>
    </row>
    <row r="25" spans="1:10" ht="14.4" customHeight="1" x14ac:dyDescent="0.3">
      <c r="A25" s="648" t="s">
        <v>540</v>
      </c>
      <c r="B25" s="649" t="s">
        <v>541</v>
      </c>
      <c r="C25" s="650" t="s">
        <v>537</v>
      </c>
      <c r="D25" s="650" t="s">
        <v>537</v>
      </c>
      <c r="E25" s="650"/>
      <c r="F25" s="650" t="s">
        <v>537</v>
      </c>
      <c r="G25" s="650" t="s">
        <v>537</v>
      </c>
      <c r="H25" s="650" t="s">
        <v>537</v>
      </c>
      <c r="I25" s="651" t="s">
        <v>537</v>
      </c>
      <c r="J25" s="652" t="s">
        <v>0</v>
      </c>
    </row>
    <row r="26" spans="1:10" ht="14.4" customHeight="1" x14ac:dyDescent="0.3">
      <c r="A26" s="648" t="s">
        <v>540</v>
      </c>
      <c r="B26" s="649" t="s">
        <v>337</v>
      </c>
      <c r="C26" s="650">
        <v>0</v>
      </c>
      <c r="D26" s="650" t="s">
        <v>537</v>
      </c>
      <c r="E26" s="650"/>
      <c r="F26" s="650" t="s">
        <v>537</v>
      </c>
      <c r="G26" s="650" t="s">
        <v>537</v>
      </c>
      <c r="H26" s="650" t="s">
        <v>537</v>
      </c>
      <c r="I26" s="651" t="s">
        <v>537</v>
      </c>
      <c r="J26" s="652" t="s">
        <v>1</v>
      </c>
    </row>
    <row r="27" spans="1:10" ht="14.4" customHeight="1" x14ac:dyDescent="0.3">
      <c r="A27" s="648" t="s">
        <v>540</v>
      </c>
      <c r="B27" s="649" t="s">
        <v>339</v>
      </c>
      <c r="C27" s="650">
        <v>6.2319899999999997</v>
      </c>
      <c r="D27" s="650">
        <v>5.5577699999999997</v>
      </c>
      <c r="E27" s="650"/>
      <c r="F27" s="650">
        <v>4.8445900000000002</v>
      </c>
      <c r="G27" s="650">
        <v>4.9090782411019998</v>
      </c>
      <c r="H27" s="650">
        <v>-6.4488241101999577E-2</v>
      </c>
      <c r="I27" s="651">
        <v>0.98686347254316253</v>
      </c>
      <c r="J27" s="652" t="s">
        <v>1</v>
      </c>
    </row>
    <row r="28" spans="1:10" ht="14.4" customHeight="1" x14ac:dyDescent="0.3">
      <c r="A28" s="648" t="s">
        <v>540</v>
      </c>
      <c r="B28" s="649" t="s">
        <v>341</v>
      </c>
      <c r="C28" s="650">
        <v>0</v>
      </c>
      <c r="D28" s="650" t="s">
        <v>537</v>
      </c>
      <c r="E28" s="650"/>
      <c r="F28" s="650" t="s">
        <v>537</v>
      </c>
      <c r="G28" s="650" t="s">
        <v>537</v>
      </c>
      <c r="H28" s="650" t="s">
        <v>537</v>
      </c>
      <c r="I28" s="651" t="s">
        <v>537</v>
      </c>
      <c r="J28" s="652" t="s">
        <v>1</v>
      </c>
    </row>
    <row r="29" spans="1:10" ht="14.4" customHeight="1" x14ac:dyDescent="0.3">
      <c r="A29" s="648" t="s">
        <v>540</v>
      </c>
      <c r="B29" s="649" t="s">
        <v>342</v>
      </c>
      <c r="C29" s="650">
        <v>81.862090000000009</v>
      </c>
      <c r="D29" s="650">
        <v>122.83503999999999</v>
      </c>
      <c r="E29" s="650"/>
      <c r="F29" s="650">
        <v>85.104819999999989</v>
      </c>
      <c r="G29" s="650">
        <v>85.368753276090004</v>
      </c>
      <c r="H29" s="650">
        <v>-0.2639332760900146</v>
      </c>
      <c r="I29" s="651">
        <v>0.9969083152094721</v>
      </c>
      <c r="J29" s="652" t="s">
        <v>1</v>
      </c>
    </row>
    <row r="30" spans="1:10" ht="14.4" customHeight="1" x14ac:dyDescent="0.3">
      <c r="A30" s="648" t="s">
        <v>540</v>
      </c>
      <c r="B30" s="649" t="s">
        <v>343</v>
      </c>
      <c r="C30" s="650">
        <v>143.52821</v>
      </c>
      <c r="D30" s="650">
        <v>121.49623000000001</v>
      </c>
      <c r="E30" s="650"/>
      <c r="F30" s="650">
        <v>88.14434</v>
      </c>
      <c r="G30" s="650">
        <v>114.08738636761476</v>
      </c>
      <c r="H30" s="650">
        <v>-25.943046367614755</v>
      </c>
      <c r="I30" s="651">
        <v>0.77260372777740272</v>
      </c>
      <c r="J30" s="652" t="s">
        <v>1</v>
      </c>
    </row>
    <row r="31" spans="1:10" ht="14.4" customHeight="1" x14ac:dyDescent="0.3">
      <c r="A31" s="648" t="s">
        <v>540</v>
      </c>
      <c r="B31" s="649" t="s">
        <v>344</v>
      </c>
      <c r="C31" s="650">
        <v>7.7266999999999992</v>
      </c>
      <c r="D31" s="650">
        <v>9.1734200000000001</v>
      </c>
      <c r="E31" s="650"/>
      <c r="F31" s="650">
        <v>5.6</v>
      </c>
      <c r="G31" s="650">
        <v>6.8035723872190008</v>
      </c>
      <c r="H31" s="650">
        <v>-1.2035723872190012</v>
      </c>
      <c r="I31" s="651">
        <v>0.82309699688357862</v>
      </c>
      <c r="J31" s="652" t="s">
        <v>1</v>
      </c>
    </row>
    <row r="32" spans="1:10" ht="14.4" customHeight="1" x14ac:dyDescent="0.3">
      <c r="A32" s="648" t="s">
        <v>540</v>
      </c>
      <c r="B32" s="649" t="s">
        <v>346</v>
      </c>
      <c r="C32" s="650">
        <v>0.54400000000000004</v>
      </c>
      <c r="D32" s="650">
        <v>2.7412000000000001</v>
      </c>
      <c r="E32" s="650"/>
      <c r="F32" s="650">
        <v>6.569</v>
      </c>
      <c r="G32" s="650">
        <v>10.2709924021615</v>
      </c>
      <c r="H32" s="650">
        <v>-3.7019924021615003</v>
      </c>
      <c r="I32" s="651">
        <v>0.63956818803775706</v>
      </c>
      <c r="J32" s="652" t="s">
        <v>1</v>
      </c>
    </row>
    <row r="33" spans="1:10" ht="14.4" customHeight="1" x14ac:dyDescent="0.3">
      <c r="A33" s="648" t="s">
        <v>540</v>
      </c>
      <c r="B33" s="649" t="s">
        <v>347</v>
      </c>
      <c r="C33" s="650">
        <v>13.858499999999999</v>
      </c>
      <c r="D33" s="650">
        <v>15.143500000000001</v>
      </c>
      <c r="E33" s="650"/>
      <c r="F33" s="650">
        <v>15.565999999999999</v>
      </c>
      <c r="G33" s="650">
        <v>15.898449648320248</v>
      </c>
      <c r="H33" s="650">
        <v>-0.33244964832024948</v>
      </c>
      <c r="I33" s="651">
        <v>0.97908917814792251</v>
      </c>
      <c r="J33" s="652" t="s">
        <v>1</v>
      </c>
    </row>
    <row r="34" spans="1:10" ht="14.4" customHeight="1" x14ac:dyDescent="0.3">
      <c r="A34" s="648" t="s">
        <v>540</v>
      </c>
      <c r="B34" s="649" t="s">
        <v>349</v>
      </c>
      <c r="C34" s="650" t="s">
        <v>537</v>
      </c>
      <c r="D34" s="650">
        <v>8.0225000000000009</v>
      </c>
      <c r="E34" s="650"/>
      <c r="F34" s="650">
        <v>0</v>
      </c>
      <c r="G34" s="650">
        <v>11.7203868394095</v>
      </c>
      <c r="H34" s="650">
        <v>-11.7203868394095</v>
      </c>
      <c r="I34" s="651">
        <v>0</v>
      </c>
      <c r="J34" s="652" t="s">
        <v>1</v>
      </c>
    </row>
    <row r="35" spans="1:10" ht="14.4" customHeight="1" x14ac:dyDescent="0.3">
      <c r="A35" s="648" t="s">
        <v>540</v>
      </c>
      <c r="B35" s="649" t="s">
        <v>542</v>
      </c>
      <c r="C35" s="650">
        <v>253.75149000000002</v>
      </c>
      <c r="D35" s="650">
        <v>284.96966000000003</v>
      </c>
      <c r="E35" s="650"/>
      <c r="F35" s="650">
        <v>205.82874999999999</v>
      </c>
      <c r="G35" s="650">
        <v>249.05861916191702</v>
      </c>
      <c r="H35" s="650">
        <v>-43.229869161917037</v>
      </c>
      <c r="I35" s="651">
        <v>0.82642692990354771</v>
      </c>
      <c r="J35" s="652" t="s">
        <v>543</v>
      </c>
    </row>
    <row r="36" spans="1:10" ht="14.4" customHeight="1" x14ac:dyDescent="0.3">
      <c r="A36" s="648" t="s">
        <v>537</v>
      </c>
      <c r="B36" s="649" t="s">
        <v>537</v>
      </c>
      <c r="C36" s="650" t="s">
        <v>537</v>
      </c>
      <c r="D36" s="650" t="s">
        <v>537</v>
      </c>
      <c r="E36" s="650"/>
      <c r="F36" s="650" t="s">
        <v>537</v>
      </c>
      <c r="G36" s="650" t="s">
        <v>537</v>
      </c>
      <c r="H36" s="650" t="s">
        <v>537</v>
      </c>
      <c r="I36" s="651" t="s">
        <v>537</v>
      </c>
      <c r="J36" s="652" t="s">
        <v>544</v>
      </c>
    </row>
    <row r="37" spans="1:10" ht="14.4" customHeight="1" x14ac:dyDescent="0.3">
      <c r="A37" s="648" t="s">
        <v>3228</v>
      </c>
      <c r="B37" s="649" t="s">
        <v>3229</v>
      </c>
      <c r="C37" s="650" t="s">
        <v>537</v>
      </c>
      <c r="D37" s="650" t="s">
        <v>537</v>
      </c>
      <c r="E37" s="650"/>
      <c r="F37" s="650" t="s">
        <v>537</v>
      </c>
      <c r="G37" s="650" t="s">
        <v>537</v>
      </c>
      <c r="H37" s="650" t="s">
        <v>537</v>
      </c>
      <c r="I37" s="651" t="s">
        <v>537</v>
      </c>
      <c r="J37" s="652" t="s">
        <v>0</v>
      </c>
    </row>
    <row r="38" spans="1:10" ht="14.4" customHeight="1" x14ac:dyDescent="0.3">
      <c r="A38" s="648" t="s">
        <v>3228</v>
      </c>
      <c r="B38" s="649" t="s">
        <v>343</v>
      </c>
      <c r="C38" s="650">
        <v>0</v>
      </c>
      <c r="D38" s="650">
        <v>181.48107999999999</v>
      </c>
      <c r="E38" s="650"/>
      <c r="F38" s="650">
        <v>175.16980000000001</v>
      </c>
      <c r="G38" s="650">
        <v>180.99566245678849</v>
      </c>
      <c r="H38" s="650">
        <v>-5.8258624567884851</v>
      </c>
      <c r="I38" s="651">
        <v>0.96781214324304943</v>
      </c>
      <c r="J38" s="652" t="s">
        <v>1</v>
      </c>
    </row>
    <row r="39" spans="1:10" ht="14.4" customHeight="1" x14ac:dyDescent="0.3">
      <c r="A39" s="648" t="s">
        <v>3228</v>
      </c>
      <c r="B39" s="649" t="s">
        <v>344</v>
      </c>
      <c r="C39" s="650" t="s">
        <v>537</v>
      </c>
      <c r="D39" s="650">
        <v>0</v>
      </c>
      <c r="E39" s="650"/>
      <c r="F39" s="650">
        <v>3.306</v>
      </c>
      <c r="G39" s="650">
        <v>0.95247939055774999</v>
      </c>
      <c r="H39" s="650">
        <v>2.3535206094422501</v>
      </c>
      <c r="I39" s="651">
        <v>3.4709412432158584</v>
      </c>
      <c r="J39" s="652" t="s">
        <v>1</v>
      </c>
    </row>
    <row r="40" spans="1:10" ht="14.4" customHeight="1" x14ac:dyDescent="0.3">
      <c r="A40" s="648" t="s">
        <v>3228</v>
      </c>
      <c r="B40" s="649" t="s">
        <v>3230</v>
      </c>
      <c r="C40" s="650">
        <v>0</v>
      </c>
      <c r="D40" s="650">
        <v>181.48107999999999</v>
      </c>
      <c r="E40" s="650"/>
      <c r="F40" s="650">
        <v>178.47580000000002</v>
      </c>
      <c r="G40" s="650">
        <v>181.94814184734625</v>
      </c>
      <c r="H40" s="650">
        <v>-3.4723418473462289</v>
      </c>
      <c r="I40" s="651">
        <v>0.98091576087509869</v>
      </c>
      <c r="J40" s="652" t="s">
        <v>543</v>
      </c>
    </row>
    <row r="41" spans="1:10" ht="14.4" customHeight="1" x14ac:dyDescent="0.3">
      <c r="A41" s="648" t="s">
        <v>537</v>
      </c>
      <c r="B41" s="649" t="s">
        <v>537</v>
      </c>
      <c r="C41" s="650" t="s">
        <v>537</v>
      </c>
      <c r="D41" s="650" t="s">
        <v>537</v>
      </c>
      <c r="E41" s="650"/>
      <c r="F41" s="650" t="s">
        <v>537</v>
      </c>
      <c r="G41" s="650" t="s">
        <v>537</v>
      </c>
      <c r="H41" s="650" t="s">
        <v>537</v>
      </c>
      <c r="I41" s="651" t="s">
        <v>537</v>
      </c>
      <c r="J41" s="652" t="s">
        <v>544</v>
      </c>
    </row>
    <row r="42" spans="1:10" ht="14.4" customHeight="1" x14ac:dyDescent="0.3">
      <c r="A42" s="648" t="s">
        <v>545</v>
      </c>
      <c r="B42" s="649" t="s">
        <v>546</v>
      </c>
      <c r="C42" s="650" t="s">
        <v>537</v>
      </c>
      <c r="D42" s="650" t="s">
        <v>537</v>
      </c>
      <c r="E42" s="650"/>
      <c r="F42" s="650" t="s">
        <v>537</v>
      </c>
      <c r="G42" s="650" t="s">
        <v>537</v>
      </c>
      <c r="H42" s="650" t="s">
        <v>537</v>
      </c>
      <c r="I42" s="651" t="s">
        <v>537</v>
      </c>
      <c r="J42" s="652" t="s">
        <v>0</v>
      </c>
    </row>
    <row r="43" spans="1:10" ht="14.4" customHeight="1" x14ac:dyDescent="0.3">
      <c r="A43" s="648" t="s">
        <v>545</v>
      </c>
      <c r="B43" s="649" t="s">
        <v>342</v>
      </c>
      <c r="C43" s="650">
        <v>1.2579600000000002</v>
      </c>
      <c r="D43" s="650">
        <v>1.8276499999999998</v>
      </c>
      <c r="E43" s="650"/>
      <c r="F43" s="650">
        <v>3.7523799999999996</v>
      </c>
      <c r="G43" s="650">
        <v>3.7834605940097501</v>
      </c>
      <c r="H43" s="650">
        <v>-3.1080594009750495E-2</v>
      </c>
      <c r="I43" s="651">
        <v>0.99178514134415474</v>
      </c>
      <c r="J43" s="652" t="s">
        <v>1</v>
      </c>
    </row>
    <row r="44" spans="1:10" ht="14.4" customHeight="1" x14ac:dyDescent="0.3">
      <c r="A44" s="648" t="s">
        <v>545</v>
      </c>
      <c r="B44" s="649" t="s">
        <v>343</v>
      </c>
      <c r="C44" s="650">
        <v>5.0889300000000004</v>
      </c>
      <c r="D44" s="650">
        <v>3.2574399999999999</v>
      </c>
      <c r="E44" s="650"/>
      <c r="F44" s="650">
        <v>2.9513999999999996</v>
      </c>
      <c r="G44" s="650">
        <v>3.5065513237287496</v>
      </c>
      <c r="H44" s="650">
        <v>-0.55515132372874998</v>
      </c>
      <c r="I44" s="651">
        <v>0.84168167738710853</v>
      </c>
      <c r="J44" s="652" t="s">
        <v>1</v>
      </c>
    </row>
    <row r="45" spans="1:10" ht="14.4" customHeight="1" x14ac:dyDescent="0.3">
      <c r="A45" s="648" t="s">
        <v>545</v>
      </c>
      <c r="B45" s="649" t="s">
        <v>346</v>
      </c>
      <c r="C45" s="650">
        <v>0</v>
      </c>
      <c r="D45" s="650">
        <v>0.21</v>
      </c>
      <c r="E45" s="650"/>
      <c r="F45" s="650">
        <v>0.03</v>
      </c>
      <c r="G45" s="650">
        <v>0.89570102112149996</v>
      </c>
      <c r="H45" s="650">
        <v>-0.86570102112149994</v>
      </c>
      <c r="I45" s="651">
        <v>3.349331896756938E-2</v>
      </c>
      <c r="J45" s="652" t="s">
        <v>1</v>
      </c>
    </row>
    <row r="46" spans="1:10" ht="14.4" customHeight="1" x14ac:dyDescent="0.3">
      <c r="A46" s="648" t="s">
        <v>545</v>
      </c>
      <c r="B46" s="649" t="s">
        <v>347</v>
      </c>
      <c r="C46" s="650">
        <v>0.155</v>
      </c>
      <c r="D46" s="650">
        <v>0.28399999999999997</v>
      </c>
      <c r="E46" s="650"/>
      <c r="F46" s="650">
        <v>0.42599999999999993</v>
      </c>
      <c r="G46" s="650">
        <v>0.49864858568975001</v>
      </c>
      <c r="H46" s="650">
        <v>-7.2648585689750078E-2</v>
      </c>
      <c r="I46" s="651">
        <v>0.8543090509536696</v>
      </c>
      <c r="J46" s="652" t="s">
        <v>1</v>
      </c>
    </row>
    <row r="47" spans="1:10" ht="14.4" customHeight="1" x14ac:dyDescent="0.3">
      <c r="A47" s="648" t="s">
        <v>545</v>
      </c>
      <c r="B47" s="649" t="s">
        <v>547</v>
      </c>
      <c r="C47" s="650">
        <v>6.5018900000000004</v>
      </c>
      <c r="D47" s="650">
        <v>5.579089999999999</v>
      </c>
      <c r="E47" s="650"/>
      <c r="F47" s="650">
        <v>7.1597799999999996</v>
      </c>
      <c r="G47" s="650">
        <v>8.6843615245497503</v>
      </c>
      <c r="H47" s="650">
        <v>-1.5245815245497507</v>
      </c>
      <c r="I47" s="651">
        <v>0.8244451799663195</v>
      </c>
      <c r="J47" s="652" t="s">
        <v>543</v>
      </c>
    </row>
    <row r="48" spans="1:10" ht="14.4" customHeight="1" x14ac:dyDescent="0.3">
      <c r="A48" s="648" t="s">
        <v>537</v>
      </c>
      <c r="B48" s="649" t="s">
        <v>537</v>
      </c>
      <c r="C48" s="650" t="s">
        <v>537</v>
      </c>
      <c r="D48" s="650" t="s">
        <v>537</v>
      </c>
      <c r="E48" s="650"/>
      <c r="F48" s="650" t="s">
        <v>537</v>
      </c>
      <c r="G48" s="650" t="s">
        <v>537</v>
      </c>
      <c r="H48" s="650" t="s">
        <v>537</v>
      </c>
      <c r="I48" s="651" t="s">
        <v>537</v>
      </c>
      <c r="J48" s="652" t="s">
        <v>544</v>
      </c>
    </row>
    <row r="49" spans="1:10" ht="14.4" customHeight="1" x14ac:dyDescent="0.3">
      <c r="A49" s="648" t="s">
        <v>548</v>
      </c>
      <c r="B49" s="649" t="s">
        <v>549</v>
      </c>
      <c r="C49" s="650" t="s">
        <v>537</v>
      </c>
      <c r="D49" s="650" t="s">
        <v>537</v>
      </c>
      <c r="E49" s="650"/>
      <c r="F49" s="650" t="s">
        <v>537</v>
      </c>
      <c r="G49" s="650" t="s">
        <v>537</v>
      </c>
      <c r="H49" s="650" t="s">
        <v>537</v>
      </c>
      <c r="I49" s="651" t="s">
        <v>537</v>
      </c>
      <c r="J49" s="652" t="s">
        <v>0</v>
      </c>
    </row>
    <row r="50" spans="1:10" ht="14.4" customHeight="1" x14ac:dyDescent="0.3">
      <c r="A50" s="648" t="s">
        <v>548</v>
      </c>
      <c r="B50" s="649" t="s">
        <v>339</v>
      </c>
      <c r="C50" s="650">
        <v>268.80185</v>
      </c>
      <c r="D50" s="650">
        <v>229.20308</v>
      </c>
      <c r="E50" s="650"/>
      <c r="F50" s="650">
        <v>219.89417</v>
      </c>
      <c r="G50" s="650">
        <v>203.54289494244176</v>
      </c>
      <c r="H50" s="650">
        <v>16.35127505755824</v>
      </c>
      <c r="I50" s="651">
        <v>1.0803333128487835</v>
      </c>
      <c r="J50" s="652" t="s">
        <v>1</v>
      </c>
    </row>
    <row r="51" spans="1:10" ht="14.4" customHeight="1" x14ac:dyDescent="0.3">
      <c r="A51" s="648" t="s">
        <v>548</v>
      </c>
      <c r="B51" s="649" t="s">
        <v>341</v>
      </c>
      <c r="C51" s="650">
        <v>0.26378000000000001</v>
      </c>
      <c r="D51" s="650">
        <v>0.12342</v>
      </c>
      <c r="E51" s="650"/>
      <c r="F51" s="650">
        <v>0.15487999999999999</v>
      </c>
      <c r="G51" s="650">
        <v>0.19150126770975001</v>
      </c>
      <c r="H51" s="650">
        <v>-3.6621267709750022E-2</v>
      </c>
      <c r="I51" s="651">
        <v>0.80876749199772791</v>
      </c>
      <c r="J51" s="652" t="s">
        <v>1</v>
      </c>
    </row>
    <row r="52" spans="1:10" ht="14.4" customHeight="1" x14ac:dyDescent="0.3">
      <c r="A52" s="648" t="s">
        <v>548</v>
      </c>
      <c r="B52" s="649" t="s">
        <v>342</v>
      </c>
      <c r="C52" s="650">
        <v>33.781559999999999</v>
      </c>
      <c r="D52" s="650">
        <v>64.564369999999997</v>
      </c>
      <c r="E52" s="650"/>
      <c r="F52" s="650">
        <v>70.013930000000002</v>
      </c>
      <c r="G52" s="650">
        <v>62.860071309867507</v>
      </c>
      <c r="H52" s="650">
        <v>7.1538586901324948</v>
      </c>
      <c r="I52" s="651">
        <v>1.1138060861380141</v>
      </c>
      <c r="J52" s="652" t="s">
        <v>1</v>
      </c>
    </row>
    <row r="53" spans="1:10" ht="14.4" customHeight="1" x14ac:dyDescent="0.3">
      <c r="A53" s="648" t="s">
        <v>548</v>
      </c>
      <c r="B53" s="649" t="s">
        <v>343</v>
      </c>
      <c r="C53" s="650">
        <v>538.81412000000103</v>
      </c>
      <c r="D53" s="650">
        <v>326.76477</v>
      </c>
      <c r="E53" s="650"/>
      <c r="F53" s="650">
        <v>375.49997000000002</v>
      </c>
      <c r="G53" s="650">
        <v>396.71649852944995</v>
      </c>
      <c r="H53" s="650">
        <v>-21.216528529449931</v>
      </c>
      <c r="I53" s="651">
        <v>0.94651967183594476</v>
      </c>
      <c r="J53" s="652" t="s">
        <v>1</v>
      </c>
    </row>
    <row r="54" spans="1:10" ht="14.4" customHeight="1" x14ac:dyDescent="0.3">
      <c r="A54" s="648" t="s">
        <v>548</v>
      </c>
      <c r="B54" s="649" t="s">
        <v>344</v>
      </c>
      <c r="C54" s="650">
        <v>48.103540000000002</v>
      </c>
      <c r="D54" s="650">
        <v>55.451599999999999</v>
      </c>
      <c r="E54" s="650"/>
      <c r="F54" s="650">
        <v>33.648560000000003</v>
      </c>
      <c r="G54" s="650">
        <v>45.012157333036001</v>
      </c>
      <c r="H54" s="650">
        <v>-11.363597333035997</v>
      </c>
      <c r="I54" s="651">
        <v>0.74754381912959644</v>
      </c>
      <c r="J54" s="652" t="s">
        <v>1</v>
      </c>
    </row>
    <row r="55" spans="1:10" ht="14.4" customHeight="1" x14ac:dyDescent="0.3">
      <c r="A55" s="648" t="s">
        <v>548</v>
      </c>
      <c r="B55" s="649" t="s">
        <v>346</v>
      </c>
      <c r="C55" s="650">
        <v>4.8182499999999999</v>
      </c>
      <c r="D55" s="650">
        <v>7.7670000000000003</v>
      </c>
      <c r="E55" s="650"/>
      <c r="F55" s="650">
        <v>5.2779999999999996</v>
      </c>
      <c r="G55" s="650">
        <v>23.662584747832749</v>
      </c>
      <c r="H55" s="650">
        <v>-18.384584747832751</v>
      </c>
      <c r="I55" s="651">
        <v>0.22305255559553402</v>
      </c>
      <c r="J55" s="652" t="s">
        <v>1</v>
      </c>
    </row>
    <row r="56" spans="1:10" ht="14.4" customHeight="1" x14ac:dyDescent="0.3">
      <c r="A56" s="648" t="s">
        <v>548</v>
      </c>
      <c r="B56" s="649" t="s">
        <v>347</v>
      </c>
      <c r="C56" s="650">
        <v>32.44641</v>
      </c>
      <c r="D56" s="650">
        <v>31.964399999999998</v>
      </c>
      <c r="E56" s="650"/>
      <c r="F56" s="650">
        <v>31.012450000000001</v>
      </c>
      <c r="G56" s="650">
        <v>31.177337658439001</v>
      </c>
      <c r="H56" s="650">
        <v>-0.16488765843899955</v>
      </c>
      <c r="I56" s="651">
        <v>0.99471129766609923</v>
      </c>
      <c r="J56" s="652" t="s">
        <v>1</v>
      </c>
    </row>
    <row r="57" spans="1:10" ht="14.4" customHeight="1" x14ac:dyDescent="0.3">
      <c r="A57" s="648" t="s">
        <v>548</v>
      </c>
      <c r="B57" s="649" t="s">
        <v>348</v>
      </c>
      <c r="C57" s="650">
        <v>48.140879999999996</v>
      </c>
      <c r="D57" s="650">
        <v>53.831850000000003</v>
      </c>
      <c r="E57" s="650"/>
      <c r="F57" s="650">
        <v>4.9711599999999994</v>
      </c>
      <c r="G57" s="650">
        <v>37.039122514224502</v>
      </c>
      <c r="H57" s="650">
        <v>-32.067962514224504</v>
      </c>
      <c r="I57" s="651">
        <v>0.13421376270701002</v>
      </c>
      <c r="J57" s="652" t="s">
        <v>1</v>
      </c>
    </row>
    <row r="58" spans="1:10" ht="14.4" customHeight="1" x14ac:dyDescent="0.3">
      <c r="A58" s="648" t="s">
        <v>548</v>
      </c>
      <c r="B58" s="649" t="s">
        <v>349</v>
      </c>
      <c r="C58" s="650" t="s">
        <v>537</v>
      </c>
      <c r="D58" s="650">
        <v>32.4876</v>
      </c>
      <c r="E58" s="650"/>
      <c r="F58" s="650">
        <v>54.975550000000005</v>
      </c>
      <c r="G58" s="650">
        <v>55.543062986090753</v>
      </c>
      <c r="H58" s="650">
        <v>-0.56751298609074752</v>
      </c>
      <c r="I58" s="651">
        <v>0.98978246867240893</v>
      </c>
      <c r="J58" s="652" t="s">
        <v>1</v>
      </c>
    </row>
    <row r="59" spans="1:10" ht="14.4" customHeight="1" x14ac:dyDescent="0.3">
      <c r="A59" s="648" t="s">
        <v>548</v>
      </c>
      <c r="B59" s="649" t="s">
        <v>550</v>
      </c>
      <c r="C59" s="650">
        <v>975.17039000000113</v>
      </c>
      <c r="D59" s="650">
        <v>802.15809000000002</v>
      </c>
      <c r="E59" s="650"/>
      <c r="F59" s="650">
        <v>795.44867000000011</v>
      </c>
      <c r="G59" s="650">
        <v>855.74523128909198</v>
      </c>
      <c r="H59" s="650">
        <v>-60.296561289091869</v>
      </c>
      <c r="I59" s="651">
        <v>0.92953912089201907</v>
      </c>
      <c r="J59" s="652" t="s">
        <v>543</v>
      </c>
    </row>
    <row r="60" spans="1:10" ht="14.4" customHeight="1" x14ac:dyDescent="0.3">
      <c r="A60" s="648" t="s">
        <v>537</v>
      </c>
      <c r="B60" s="649" t="s">
        <v>537</v>
      </c>
      <c r="C60" s="650" t="s">
        <v>537</v>
      </c>
      <c r="D60" s="650" t="s">
        <v>537</v>
      </c>
      <c r="E60" s="650"/>
      <c r="F60" s="650" t="s">
        <v>537</v>
      </c>
      <c r="G60" s="650" t="s">
        <v>537</v>
      </c>
      <c r="H60" s="650" t="s">
        <v>537</v>
      </c>
      <c r="I60" s="651" t="s">
        <v>537</v>
      </c>
      <c r="J60" s="652" t="s">
        <v>544</v>
      </c>
    </row>
    <row r="61" spans="1:10" ht="14.4" customHeight="1" x14ac:dyDescent="0.3">
      <c r="A61" s="648" t="s">
        <v>551</v>
      </c>
      <c r="B61" s="649" t="s">
        <v>552</v>
      </c>
      <c r="C61" s="650" t="s">
        <v>537</v>
      </c>
      <c r="D61" s="650" t="s">
        <v>537</v>
      </c>
      <c r="E61" s="650"/>
      <c r="F61" s="650" t="s">
        <v>537</v>
      </c>
      <c r="G61" s="650" t="s">
        <v>537</v>
      </c>
      <c r="H61" s="650" t="s">
        <v>537</v>
      </c>
      <c r="I61" s="651" t="s">
        <v>537</v>
      </c>
      <c r="J61" s="652" t="s">
        <v>0</v>
      </c>
    </row>
    <row r="62" spans="1:10" ht="14.4" customHeight="1" x14ac:dyDescent="0.3">
      <c r="A62" s="648" t="s">
        <v>551</v>
      </c>
      <c r="B62" s="649" t="s">
        <v>335</v>
      </c>
      <c r="C62" s="650">
        <v>0</v>
      </c>
      <c r="D62" s="650" t="s">
        <v>537</v>
      </c>
      <c r="E62" s="650"/>
      <c r="F62" s="650">
        <v>488.82</v>
      </c>
      <c r="G62" s="650">
        <v>0</v>
      </c>
      <c r="H62" s="650">
        <v>488.82</v>
      </c>
      <c r="I62" s="651" t="s">
        <v>537</v>
      </c>
      <c r="J62" s="652" t="s">
        <v>1</v>
      </c>
    </row>
    <row r="63" spans="1:10" ht="14.4" customHeight="1" x14ac:dyDescent="0.3">
      <c r="A63" s="648" t="s">
        <v>551</v>
      </c>
      <c r="B63" s="649" t="s">
        <v>337</v>
      </c>
      <c r="C63" s="650">
        <v>878.69812000000206</v>
      </c>
      <c r="D63" s="650">
        <v>1037.3427200000001</v>
      </c>
      <c r="E63" s="650"/>
      <c r="F63" s="650">
        <v>785.34554000000003</v>
      </c>
      <c r="G63" s="650">
        <v>850.00023430732017</v>
      </c>
      <c r="H63" s="650">
        <v>-64.654694307320142</v>
      </c>
      <c r="I63" s="651">
        <v>0.92393567472365656</v>
      </c>
      <c r="J63" s="652" t="s">
        <v>1</v>
      </c>
    </row>
    <row r="64" spans="1:10" ht="14.4" customHeight="1" x14ac:dyDescent="0.3">
      <c r="A64" s="648" t="s">
        <v>551</v>
      </c>
      <c r="B64" s="649" t="s">
        <v>338</v>
      </c>
      <c r="C64" s="650">
        <v>124.08512999999999</v>
      </c>
      <c r="D64" s="650">
        <v>289.19047</v>
      </c>
      <c r="E64" s="650"/>
      <c r="F64" s="650">
        <v>122.12042</v>
      </c>
      <c r="G64" s="650">
        <v>163.75004513861626</v>
      </c>
      <c r="H64" s="650">
        <v>-41.629625138616262</v>
      </c>
      <c r="I64" s="651">
        <v>0.74577335167525405</v>
      </c>
      <c r="J64" s="652" t="s">
        <v>1</v>
      </c>
    </row>
    <row r="65" spans="1:10" ht="14.4" customHeight="1" x14ac:dyDescent="0.3">
      <c r="A65" s="648" t="s">
        <v>551</v>
      </c>
      <c r="B65" s="649" t="s">
        <v>339</v>
      </c>
      <c r="C65" s="650">
        <v>1.3721399999999999</v>
      </c>
      <c r="D65" s="650">
        <v>28.350719999999999</v>
      </c>
      <c r="E65" s="650"/>
      <c r="F65" s="650">
        <v>34.987250000000003</v>
      </c>
      <c r="G65" s="650">
        <v>41.548095730374001</v>
      </c>
      <c r="H65" s="650">
        <v>-6.5608457303739982</v>
      </c>
      <c r="I65" s="651">
        <v>0.8420903385572579</v>
      </c>
      <c r="J65" s="652" t="s">
        <v>1</v>
      </c>
    </row>
    <row r="66" spans="1:10" ht="14.4" customHeight="1" x14ac:dyDescent="0.3">
      <c r="A66" s="648" t="s">
        <v>551</v>
      </c>
      <c r="B66" s="649" t="s">
        <v>340</v>
      </c>
      <c r="C66" s="650" t="s">
        <v>537</v>
      </c>
      <c r="D66" s="650">
        <v>0</v>
      </c>
      <c r="E66" s="650"/>
      <c r="F66" s="650" t="s">
        <v>537</v>
      </c>
      <c r="G66" s="650" t="s">
        <v>537</v>
      </c>
      <c r="H66" s="650" t="s">
        <v>537</v>
      </c>
      <c r="I66" s="651" t="s">
        <v>537</v>
      </c>
      <c r="J66" s="652" t="s">
        <v>1</v>
      </c>
    </row>
    <row r="67" spans="1:10" ht="14.4" customHeight="1" x14ac:dyDescent="0.3">
      <c r="A67" s="648" t="s">
        <v>551</v>
      </c>
      <c r="B67" s="649" t="s">
        <v>341</v>
      </c>
      <c r="C67" s="650">
        <v>0</v>
      </c>
      <c r="D67" s="650">
        <v>0</v>
      </c>
      <c r="E67" s="650"/>
      <c r="F67" s="650">
        <v>0.121</v>
      </c>
      <c r="G67" s="650">
        <v>5.8498801204E-2</v>
      </c>
      <c r="H67" s="650">
        <v>6.2501198795999996E-2</v>
      </c>
      <c r="I67" s="651">
        <v>2.0684184549020523</v>
      </c>
      <c r="J67" s="652" t="s">
        <v>1</v>
      </c>
    </row>
    <row r="68" spans="1:10" ht="14.4" customHeight="1" x14ac:dyDescent="0.3">
      <c r="A68" s="648" t="s">
        <v>551</v>
      </c>
      <c r="B68" s="649" t="s">
        <v>342</v>
      </c>
      <c r="C68" s="650">
        <v>72.35172</v>
      </c>
      <c r="D68" s="650">
        <v>83.09357</v>
      </c>
      <c r="E68" s="650"/>
      <c r="F68" s="650">
        <v>123.44964999999999</v>
      </c>
      <c r="G68" s="650">
        <v>102.98778511222875</v>
      </c>
      <c r="H68" s="650">
        <v>20.461864887771242</v>
      </c>
      <c r="I68" s="651">
        <v>1.1986824443838011</v>
      </c>
      <c r="J68" s="652" t="s">
        <v>1</v>
      </c>
    </row>
    <row r="69" spans="1:10" ht="14.4" customHeight="1" x14ac:dyDescent="0.3">
      <c r="A69" s="648" t="s">
        <v>551</v>
      </c>
      <c r="B69" s="649" t="s">
        <v>343</v>
      </c>
      <c r="C69" s="650">
        <v>4592.4905900000103</v>
      </c>
      <c r="D69" s="650">
        <v>4907.2211100000004</v>
      </c>
      <c r="E69" s="650"/>
      <c r="F69" s="650">
        <v>4772.2387399999998</v>
      </c>
      <c r="G69" s="650">
        <v>4834.5386668489</v>
      </c>
      <c r="H69" s="650">
        <v>-62.299926848900213</v>
      </c>
      <c r="I69" s="651">
        <v>0.98711357357091811</v>
      </c>
      <c r="J69" s="652" t="s">
        <v>1</v>
      </c>
    </row>
    <row r="70" spans="1:10" ht="14.4" customHeight="1" x14ac:dyDescent="0.3">
      <c r="A70" s="648" t="s">
        <v>551</v>
      </c>
      <c r="B70" s="649" t="s">
        <v>344</v>
      </c>
      <c r="C70" s="650">
        <v>187.33259000000001</v>
      </c>
      <c r="D70" s="650">
        <v>147.94730000000001</v>
      </c>
      <c r="E70" s="650"/>
      <c r="F70" s="650">
        <v>404.23703999999998</v>
      </c>
      <c r="G70" s="650">
        <v>459.39958164091502</v>
      </c>
      <c r="H70" s="650">
        <v>-55.162541640915038</v>
      </c>
      <c r="I70" s="651">
        <v>0.87992470205592765</v>
      </c>
      <c r="J70" s="652" t="s">
        <v>1</v>
      </c>
    </row>
    <row r="71" spans="1:10" ht="14.4" customHeight="1" x14ac:dyDescent="0.3">
      <c r="A71" s="648" t="s">
        <v>551</v>
      </c>
      <c r="B71" s="649" t="s">
        <v>345</v>
      </c>
      <c r="C71" s="650">
        <v>388.70491000000101</v>
      </c>
      <c r="D71" s="650">
        <v>480.06902000000002</v>
      </c>
      <c r="E71" s="650"/>
      <c r="F71" s="650">
        <v>468.50644999999997</v>
      </c>
      <c r="G71" s="650">
        <v>475.00013093644498</v>
      </c>
      <c r="H71" s="650">
        <v>-6.4936809364450028</v>
      </c>
      <c r="I71" s="651">
        <v>0.98632909653384104</v>
      </c>
      <c r="J71" s="652" t="s">
        <v>1</v>
      </c>
    </row>
    <row r="72" spans="1:10" ht="14.4" customHeight="1" x14ac:dyDescent="0.3">
      <c r="A72" s="648" t="s">
        <v>551</v>
      </c>
      <c r="B72" s="649" t="s">
        <v>346</v>
      </c>
      <c r="C72" s="650">
        <v>26.708910000000003</v>
      </c>
      <c r="D72" s="650">
        <v>7.8382000000000005</v>
      </c>
      <c r="E72" s="650"/>
      <c r="F72" s="650">
        <v>1.3180000000000001</v>
      </c>
      <c r="G72" s="650">
        <v>15.170735611667499</v>
      </c>
      <c r="H72" s="650">
        <v>-13.8527356116675</v>
      </c>
      <c r="I72" s="651">
        <v>8.6877791145892322E-2</v>
      </c>
      <c r="J72" s="652" t="s">
        <v>1</v>
      </c>
    </row>
    <row r="73" spans="1:10" ht="14.4" customHeight="1" x14ac:dyDescent="0.3">
      <c r="A73" s="648" t="s">
        <v>551</v>
      </c>
      <c r="B73" s="649" t="s">
        <v>347</v>
      </c>
      <c r="C73" s="650">
        <v>15.436900000000001</v>
      </c>
      <c r="D73" s="650">
        <v>18.886240000000001</v>
      </c>
      <c r="E73" s="650"/>
      <c r="F73" s="650">
        <v>18.183039999999998</v>
      </c>
      <c r="G73" s="650">
        <v>18.675582369739001</v>
      </c>
      <c r="H73" s="650">
        <v>-0.49254236973900234</v>
      </c>
      <c r="I73" s="651">
        <v>0.97362639836404274</v>
      </c>
      <c r="J73" s="652" t="s">
        <v>1</v>
      </c>
    </row>
    <row r="74" spans="1:10" ht="14.4" customHeight="1" x14ac:dyDescent="0.3">
      <c r="A74" s="648" t="s">
        <v>551</v>
      </c>
      <c r="B74" s="649" t="s">
        <v>348</v>
      </c>
      <c r="C74" s="650">
        <v>792.70429000000104</v>
      </c>
      <c r="D74" s="650">
        <v>695.900990000001</v>
      </c>
      <c r="E74" s="650"/>
      <c r="F74" s="650">
        <v>584.93447000000003</v>
      </c>
      <c r="G74" s="650">
        <v>745.96109332416495</v>
      </c>
      <c r="H74" s="650">
        <v>-161.02662332416492</v>
      </c>
      <c r="I74" s="651">
        <v>0.78413535938369761</v>
      </c>
      <c r="J74" s="652" t="s">
        <v>1</v>
      </c>
    </row>
    <row r="75" spans="1:10" ht="14.4" customHeight="1" x14ac:dyDescent="0.3">
      <c r="A75" s="648" t="s">
        <v>551</v>
      </c>
      <c r="B75" s="649" t="s">
        <v>3227</v>
      </c>
      <c r="C75" s="650" t="s">
        <v>537</v>
      </c>
      <c r="D75" s="650" t="s">
        <v>537</v>
      </c>
      <c r="E75" s="650"/>
      <c r="F75" s="650">
        <v>0</v>
      </c>
      <c r="G75" s="650">
        <v>0</v>
      </c>
      <c r="H75" s="650">
        <v>0</v>
      </c>
      <c r="I75" s="651" t="s">
        <v>537</v>
      </c>
      <c r="J75" s="652" t="s">
        <v>1</v>
      </c>
    </row>
    <row r="76" spans="1:10" ht="14.4" customHeight="1" x14ac:dyDescent="0.3">
      <c r="A76" s="648" t="s">
        <v>551</v>
      </c>
      <c r="B76" s="649" t="s">
        <v>349</v>
      </c>
      <c r="C76" s="650" t="s">
        <v>537</v>
      </c>
      <c r="D76" s="650">
        <v>143.36194</v>
      </c>
      <c r="E76" s="650"/>
      <c r="F76" s="650">
        <v>165.04876999999999</v>
      </c>
      <c r="G76" s="650">
        <v>152.23661068091951</v>
      </c>
      <c r="H76" s="650">
        <v>12.812159319080479</v>
      </c>
      <c r="I76" s="651">
        <v>1.0841595149929746</v>
      </c>
      <c r="J76" s="652" t="s">
        <v>1</v>
      </c>
    </row>
    <row r="77" spans="1:10" ht="14.4" customHeight="1" x14ac:dyDescent="0.3">
      <c r="A77" s="648" t="s">
        <v>551</v>
      </c>
      <c r="B77" s="649" t="s">
        <v>350</v>
      </c>
      <c r="C77" s="650">
        <v>15.59742</v>
      </c>
      <c r="D77" s="650">
        <v>33.3018</v>
      </c>
      <c r="E77" s="650"/>
      <c r="F77" s="650">
        <v>8.3305500000010007</v>
      </c>
      <c r="G77" s="650">
        <v>15.50000427266275</v>
      </c>
      <c r="H77" s="650">
        <v>-7.1694542726617492</v>
      </c>
      <c r="I77" s="651">
        <v>0.53745469055731387</v>
      </c>
      <c r="J77" s="652" t="s">
        <v>1</v>
      </c>
    </row>
    <row r="78" spans="1:10" ht="14.4" customHeight="1" x14ac:dyDescent="0.3">
      <c r="A78" s="648" t="s">
        <v>551</v>
      </c>
      <c r="B78" s="649" t="s">
        <v>553</v>
      </c>
      <c r="C78" s="650">
        <v>7095.4827200000145</v>
      </c>
      <c r="D78" s="650">
        <v>7872.5040800000006</v>
      </c>
      <c r="E78" s="650"/>
      <c r="F78" s="650">
        <v>7977.6409200000007</v>
      </c>
      <c r="G78" s="650">
        <v>7874.827064775156</v>
      </c>
      <c r="H78" s="650">
        <v>102.8138552248447</v>
      </c>
      <c r="I78" s="651">
        <v>1.0130560143580474</v>
      </c>
      <c r="J78" s="652" t="s">
        <v>543</v>
      </c>
    </row>
    <row r="79" spans="1:10" ht="14.4" customHeight="1" x14ac:dyDescent="0.3">
      <c r="A79" s="648" t="s">
        <v>537</v>
      </c>
      <c r="B79" s="649" t="s">
        <v>537</v>
      </c>
      <c r="C79" s="650" t="s">
        <v>537</v>
      </c>
      <c r="D79" s="650" t="s">
        <v>537</v>
      </c>
      <c r="E79" s="650"/>
      <c r="F79" s="650" t="s">
        <v>537</v>
      </c>
      <c r="G79" s="650" t="s">
        <v>537</v>
      </c>
      <c r="H79" s="650" t="s">
        <v>537</v>
      </c>
      <c r="I79" s="651" t="s">
        <v>537</v>
      </c>
      <c r="J79" s="652" t="s">
        <v>544</v>
      </c>
    </row>
    <row r="80" spans="1:10" ht="14.4" customHeight="1" x14ac:dyDescent="0.3">
      <c r="A80" s="648" t="s">
        <v>535</v>
      </c>
      <c r="B80" s="649" t="s">
        <v>538</v>
      </c>
      <c r="C80" s="650">
        <v>8330.9064900000158</v>
      </c>
      <c r="D80" s="650">
        <v>9146.6920000000027</v>
      </c>
      <c r="E80" s="650"/>
      <c r="F80" s="650">
        <v>9164.5539200000003</v>
      </c>
      <c r="G80" s="650">
        <v>9170.2634185980623</v>
      </c>
      <c r="H80" s="650">
        <v>-5.709498598062055</v>
      </c>
      <c r="I80" s="651">
        <v>0.9993773899028372</v>
      </c>
      <c r="J80" s="652" t="s">
        <v>539</v>
      </c>
    </row>
  </sheetData>
  <mergeCells count="3">
    <mergeCell ref="A1:I1"/>
    <mergeCell ref="F3:I3"/>
    <mergeCell ref="C4:D4"/>
  </mergeCells>
  <conditionalFormatting sqref="F23 F81:F65537">
    <cfRule type="cellIs" dxfId="42" priority="18" stopIfTrue="1" operator="greaterThan">
      <formula>1</formula>
    </cfRule>
  </conditionalFormatting>
  <conditionalFormatting sqref="H5:H22">
    <cfRule type="expression" dxfId="41" priority="14">
      <formula>$H5&gt;0</formula>
    </cfRule>
  </conditionalFormatting>
  <conditionalFormatting sqref="I5:I22">
    <cfRule type="expression" dxfId="40" priority="15">
      <formula>$I5&gt;1</formula>
    </cfRule>
  </conditionalFormatting>
  <conditionalFormatting sqref="B5:B22">
    <cfRule type="expression" dxfId="39" priority="11">
      <formula>OR($J5="NS",$J5="SumaNS",$J5="Účet")</formula>
    </cfRule>
  </conditionalFormatting>
  <conditionalFormatting sqref="F5:I22 B5:D22">
    <cfRule type="expression" dxfId="38" priority="17">
      <formula>AND($J5&lt;&gt;"",$J5&lt;&gt;"mezeraKL")</formula>
    </cfRule>
  </conditionalFormatting>
  <conditionalFormatting sqref="B5:D22 F5:I22">
    <cfRule type="expression" dxfId="37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6" priority="13">
      <formula>OR($J5="SumaNS",$J5="NS")</formula>
    </cfRule>
  </conditionalFormatting>
  <conditionalFormatting sqref="A5:A22">
    <cfRule type="expression" dxfId="35" priority="9">
      <formula>AND($J5&lt;&gt;"mezeraKL",$J5&lt;&gt;"")</formula>
    </cfRule>
  </conditionalFormatting>
  <conditionalFormatting sqref="A5:A22">
    <cfRule type="expression" dxfId="34" priority="10">
      <formula>AND($J5&lt;&gt;"",$J5&lt;&gt;"mezeraKL")</formula>
    </cfRule>
  </conditionalFormatting>
  <conditionalFormatting sqref="H24:H80">
    <cfRule type="expression" dxfId="33" priority="5">
      <formula>$H24&gt;0</formula>
    </cfRule>
  </conditionalFormatting>
  <conditionalFormatting sqref="A24:A80">
    <cfRule type="expression" dxfId="32" priority="2">
      <formula>AND($J24&lt;&gt;"mezeraKL",$J24&lt;&gt;"")</formula>
    </cfRule>
  </conditionalFormatting>
  <conditionalFormatting sqref="I24:I80">
    <cfRule type="expression" dxfId="31" priority="6">
      <formula>$I24&gt;1</formula>
    </cfRule>
  </conditionalFormatting>
  <conditionalFormatting sqref="B24:B80">
    <cfRule type="expression" dxfId="30" priority="1">
      <formula>OR($J24="NS",$J24="SumaNS",$J24="Účet")</formula>
    </cfRule>
  </conditionalFormatting>
  <conditionalFormatting sqref="A24:D80 F24:I80">
    <cfRule type="expression" dxfId="29" priority="8">
      <formula>AND($J24&lt;&gt;"",$J24&lt;&gt;"mezeraKL")</formula>
    </cfRule>
  </conditionalFormatting>
  <conditionalFormatting sqref="B24:D80 F24:I80">
    <cfRule type="expression" dxfId="28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0 F24:I80">
    <cfRule type="expression" dxfId="27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0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12.44140625" style="338" hidden="1" customWidth="1" outlineLevel="1"/>
    <col min="8" max="8" width="25.77734375" style="338" customWidth="1" collapsed="1"/>
    <col min="9" max="9" width="7.77734375" style="336" customWidth="1"/>
    <col min="10" max="10" width="10" style="336" customWidth="1"/>
    <col min="11" max="11" width="11.109375" style="336" customWidth="1"/>
    <col min="12" max="16384" width="8.88671875" style="254"/>
  </cols>
  <sheetData>
    <row r="1" spans="1:11" ht="18.600000000000001" customHeight="1" thickBot="1" x14ac:dyDescent="0.4">
      <c r="A1" s="517" t="s">
        <v>4160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</row>
    <row r="2" spans="1:11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1"/>
      <c r="J2" s="341"/>
      <c r="K2" s="341"/>
    </row>
    <row r="3" spans="1:11" ht="14.4" customHeight="1" thickBot="1" x14ac:dyDescent="0.35">
      <c r="A3" s="66"/>
      <c r="B3" s="66"/>
      <c r="C3" s="513"/>
      <c r="D3" s="514"/>
      <c r="E3" s="514"/>
      <c r="F3" s="514"/>
      <c r="G3" s="514"/>
      <c r="H3" s="267" t="s">
        <v>159</v>
      </c>
      <c r="I3" s="207">
        <f>IF(J3&lt;&gt;0,K3/J3,0)</f>
        <v>35.664638519532659</v>
      </c>
      <c r="J3" s="207">
        <f>SUBTOTAL(9,J5:J1048576)</f>
        <v>220579</v>
      </c>
      <c r="K3" s="208">
        <f>SUBTOTAL(9,K5:K1048576)</f>
        <v>7866870.2999999942</v>
      </c>
    </row>
    <row r="4" spans="1:11" s="337" customFormat="1" ht="14.4" customHeight="1" thickBot="1" x14ac:dyDescent="0.35">
      <c r="A4" s="756" t="s">
        <v>4</v>
      </c>
      <c r="B4" s="757" t="s">
        <v>5</v>
      </c>
      <c r="C4" s="757" t="s">
        <v>0</v>
      </c>
      <c r="D4" s="757" t="s">
        <v>6</v>
      </c>
      <c r="E4" s="757" t="s">
        <v>7</v>
      </c>
      <c r="F4" s="757" t="s">
        <v>1</v>
      </c>
      <c r="G4" s="757" t="s">
        <v>90</v>
      </c>
      <c r="H4" s="655" t="s">
        <v>11</v>
      </c>
      <c r="I4" s="656" t="s">
        <v>184</v>
      </c>
      <c r="J4" s="656" t="s">
        <v>13</v>
      </c>
      <c r="K4" s="657" t="s">
        <v>201</v>
      </c>
    </row>
    <row r="5" spans="1:11" ht="14.4" customHeight="1" x14ac:dyDescent="0.3">
      <c r="A5" s="739" t="s">
        <v>535</v>
      </c>
      <c r="B5" s="740" t="s">
        <v>536</v>
      </c>
      <c r="C5" s="743" t="s">
        <v>540</v>
      </c>
      <c r="D5" s="758" t="s">
        <v>2090</v>
      </c>
      <c r="E5" s="743" t="s">
        <v>4133</v>
      </c>
      <c r="F5" s="758" t="s">
        <v>4134</v>
      </c>
      <c r="G5" s="743" t="s">
        <v>3231</v>
      </c>
      <c r="H5" s="743" t="s">
        <v>3232</v>
      </c>
      <c r="I5" s="229">
        <v>0.47</v>
      </c>
      <c r="J5" s="229">
        <v>400</v>
      </c>
      <c r="K5" s="753">
        <v>188</v>
      </c>
    </row>
    <row r="6" spans="1:11" ht="14.4" customHeight="1" x14ac:dyDescent="0.3">
      <c r="A6" s="664" t="s">
        <v>535</v>
      </c>
      <c r="B6" s="665" t="s">
        <v>536</v>
      </c>
      <c r="C6" s="666" t="s">
        <v>540</v>
      </c>
      <c r="D6" s="667" t="s">
        <v>2090</v>
      </c>
      <c r="E6" s="666" t="s">
        <v>4133</v>
      </c>
      <c r="F6" s="667" t="s">
        <v>4134</v>
      </c>
      <c r="G6" s="666" t="s">
        <v>3233</v>
      </c>
      <c r="H6" s="666" t="s">
        <v>3234</v>
      </c>
      <c r="I6" s="668">
        <v>34.700000000000003</v>
      </c>
      <c r="J6" s="668">
        <v>12</v>
      </c>
      <c r="K6" s="669">
        <v>416.4</v>
      </c>
    </row>
    <row r="7" spans="1:11" ht="14.4" customHeight="1" x14ac:dyDescent="0.3">
      <c r="A7" s="664" t="s">
        <v>535</v>
      </c>
      <c r="B7" s="665" t="s">
        <v>536</v>
      </c>
      <c r="C7" s="666" t="s">
        <v>540</v>
      </c>
      <c r="D7" s="667" t="s">
        <v>2090</v>
      </c>
      <c r="E7" s="666" t="s">
        <v>4133</v>
      </c>
      <c r="F7" s="667" t="s">
        <v>4134</v>
      </c>
      <c r="G7" s="666" t="s">
        <v>3235</v>
      </c>
      <c r="H7" s="666" t="s">
        <v>3236</v>
      </c>
      <c r="I7" s="668">
        <v>2.5033333333333334</v>
      </c>
      <c r="J7" s="668">
        <v>100</v>
      </c>
      <c r="K7" s="669">
        <v>250.2</v>
      </c>
    </row>
    <row r="8" spans="1:11" ht="14.4" customHeight="1" x14ac:dyDescent="0.3">
      <c r="A8" s="664" t="s">
        <v>535</v>
      </c>
      <c r="B8" s="665" t="s">
        <v>536</v>
      </c>
      <c r="C8" s="666" t="s">
        <v>540</v>
      </c>
      <c r="D8" s="667" t="s">
        <v>2090</v>
      </c>
      <c r="E8" s="666" t="s">
        <v>4133</v>
      </c>
      <c r="F8" s="667" t="s">
        <v>4134</v>
      </c>
      <c r="G8" s="666" t="s">
        <v>3237</v>
      </c>
      <c r="H8" s="666" t="s">
        <v>3238</v>
      </c>
      <c r="I8" s="668">
        <v>3.9649999999999999</v>
      </c>
      <c r="J8" s="668">
        <v>80</v>
      </c>
      <c r="K8" s="669">
        <v>317.20000000000005</v>
      </c>
    </row>
    <row r="9" spans="1:11" ht="14.4" customHeight="1" x14ac:dyDescent="0.3">
      <c r="A9" s="664" t="s">
        <v>535</v>
      </c>
      <c r="B9" s="665" t="s">
        <v>536</v>
      </c>
      <c r="C9" s="666" t="s">
        <v>540</v>
      </c>
      <c r="D9" s="667" t="s">
        <v>2090</v>
      </c>
      <c r="E9" s="666" t="s">
        <v>4133</v>
      </c>
      <c r="F9" s="667" t="s">
        <v>4134</v>
      </c>
      <c r="G9" s="666" t="s">
        <v>3239</v>
      </c>
      <c r="H9" s="666" t="s">
        <v>3240</v>
      </c>
      <c r="I9" s="668">
        <v>128</v>
      </c>
      <c r="J9" s="668">
        <v>10</v>
      </c>
      <c r="K9" s="669">
        <v>1279.97</v>
      </c>
    </row>
    <row r="10" spans="1:11" ht="14.4" customHeight="1" x14ac:dyDescent="0.3">
      <c r="A10" s="664" t="s">
        <v>535</v>
      </c>
      <c r="B10" s="665" t="s">
        <v>536</v>
      </c>
      <c r="C10" s="666" t="s">
        <v>540</v>
      </c>
      <c r="D10" s="667" t="s">
        <v>2090</v>
      </c>
      <c r="E10" s="666" t="s">
        <v>4133</v>
      </c>
      <c r="F10" s="667" t="s">
        <v>4134</v>
      </c>
      <c r="G10" s="666" t="s">
        <v>3241</v>
      </c>
      <c r="H10" s="666" t="s">
        <v>3242</v>
      </c>
      <c r="I10" s="668">
        <v>10.119999999999999</v>
      </c>
      <c r="J10" s="668">
        <v>1</v>
      </c>
      <c r="K10" s="669">
        <v>10.119999999999999</v>
      </c>
    </row>
    <row r="11" spans="1:11" ht="14.4" customHeight="1" x14ac:dyDescent="0.3">
      <c r="A11" s="664" t="s">
        <v>535</v>
      </c>
      <c r="B11" s="665" t="s">
        <v>536</v>
      </c>
      <c r="C11" s="666" t="s">
        <v>540</v>
      </c>
      <c r="D11" s="667" t="s">
        <v>2090</v>
      </c>
      <c r="E11" s="666" t="s">
        <v>4133</v>
      </c>
      <c r="F11" s="667" t="s">
        <v>4134</v>
      </c>
      <c r="G11" s="666" t="s">
        <v>3243</v>
      </c>
      <c r="H11" s="666" t="s">
        <v>3244</v>
      </c>
      <c r="I11" s="668">
        <v>28.73</v>
      </c>
      <c r="J11" s="668">
        <v>50</v>
      </c>
      <c r="K11" s="669">
        <v>1436.5</v>
      </c>
    </row>
    <row r="12" spans="1:11" ht="14.4" customHeight="1" x14ac:dyDescent="0.3">
      <c r="A12" s="664" t="s">
        <v>535</v>
      </c>
      <c r="B12" s="665" t="s">
        <v>536</v>
      </c>
      <c r="C12" s="666" t="s">
        <v>540</v>
      </c>
      <c r="D12" s="667" t="s">
        <v>2090</v>
      </c>
      <c r="E12" s="666" t="s">
        <v>4133</v>
      </c>
      <c r="F12" s="667" t="s">
        <v>4134</v>
      </c>
      <c r="G12" s="666" t="s">
        <v>3245</v>
      </c>
      <c r="H12" s="666" t="s">
        <v>3246</v>
      </c>
      <c r="I12" s="668">
        <v>6.24</v>
      </c>
      <c r="J12" s="668">
        <v>300</v>
      </c>
      <c r="K12" s="669">
        <v>1872</v>
      </c>
    </row>
    <row r="13" spans="1:11" ht="14.4" customHeight="1" x14ac:dyDescent="0.3">
      <c r="A13" s="664" t="s">
        <v>535</v>
      </c>
      <c r="B13" s="665" t="s">
        <v>536</v>
      </c>
      <c r="C13" s="666" t="s">
        <v>540</v>
      </c>
      <c r="D13" s="667" t="s">
        <v>2090</v>
      </c>
      <c r="E13" s="666" t="s">
        <v>4133</v>
      </c>
      <c r="F13" s="667" t="s">
        <v>4134</v>
      </c>
      <c r="G13" s="666" t="s">
        <v>3247</v>
      </c>
      <c r="H13" s="666" t="s">
        <v>3248</v>
      </c>
      <c r="I13" s="668">
        <v>0.876</v>
      </c>
      <c r="J13" s="668">
        <v>2852</v>
      </c>
      <c r="K13" s="669">
        <v>2505.2399999999998</v>
      </c>
    </row>
    <row r="14" spans="1:11" ht="14.4" customHeight="1" x14ac:dyDescent="0.3">
      <c r="A14" s="664" t="s">
        <v>535</v>
      </c>
      <c r="B14" s="665" t="s">
        <v>536</v>
      </c>
      <c r="C14" s="666" t="s">
        <v>540</v>
      </c>
      <c r="D14" s="667" t="s">
        <v>2090</v>
      </c>
      <c r="E14" s="666" t="s">
        <v>4133</v>
      </c>
      <c r="F14" s="667" t="s">
        <v>4134</v>
      </c>
      <c r="G14" s="666" t="s">
        <v>3249</v>
      </c>
      <c r="H14" s="666" t="s">
        <v>3250</v>
      </c>
      <c r="I14" s="668">
        <v>1.43</v>
      </c>
      <c r="J14" s="668">
        <v>600</v>
      </c>
      <c r="K14" s="669">
        <v>855.9</v>
      </c>
    </row>
    <row r="15" spans="1:11" ht="14.4" customHeight="1" x14ac:dyDescent="0.3">
      <c r="A15" s="664" t="s">
        <v>535</v>
      </c>
      <c r="B15" s="665" t="s">
        <v>536</v>
      </c>
      <c r="C15" s="666" t="s">
        <v>540</v>
      </c>
      <c r="D15" s="667" t="s">
        <v>2090</v>
      </c>
      <c r="E15" s="666" t="s">
        <v>4133</v>
      </c>
      <c r="F15" s="667" t="s">
        <v>4134</v>
      </c>
      <c r="G15" s="666" t="s">
        <v>3251</v>
      </c>
      <c r="H15" s="666" t="s">
        <v>3252</v>
      </c>
      <c r="I15" s="668">
        <v>61.21</v>
      </c>
      <c r="J15" s="668">
        <v>2</v>
      </c>
      <c r="K15" s="669">
        <v>122.42</v>
      </c>
    </row>
    <row r="16" spans="1:11" ht="14.4" customHeight="1" x14ac:dyDescent="0.3">
      <c r="A16" s="664" t="s">
        <v>535</v>
      </c>
      <c r="B16" s="665" t="s">
        <v>536</v>
      </c>
      <c r="C16" s="666" t="s">
        <v>540</v>
      </c>
      <c r="D16" s="667" t="s">
        <v>2090</v>
      </c>
      <c r="E16" s="666" t="s">
        <v>4133</v>
      </c>
      <c r="F16" s="667" t="s">
        <v>4134</v>
      </c>
      <c r="G16" s="666" t="s">
        <v>3253</v>
      </c>
      <c r="H16" s="666" t="s">
        <v>3254</v>
      </c>
      <c r="I16" s="668">
        <v>22.149999999999995</v>
      </c>
      <c r="J16" s="668">
        <v>125</v>
      </c>
      <c r="K16" s="669">
        <v>2768.75</v>
      </c>
    </row>
    <row r="17" spans="1:11" ht="14.4" customHeight="1" x14ac:dyDescent="0.3">
      <c r="A17" s="664" t="s">
        <v>535</v>
      </c>
      <c r="B17" s="665" t="s">
        <v>536</v>
      </c>
      <c r="C17" s="666" t="s">
        <v>540</v>
      </c>
      <c r="D17" s="667" t="s">
        <v>2090</v>
      </c>
      <c r="E17" s="666" t="s">
        <v>4133</v>
      </c>
      <c r="F17" s="667" t="s">
        <v>4134</v>
      </c>
      <c r="G17" s="666" t="s">
        <v>3255</v>
      </c>
      <c r="H17" s="666" t="s">
        <v>3256</v>
      </c>
      <c r="I17" s="668">
        <v>30.176666666666666</v>
      </c>
      <c r="J17" s="668">
        <v>100</v>
      </c>
      <c r="K17" s="669">
        <v>3017.75</v>
      </c>
    </row>
    <row r="18" spans="1:11" ht="14.4" customHeight="1" x14ac:dyDescent="0.3">
      <c r="A18" s="664" t="s">
        <v>535</v>
      </c>
      <c r="B18" s="665" t="s">
        <v>536</v>
      </c>
      <c r="C18" s="666" t="s">
        <v>540</v>
      </c>
      <c r="D18" s="667" t="s">
        <v>2090</v>
      </c>
      <c r="E18" s="666" t="s">
        <v>4133</v>
      </c>
      <c r="F18" s="667" t="s">
        <v>4134</v>
      </c>
      <c r="G18" s="666" t="s">
        <v>3257</v>
      </c>
      <c r="H18" s="666" t="s">
        <v>3258</v>
      </c>
      <c r="I18" s="668">
        <v>1.38</v>
      </c>
      <c r="J18" s="668">
        <v>150</v>
      </c>
      <c r="K18" s="669">
        <v>207</v>
      </c>
    </row>
    <row r="19" spans="1:11" ht="14.4" customHeight="1" x14ac:dyDescent="0.3">
      <c r="A19" s="664" t="s">
        <v>535</v>
      </c>
      <c r="B19" s="665" t="s">
        <v>536</v>
      </c>
      <c r="C19" s="666" t="s">
        <v>540</v>
      </c>
      <c r="D19" s="667" t="s">
        <v>2090</v>
      </c>
      <c r="E19" s="666" t="s">
        <v>4133</v>
      </c>
      <c r="F19" s="667" t="s">
        <v>4134</v>
      </c>
      <c r="G19" s="666" t="s">
        <v>3259</v>
      </c>
      <c r="H19" s="666" t="s">
        <v>3260</v>
      </c>
      <c r="I19" s="668">
        <v>8.59</v>
      </c>
      <c r="J19" s="668">
        <v>307</v>
      </c>
      <c r="K19" s="669">
        <v>2637.13</v>
      </c>
    </row>
    <row r="20" spans="1:11" ht="14.4" customHeight="1" x14ac:dyDescent="0.3">
      <c r="A20" s="664" t="s">
        <v>535</v>
      </c>
      <c r="B20" s="665" t="s">
        <v>536</v>
      </c>
      <c r="C20" s="666" t="s">
        <v>540</v>
      </c>
      <c r="D20" s="667" t="s">
        <v>2090</v>
      </c>
      <c r="E20" s="666" t="s">
        <v>4133</v>
      </c>
      <c r="F20" s="667" t="s">
        <v>4134</v>
      </c>
      <c r="G20" s="666" t="s">
        <v>3261</v>
      </c>
      <c r="H20" s="666" t="s">
        <v>3262</v>
      </c>
      <c r="I20" s="668">
        <v>0.67</v>
      </c>
      <c r="J20" s="668">
        <v>4000</v>
      </c>
      <c r="K20" s="669">
        <v>2680</v>
      </c>
    </row>
    <row r="21" spans="1:11" ht="14.4" customHeight="1" x14ac:dyDescent="0.3">
      <c r="A21" s="664" t="s">
        <v>535</v>
      </c>
      <c r="B21" s="665" t="s">
        <v>536</v>
      </c>
      <c r="C21" s="666" t="s">
        <v>540</v>
      </c>
      <c r="D21" s="667" t="s">
        <v>2090</v>
      </c>
      <c r="E21" s="666" t="s">
        <v>4133</v>
      </c>
      <c r="F21" s="667" t="s">
        <v>4134</v>
      </c>
      <c r="G21" s="666" t="s">
        <v>3263</v>
      </c>
      <c r="H21" s="666" t="s">
        <v>3264</v>
      </c>
      <c r="I21" s="668">
        <v>0.44</v>
      </c>
      <c r="J21" s="668">
        <v>300</v>
      </c>
      <c r="K21" s="669">
        <v>132</v>
      </c>
    </row>
    <row r="22" spans="1:11" ht="14.4" customHeight="1" x14ac:dyDescent="0.3">
      <c r="A22" s="664" t="s">
        <v>535</v>
      </c>
      <c r="B22" s="665" t="s">
        <v>536</v>
      </c>
      <c r="C22" s="666" t="s">
        <v>540</v>
      </c>
      <c r="D22" s="667" t="s">
        <v>2090</v>
      </c>
      <c r="E22" s="666" t="s">
        <v>4133</v>
      </c>
      <c r="F22" s="667" t="s">
        <v>4134</v>
      </c>
      <c r="G22" s="666" t="s">
        <v>3265</v>
      </c>
      <c r="H22" s="666" t="s">
        <v>3266</v>
      </c>
      <c r="I22" s="668">
        <v>1.3</v>
      </c>
      <c r="J22" s="668">
        <v>2000</v>
      </c>
      <c r="K22" s="669">
        <v>2598</v>
      </c>
    </row>
    <row r="23" spans="1:11" ht="14.4" customHeight="1" x14ac:dyDescent="0.3">
      <c r="A23" s="664" t="s">
        <v>535</v>
      </c>
      <c r="B23" s="665" t="s">
        <v>536</v>
      </c>
      <c r="C23" s="666" t="s">
        <v>540</v>
      </c>
      <c r="D23" s="667" t="s">
        <v>2090</v>
      </c>
      <c r="E23" s="666" t="s">
        <v>4133</v>
      </c>
      <c r="F23" s="667" t="s">
        <v>4134</v>
      </c>
      <c r="G23" s="666" t="s">
        <v>3267</v>
      </c>
      <c r="H23" s="666" t="s">
        <v>3268</v>
      </c>
      <c r="I23" s="668">
        <v>1.17</v>
      </c>
      <c r="J23" s="668">
        <v>500</v>
      </c>
      <c r="K23" s="669">
        <v>585</v>
      </c>
    </row>
    <row r="24" spans="1:11" ht="14.4" customHeight="1" x14ac:dyDescent="0.3">
      <c r="A24" s="664" t="s">
        <v>535</v>
      </c>
      <c r="B24" s="665" t="s">
        <v>536</v>
      </c>
      <c r="C24" s="666" t="s">
        <v>540</v>
      </c>
      <c r="D24" s="667" t="s">
        <v>2090</v>
      </c>
      <c r="E24" s="666" t="s">
        <v>4133</v>
      </c>
      <c r="F24" s="667" t="s">
        <v>4134</v>
      </c>
      <c r="G24" s="666" t="s">
        <v>3269</v>
      </c>
      <c r="H24" s="666" t="s">
        <v>3270</v>
      </c>
      <c r="I24" s="668">
        <v>98.38</v>
      </c>
      <c r="J24" s="668">
        <v>4</v>
      </c>
      <c r="K24" s="669">
        <v>393.52</v>
      </c>
    </row>
    <row r="25" spans="1:11" ht="14.4" customHeight="1" x14ac:dyDescent="0.3">
      <c r="A25" s="664" t="s">
        <v>535</v>
      </c>
      <c r="B25" s="665" t="s">
        <v>536</v>
      </c>
      <c r="C25" s="666" t="s">
        <v>540</v>
      </c>
      <c r="D25" s="667" t="s">
        <v>2090</v>
      </c>
      <c r="E25" s="666" t="s">
        <v>4133</v>
      </c>
      <c r="F25" s="667" t="s">
        <v>4134</v>
      </c>
      <c r="G25" s="666" t="s">
        <v>3271</v>
      </c>
      <c r="H25" s="666" t="s">
        <v>3272</v>
      </c>
      <c r="I25" s="668">
        <v>26.37</v>
      </c>
      <c r="J25" s="668">
        <v>24</v>
      </c>
      <c r="K25" s="669">
        <v>632.88</v>
      </c>
    </row>
    <row r="26" spans="1:11" ht="14.4" customHeight="1" x14ac:dyDescent="0.3">
      <c r="A26" s="664" t="s">
        <v>535</v>
      </c>
      <c r="B26" s="665" t="s">
        <v>536</v>
      </c>
      <c r="C26" s="666" t="s">
        <v>540</v>
      </c>
      <c r="D26" s="667" t="s">
        <v>2090</v>
      </c>
      <c r="E26" s="666" t="s">
        <v>4133</v>
      </c>
      <c r="F26" s="667" t="s">
        <v>4134</v>
      </c>
      <c r="G26" s="666" t="s">
        <v>3273</v>
      </c>
      <c r="H26" s="666" t="s">
        <v>3274</v>
      </c>
      <c r="I26" s="668">
        <v>0.85499999999999998</v>
      </c>
      <c r="J26" s="668">
        <v>200</v>
      </c>
      <c r="K26" s="669">
        <v>171</v>
      </c>
    </row>
    <row r="27" spans="1:11" ht="14.4" customHeight="1" x14ac:dyDescent="0.3">
      <c r="A27" s="664" t="s">
        <v>535</v>
      </c>
      <c r="B27" s="665" t="s">
        <v>536</v>
      </c>
      <c r="C27" s="666" t="s">
        <v>540</v>
      </c>
      <c r="D27" s="667" t="s">
        <v>2090</v>
      </c>
      <c r="E27" s="666" t="s">
        <v>4133</v>
      </c>
      <c r="F27" s="667" t="s">
        <v>4134</v>
      </c>
      <c r="G27" s="666" t="s">
        <v>3275</v>
      </c>
      <c r="H27" s="666" t="s">
        <v>3276</v>
      </c>
      <c r="I27" s="668">
        <v>1.52</v>
      </c>
      <c r="J27" s="668">
        <v>300</v>
      </c>
      <c r="K27" s="669">
        <v>456</v>
      </c>
    </row>
    <row r="28" spans="1:11" ht="14.4" customHeight="1" x14ac:dyDescent="0.3">
      <c r="A28" s="664" t="s">
        <v>535</v>
      </c>
      <c r="B28" s="665" t="s">
        <v>536</v>
      </c>
      <c r="C28" s="666" t="s">
        <v>540</v>
      </c>
      <c r="D28" s="667" t="s">
        <v>2090</v>
      </c>
      <c r="E28" s="666" t="s">
        <v>4133</v>
      </c>
      <c r="F28" s="667" t="s">
        <v>4134</v>
      </c>
      <c r="G28" s="666" t="s">
        <v>3277</v>
      </c>
      <c r="H28" s="666" t="s">
        <v>3278</v>
      </c>
      <c r="I28" s="668">
        <v>2.06</v>
      </c>
      <c r="J28" s="668">
        <v>600</v>
      </c>
      <c r="K28" s="669">
        <v>1236</v>
      </c>
    </row>
    <row r="29" spans="1:11" ht="14.4" customHeight="1" x14ac:dyDescent="0.3">
      <c r="A29" s="664" t="s">
        <v>535</v>
      </c>
      <c r="B29" s="665" t="s">
        <v>536</v>
      </c>
      <c r="C29" s="666" t="s">
        <v>540</v>
      </c>
      <c r="D29" s="667" t="s">
        <v>2090</v>
      </c>
      <c r="E29" s="666" t="s">
        <v>4133</v>
      </c>
      <c r="F29" s="667" t="s">
        <v>4134</v>
      </c>
      <c r="G29" s="666" t="s">
        <v>3279</v>
      </c>
      <c r="H29" s="666" t="s">
        <v>3280</v>
      </c>
      <c r="I29" s="668">
        <v>3.36</v>
      </c>
      <c r="J29" s="668">
        <v>400</v>
      </c>
      <c r="K29" s="669">
        <v>1344</v>
      </c>
    </row>
    <row r="30" spans="1:11" ht="14.4" customHeight="1" x14ac:dyDescent="0.3">
      <c r="A30" s="664" t="s">
        <v>535</v>
      </c>
      <c r="B30" s="665" t="s">
        <v>536</v>
      </c>
      <c r="C30" s="666" t="s">
        <v>540</v>
      </c>
      <c r="D30" s="667" t="s">
        <v>2090</v>
      </c>
      <c r="E30" s="666" t="s">
        <v>4133</v>
      </c>
      <c r="F30" s="667" t="s">
        <v>4134</v>
      </c>
      <c r="G30" s="666" t="s">
        <v>3281</v>
      </c>
      <c r="H30" s="666" t="s">
        <v>3282</v>
      </c>
      <c r="I30" s="668">
        <v>5.875</v>
      </c>
      <c r="J30" s="668">
        <v>400</v>
      </c>
      <c r="K30" s="669">
        <v>2350</v>
      </c>
    </row>
    <row r="31" spans="1:11" ht="14.4" customHeight="1" x14ac:dyDescent="0.3">
      <c r="A31" s="664" t="s">
        <v>535</v>
      </c>
      <c r="B31" s="665" t="s">
        <v>536</v>
      </c>
      <c r="C31" s="666" t="s">
        <v>540</v>
      </c>
      <c r="D31" s="667" t="s">
        <v>2090</v>
      </c>
      <c r="E31" s="666" t="s">
        <v>4133</v>
      </c>
      <c r="F31" s="667" t="s">
        <v>4134</v>
      </c>
      <c r="G31" s="666" t="s">
        <v>3283</v>
      </c>
      <c r="H31" s="666" t="s">
        <v>3284</v>
      </c>
      <c r="I31" s="668">
        <v>1253.5</v>
      </c>
      <c r="J31" s="668">
        <v>4</v>
      </c>
      <c r="K31" s="669">
        <v>5014</v>
      </c>
    </row>
    <row r="32" spans="1:11" ht="14.4" customHeight="1" x14ac:dyDescent="0.3">
      <c r="A32" s="664" t="s">
        <v>535</v>
      </c>
      <c r="B32" s="665" t="s">
        <v>536</v>
      </c>
      <c r="C32" s="666" t="s">
        <v>540</v>
      </c>
      <c r="D32" s="667" t="s">
        <v>2090</v>
      </c>
      <c r="E32" s="666" t="s">
        <v>4133</v>
      </c>
      <c r="F32" s="667" t="s">
        <v>4134</v>
      </c>
      <c r="G32" s="666" t="s">
        <v>3285</v>
      </c>
      <c r="H32" s="666" t="s">
        <v>3286</v>
      </c>
      <c r="I32" s="668">
        <v>1317.69</v>
      </c>
      <c r="J32" s="668">
        <v>2</v>
      </c>
      <c r="K32" s="669">
        <v>2635.38</v>
      </c>
    </row>
    <row r="33" spans="1:11" ht="14.4" customHeight="1" x14ac:dyDescent="0.3">
      <c r="A33" s="664" t="s">
        <v>535</v>
      </c>
      <c r="B33" s="665" t="s">
        <v>536</v>
      </c>
      <c r="C33" s="666" t="s">
        <v>540</v>
      </c>
      <c r="D33" s="667" t="s">
        <v>2090</v>
      </c>
      <c r="E33" s="666" t="s">
        <v>4133</v>
      </c>
      <c r="F33" s="667" t="s">
        <v>4134</v>
      </c>
      <c r="G33" s="666" t="s">
        <v>3287</v>
      </c>
      <c r="H33" s="666" t="s">
        <v>3288</v>
      </c>
      <c r="I33" s="668">
        <v>834.62</v>
      </c>
      <c r="J33" s="668">
        <v>2</v>
      </c>
      <c r="K33" s="669">
        <v>1669.24</v>
      </c>
    </row>
    <row r="34" spans="1:11" ht="14.4" customHeight="1" x14ac:dyDescent="0.3">
      <c r="A34" s="664" t="s">
        <v>535</v>
      </c>
      <c r="B34" s="665" t="s">
        <v>536</v>
      </c>
      <c r="C34" s="666" t="s">
        <v>540</v>
      </c>
      <c r="D34" s="667" t="s">
        <v>2090</v>
      </c>
      <c r="E34" s="666" t="s">
        <v>4133</v>
      </c>
      <c r="F34" s="667" t="s">
        <v>4134</v>
      </c>
      <c r="G34" s="666" t="s">
        <v>3289</v>
      </c>
      <c r="H34" s="666" t="s">
        <v>3290</v>
      </c>
      <c r="I34" s="668">
        <v>12.6</v>
      </c>
      <c r="J34" s="668">
        <v>300</v>
      </c>
      <c r="K34" s="669">
        <v>3779.7200000000003</v>
      </c>
    </row>
    <row r="35" spans="1:11" ht="14.4" customHeight="1" x14ac:dyDescent="0.3">
      <c r="A35" s="664" t="s">
        <v>535</v>
      </c>
      <c r="B35" s="665" t="s">
        <v>536</v>
      </c>
      <c r="C35" s="666" t="s">
        <v>540</v>
      </c>
      <c r="D35" s="667" t="s">
        <v>2090</v>
      </c>
      <c r="E35" s="666" t="s">
        <v>4133</v>
      </c>
      <c r="F35" s="667" t="s">
        <v>4134</v>
      </c>
      <c r="G35" s="666" t="s">
        <v>3291</v>
      </c>
      <c r="H35" s="666" t="s">
        <v>3292</v>
      </c>
      <c r="I35" s="668">
        <v>9.16</v>
      </c>
      <c r="J35" s="668">
        <v>100</v>
      </c>
      <c r="K35" s="669">
        <v>916</v>
      </c>
    </row>
    <row r="36" spans="1:11" ht="14.4" customHeight="1" x14ac:dyDescent="0.3">
      <c r="A36" s="664" t="s">
        <v>535</v>
      </c>
      <c r="B36" s="665" t="s">
        <v>536</v>
      </c>
      <c r="C36" s="666" t="s">
        <v>540</v>
      </c>
      <c r="D36" s="667" t="s">
        <v>2090</v>
      </c>
      <c r="E36" s="666" t="s">
        <v>4133</v>
      </c>
      <c r="F36" s="667" t="s">
        <v>4134</v>
      </c>
      <c r="G36" s="666" t="s">
        <v>3293</v>
      </c>
      <c r="H36" s="666" t="s">
        <v>3294</v>
      </c>
      <c r="I36" s="668">
        <v>7.1</v>
      </c>
      <c r="J36" s="668">
        <v>1</v>
      </c>
      <c r="K36" s="669">
        <v>7.1</v>
      </c>
    </row>
    <row r="37" spans="1:11" ht="14.4" customHeight="1" x14ac:dyDescent="0.3">
      <c r="A37" s="664" t="s">
        <v>535</v>
      </c>
      <c r="B37" s="665" t="s">
        <v>536</v>
      </c>
      <c r="C37" s="666" t="s">
        <v>540</v>
      </c>
      <c r="D37" s="667" t="s">
        <v>2090</v>
      </c>
      <c r="E37" s="666" t="s">
        <v>4133</v>
      </c>
      <c r="F37" s="667" t="s">
        <v>4134</v>
      </c>
      <c r="G37" s="666" t="s">
        <v>3295</v>
      </c>
      <c r="H37" s="666" t="s">
        <v>3296</v>
      </c>
      <c r="I37" s="668">
        <v>784.95000000000016</v>
      </c>
      <c r="J37" s="668">
        <v>6</v>
      </c>
      <c r="K37" s="669">
        <v>4709.7000000000007</v>
      </c>
    </row>
    <row r="38" spans="1:11" ht="14.4" customHeight="1" x14ac:dyDescent="0.3">
      <c r="A38" s="664" t="s">
        <v>535</v>
      </c>
      <c r="B38" s="665" t="s">
        <v>536</v>
      </c>
      <c r="C38" s="666" t="s">
        <v>540</v>
      </c>
      <c r="D38" s="667" t="s">
        <v>2090</v>
      </c>
      <c r="E38" s="666" t="s">
        <v>4133</v>
      </c>
      <c r="F38" s="667" t="s">
        <v>4134</v>
      </c>
      <c r="G38" s="666" t="s">
        <v>3297</v>
      </c>
      <c r="H38" s="666" t="s">
        <v>3298</v>
      </c>
      <c r="I38" s="668">
        <v>713.59</v>
      </c>
      <c r="J38" s="668">
        <v>2</v>
      </c>
      <c r="K38" s="669">
        <v>1427.17</v>
      </c>
    </row>
    <row r="39" spans="1:11" ht="14.4" customHeight="1" x14ac:dyDescent="0.3">
      <c r="A39" s="664" t="s">
        <v>535</v>
      </c>
      <c r="B39" s="665" t="s">
        <v>536</v>
      </c>
      <c r="C39" s="666" t="s">
        <v>540</v>
      </c>
      <c r="D39" s="667" t="s">
        <v>2090</v>
      </c>
      <c r="E39" s="666" t="s">
        <v>4133</v>
      </c>
      <c r="F39" s="667" t="s">
        <v>4134</v>
      </c>
      <c r="G39" s="666" t="s">
        <v>3299</v>
      </c>
      <c r="H39" s="666" t="s">
        <v>3300</v>
      </c>
      <c r="I39" s="668">
        <v>906.80000000000007</v>
      </c>
      <c r="J39" s="668">
        <v>10</v>
      </c>
      <c r="K39" s="669">
        <v>9054.09</v>
      </c>
    </row>
    <row r="40" spans="1:11" ht="14.4" customHeight="1" x14ac:dyDescent="0.3">
      <c r="A40" s="664" t="s">
        <v>535</v>
      </c>
      <c r="B40" s="665" t="s">
        <v>536</v>
      </c>
      <c r="C40" s="666" t="s">
        <v>540</v>
      </c>
      <c r="D40" s="667" t="s">
        <v>2090</v>
      </c>
      <c r="E40" s="666" t="s">
        <v>4133</v>
      </c>
      <c r="F40" s="667" t="s">
        <v>4134</v>
      </c>
      <c r="G40" s="666" t="s">
        <v>3301</v>
      </c>
      <c r="H40" s="666" t="s">
        <v>3302</v>
      </c>
      <c r="I40" s="668">
        <v>1106.01</v>
      </c>
      <c r="J40" s="668">
        <v>2</v>
      </c>
      <c r="K40" s="669">
        <v>2212.02</v>
      </c>
    </row>
    <row r="41" spans="1:11" ht="14.4" customHeight="1" x14ac:dyDescent="0.3">
      <c r="A41" s="664" t="s">
        <v>535</v>
      </c>
      <c r="B41" s="665" t="s">
        <v>536</v>
      </c>
      <c r="C41" s="666" t="s">
        <v>540</v>
      </c>
      <c r="D41" s="667" t="s">
        <v>2090</v>
      </c>
      <c r="E41" s="666" t="s">
        <v>4133</v>
      </c>
      <c r="F41" s="667" t="s">
        <v>4134</v>
      </c>
      <c r="G41" s="666" t="s">
        <v>3303</v>
      </c>
      <c r="H41" s="666" t="s">
        <v>3304</v>
      </c>
      <c r="I41" s="668">
        <v>235.13</v>
      </c>
      <c r="J41" s="668">
        <v>40</v>
      </c>
      <c r="K41" s="669">
        <v>9405.2000000000007</v>
      </c>
    </row>
    <row r="42" spans="1:11" ht="14.4" customHeight="1" x14ac:dyDescent="0.3">
      <c r="A42" s="664" t="s">
        <v>535</v>
      </c>
      <c r="B42" s="665" t="s">
        <v>536</v>
      </c>
      <c r="C42" s="666" t="s">
        <v>540</v>
      </c>
      <c r="D42" s="667" t="s">
        <v>2090</v>
      </c>
      <c r="E42" s="666" t="s">
        <v>4133</v>
      </c>
      <c r="F42" s="667" t="s">
        <v>4134</v>
      </c>
      <c r="G42" s="666" t="s">
        <v>3305</v>
      </c>
      <c r="H42" s="666" t="s">
        <v>3306</v>
      </c>
      <c r="I42" s="668">
        <v>23.79</v>
      </c>
      <c r="J42" s="668">
        <v>6</v>
      </c>
      <c r="K42" s="669">
        <v>142.76</v>
      </c>
    </row>
    <row r="43" spans="1:11" ht="14.4" customHeight="1" x14ac:dyDescent="0.3">
      <c r="A43" s="664" t="s">
        <v>535</v>
      </c>
      <c r="B43" s="665" t="s">
        <v>536</v>
      </c>
      <c r="C43" s="666" t="s">
        <v>540</v>
      </c>
      <c r="D43" s="667" t="s">
        <v>2090</v>
      </c>
      <c r="E43" s="666" t="s">
        <v>4133</v>
      </c>
      <c r="F43" s="667" t="s">
        <v>4134</v>
      </c>
      <c r="G43" s="666" t="s">
        <v>3307</v>
      </c>
      <c r="H43" s="666" t="s">
        <v>3308</v>
      </c>
      <c r="I43" s="668">
        <v>431.93</v>
      </c>
      <c r="J43" s="668">
        <v>2</v>
      </c>
      <c r="K43" s="669">
        <v>863.86</v>
      </c>
    </row>
    <row r="44" spans="1:11" ht="14.4" customHeight="1" x14ac:dyDescent="0.3">
      <c r="A44" s="664" t="s">
        <v>535</v>
      </c>
      <c r="B44" s="665" t="s">
        <v>536</v>
      </c>
      <c r="C44" s="666" t="s">
        <v>540</v>
      </c>
      <c r="D44" s="667" t="s">
        <v>2090</v>
      </c>
      <c r="E44" s="666" t="s">
        <v>4133</v>
      </c>
      <c r="F44" s="667" t="s">
        <v>4134</v>
      </c>
      <c r="G44" s="666" t="s">
        <v>3309</v>
      </c>
      <c r="H44" s="666" t="s">
        <v>3310</v>
      </c>
      <c r="I44" s="668">
        <v>1775.6</v>
      </c>
      <c r="J44" s="668">
        <v>1</v>
      </c>
      <c r="K44" s="669">
        <v>1775.6</v>
      </c>
    </row>
    <row r="45" spans="1:11" ht="14.4" customHeight="1" x14ac:dyDescent="0.3">
      <c r="A45" s="664" t="s">
        <v>535</v>
      </c>
      <c r="B45" s="665" t="s">
        <v>536</v>
      </c>
      <c r="C45" s="666" t="s">
        <v>540</v>
      </c>
      <c r="D45" s="667" t="s">
        <v>2090</v>
      </c>
      <c r="E45" s="666" t="s">
        <v>4133</v>
      </c>
      <c r="F45" s="667" t="s">
        <v>4134</v>
      </c>
      <c r="G45" s="666" t="s">
        <v>3311</v>
      </c>
      <c r="H45" s="666" t="s">
        <v>3312</v>
      </c>
      <c r="I45" s="668">
        <v>1490.4</v>
      </c>
      <c r="J45" s="668">
        <v>3</v>
      </c>
      <c r="K45" s="669">
        <v>4471.2</v>
      </c>
    </row>
    <row r="46" spans="1:11" ht="14.4" customHeight="1" x14ac:dyDescent="0.3">
      <c r="A46" s="664" t="s">
        <v>535</v>
      </c>
      <c r="B46" s="665" t="s">
        <v>536</v>
      </c>
      <c r="C46" s="666" t="s">
        <v>540</v>
      </c>
      <c r="D46" s="667" t="s">
        <v>2090</v>
      </c>
      <c r="E46" s="666" t="s">
        <v>4133</v>
      </c>
      <c r="F46" s="667" t="s">
        <v>4134</v>
      </c>
      <c r="G46" s="666" t="s">
        <v>3313</v>
      </c>
      <c r="H46" s="666" t="s">
        <v>3314</v>
      </c>
      <c r="I46" s="668">
        <v>12.65</v>
      </c>
      <c r="J46" s="668">
        <v>30</v>
      </c>
      <c r="K46" s="669">
        <v>379.5</v>
      </c>
    </row>
    <row r="47" spans="1:11" ht="14.4" customHeight="1" x14ac:dyDescent="0.3">
      <c r="A47" s="664" t="s">
        <v>535</v>
      </c>
      <c r="B47" s="665" t="s">
        <v>536</v>
      </c>
      <c r="C47" s="666" t="s">
        <v>540</v>
      </c>
      <c r="D47" s="667" t="s">
        <v>2090</v>
      </c>
      <c r="E47" s="666" t="s">
        <v>4133</v>
      </c>
      <c r="F47" s="667" t="s">
        <v>4134</v>
      </c>
      <c r="G47" s="666" t="s">
        <v>3315</v>
      </c>
      <c r="H47" s="666" t="s">
        <v>3316</v>
      </c>
      <c r="I47" s="668">
        <v>506.9</v>
      </c>
      <c r="J47" s="668">
        <v>12</v>
      </c>
      <c r="K47" s="669">
        <v>6082.8</v>
      </c>
    </row>
    <row r="48" spans="1:11" ht="14.4" customHeight="1" x14ac:dyDescent="0.3">
      <c r="A48" s="664" t="s">
        <v>535</v>
      </c>
      <c r="B48" s="665" t="s">
        <v>536</v>
      </c>
      <c r="C48" s="666" t="s">
        <v>540</v>
      </c>
      <c r="D48" s="667" t="s">
        <v>2090</v>
      </c>
      <c r="E48" s="666" t="s">
        <v>4133</v>
      </c>
      <c r="F48" s="667" t="s">
        <v>4134</v>
      </c>
      <c r="G48" s="666" t="s">
        <v>3317</v>
      </c>
      <c r="H48" s="666" t="s">
        <v>3318</v>
      </c>
      <c r="I48" s="668">
        <v>0.38</v>
      </c>
      <c r="J48" s="668">
        <v>100</v>
      </c>
      <c r="K48" s="669">
        <v>38</v>
      </c>
    </row>
    <row r="49" spans="1:11" ht="14.4" customHeight="1" x14ac:dyDescent="0.3">
      <c r="A49" s="664" t="s">
        <v>535</v>
      </c>
      <c r="B49" s="665" t="s">
        <v>536</v>
      </c>
      <c r="C49" s="666" t="s">
        <v>540</v>
      </c>
      <c r="D49" s="667" t="s">
        <v>2090</v>
      </c>
      <c r="E49" s="666" t="s">
        <v>4133</v>
      </c>
      <c r="F49" s="667" t="s">
        <v>4134</v>
      </c>
      <c r="G49" s="666" t="s">
        <v>3319</v>
      </c>
      <c r="H49" s="666" t="s">
        <v>3320</v>
      </c>
      <c r="I49" s="668">
        <v>1.17</v>
      </c>
      <c r="J49" s="668">
        <v>50</v>
      </c>
      <c r="K49" s="669">
        <v>58.5</v>
      </c>
    </row>
    <row r="50" spans="1:11" ht="14.4" customHeight="1" x14ac:dyDescent="0.3">
      <c r="A50" s="664" t="s">
        <v>535</v>
      </c>
      <c r="B50" s="665" t="s">
        <v>536</v>
      </c>
      <c r="C50" s="666" t="s">
        <v>540</v>
      </c>
      <c r="D50" s="667" t="s">
        <v>2090</v>
      </c>
      <c r="E50" s="666" t="s">
        <v>4135</v>
      </c>
      <c r="F50" s="667" t="s">
        <v>4136</v>
      </c>
      <c r="G50" s="666" t="s">
        <v>3321</v>
      </c>
      <c r="H50" s="666" t="s">
        <v>3322</v>
      </c>
      <c r="I50" s="668">
        <v>0.25</v>
      </c>
      <c r="J50" s="668">
        <v>100</v>
      </c>
      <c r="K50" s="669">
        <v>25</v>
      </c>
    </row>
    <row r="51" spans="1:11" ht="14.4" customHeight="1" x14ac:dyDescent="0.3">
      <c r="A51" s="664" t="s">
        <v>535</v>
      </c>
      <c r="B51" s="665" t="s">
        <v>536</v>
      </c>
      <c r="C51" s="666" t="s">
        <v>540</v>
      </c>
      <c r="D51" s="667" t="s">
        <v>2090</v>
      </c>
      <c r="E51" s="666" t="s">
        <v>4135</v>
      </c>
      <c r="F51" s="667" t="s">
        <v>4136</v>
      </c>
      <c r="G51" s="666" t="s">
        <v>3323</v>
      </c>
      <c r="H51" s="666" t="s">
        <v>3324</v>
      </c>
      <c r="I51" s="668">
        <v>11.145</v>
      </c>
      <c r="J51" s="668">
        <v>250</v>
      </c>
      <c r="K51" s="669">
        <v>2786</v>
      </c>
    </row>
    <row r="52" spans="1:11" ht="14.4" customHeight="1" x14ac:dyDescent="0.3">
      <c r="A52" s="664" t="s">
        <v>535</v>
      </c>
      <c r="B52" s="665" t="s">
        <v>536</v>
      </c>
      <c r="C52" s="666" t="s">
        <v>540</v>
      </c>
      <c r="D52" s="667" t="s">
        <v>2090</v>
      </c>
      <c r="E52" s="666" t="s">
        <v>4135</v>
      </c>
      <c r="F52" s="667" t="s">
        <v>4136</v>
      </c>
      <c r="G52" s="666" t="s">
        <v>3325</v>
      </c>
      <c r="H52" s="666" t="s">
        <v>3326</v>
      </c>
      <c r="I52" s="668">
        <v>1.0900000000000001</v>
      </c>
      <c r="J52" s="668">
        <v>1700</v>
      </c>
      <c r="K52" s="669">
        <v>1853</v>
      </c>
    </row>
    <row r="53" spans="1:11" ht="14.4" customHeight="1" x14ac:dyDescent="0.3">
      <c r="A53" s="664" t="s">
        <v>535</v>
      </c>
      <c r="B53" s="665" t="s">
        <v>536</v>
      </c>
      <c r="C53" s="666" t="s">
        <v>540</v>
      </c>
      <c r="D53" s="667" t="s">
        <v>2090</v>
      </c>
      <c r="E53" s="666" t="s">
        <v>4135</v>
      </c>
      <c r="F53" s="667" t="s">
        <v>4136</v>
      </c>
      <c r="G53" s="666" t="s">
        <v>3327</v>
      </c>
      <c r="H53" s="666" t="s">
        <v>3328</v>
      </c>
      <c r="I53" s="668">
        <v>1.6733333333333331</v>
      </c>
      <c r="J53" s="668">
        <v>900</v>
      </c>
      <c r="K53" s="669">
        <v>1508</v>
      </c>
    </row>
    <row r="54" spans="1:11" ht="14.4" customHeight="1" x14ac:dyDescent="0.3">
      <c r="A54" s="664" t="s">
        <v>535</v>
      </c>
      <c r="B54" s="665" t="s">
        <v>536</v>
      </c>
      <c r="C54" s="666" t="s">
        <v>540</v>
      </c>
      <c r="D54" s="667" t="s">
        <v>2090</v>
      </c>
      <c r="E54" s="666" t="s">
        <v>4135</v>
      </c>
      <c r="F54" s="667" t="s">
        <v>4136</v>
      </c>
      <c r="G54" s="666" t="s">
        <v>3329</v>
      </c>
      <c r="H54" s="666" t="s">
        <v>3330</v>
      </c>
      <c r="I54" s="668">
        <v>0.48</v>
      </c>
      <c r="J54" s="668">
        <v>600</v>
      </c>
      <c r="K54" s="669">
        <v>288</v>
      </c>
    </row>
    <row r="55" spans="1:11" ht="14.4" customHeight="1" x14ac:dyDescent="0.3">
      <c r="A55" s="664" t="s">
        <v>535</v>
      </c>
      <c r="B55" s="665" t="s">
        <v>536</v>
      </c>
      <c r="C55" s="666" t="s">
        <v>540</v>
      </c>
      <c r="D55" s="667" t="s">
        <v>2090</v>
      </c>
      <c r="E55" s="666" t="s">
        <v>4135</v>
      </c>
      <c r="F55" s="667" t="s">
        <v>4136</v>
      </c>
      <c r="G55" s="666" t="s">
        <v>3331</v>
      </c>
      <c r="H55" s="666" t="s">
        <v>3332</v>
      </c>
      <c r="I55" s="668">
        <v>0.67</v>
      </c>
      <c r="J55" s="668">
        <v>800</v>
      </c>
      <c r="K55" s="669">
        <v>536</v>
      </c>
    </row>
    <row r="56" spans="1:11" ht="14.4" customHeight="1" x14ac:dyDescent="0.3">
      <c r="A56" s="664" t="s">
        <v>535</v>
      </c>
      <c r="B56" s="665" t="s">
        <v>536</v>
      </c>
      <c r="C56" s="666" t="s">
        <v>540</v>
      </c>
      <c r="D56" s="667" t="s">
        <v>2090</v>
      </c>
      <c r="E56" s="666" t="s">
        <v>4135</v>
      </c>
      <c r="F56" s="667" t="s">
        <v>4136</v>
      </c>
      <c r="G56" s="666" t="s">
        <v>3333</v>
      </c>
      <c r="H56" s="666" t="s">
        <v>3334</v>
      </c>
      <c r="I56" s="668">
        <v>3.1349999999999998</v>
      </c>
      <c r="J56" s="668">
        <v>500</v>
      </c>
      <c r="K56" s="669">
        <v>1566</v>
      </c>
    </row>
    <row r="57" spans="1:11" ht="14.4" customHeight="1" x14ac:dyDescent="0.3">
      <c r="A57" s="664" t="s">
        <v>535</v>
      </c>
      <c r="B57" s="665" t="s">
        <v>536</v>
      </c>
      <c r="C57" s="666" t="s">
        <v>540</v>
      </c>
      <c r="D57" s="667" t="s">
        <v>2090</v>
      </c>
      <c r="E57" s="666" t="s">
        <v>4135</v>
      </c>
      <c r="F57" s="667" t="s">
        <v>4136</v>
      </c>
      <c r="G57" s="666" t="s">
        <v>3335</v>
      </c>
      <c r="H57" s="666" t="s">
        <v>3336</v>
      </c>
      <c r="I57" s="668">
        <v>6.3</v>
      </c>
      <c r="J57" s="668">
        <v>100</v>
      </c>
      <c r="K57" s="669">
        <v>630</v>
      </c>
    </row>
    <row r="58" spans="1:11" ht="14.4" customHeight="1" x14ac:dyDescent="0.3">
      <c r="A58" s="664" t="s">
        <v>535</v>
      </c>
      <c r="B58" s="665" t="s">
        <v>536</v>
      </c>
      <c r="C58" s="666" t="s">
        <v>540</v>
      </c>
      <c r="D58" s="667" t="s">
        <v>2090</v>
      </c>
      <c r="E58" s="666" t="s">
        <v>4135</v>
      </c>
      <c r="F58" s="667" t="s">
        <v>4136</v>
      </c>
      <c r="G58" s="666" t="s">
        <v>3337</v>
      </c>
      <c r="H58" s="666" t="s">
        <v>3338</v>
      </c>
      <c r="I58" s="668">
        <v>6.24</v>
      </c>
      <c r="J58" s="668">
        <v>30</v>
      </c>
      <c r="K58" s="669">
        <v>187.2</v>
      </c>
    </row>
    <row r="59" spans="1:11" ht="14.4" customHeight="1" x14ac:dyDescent="0.3">
      <c r="A59" s="664" t="s">
        <v>535</v>
      </c>
      <c r="B59" s="665" t="s">
        <v>536</v>
      </c>
      <c r="C59" s="666" t="s">
        <v>540</v>
      </c>
      <c r="D59" s="667" t="s">
        <v>2090</v>
      </c>
      <c r="E59" s="666" t="s">
        <v>4135</v>
      </c>
      <c r="F59" s="667" t="s">
        <v>4136</v>
      </c>
      <c r="G59" s="666" t="s">
        <v>3339</v>
      </c>
      <c r="H59" s="666" t="s">
        <v>3340</v>
      </c>
      <c r="I59" s="668">
        <v>42.36</v>
      </c>
      <c r="J59" s="668">
        <v>6</v>
      </c>
      <c r="K59" s="669">
        <v>254.16</v>
      </c>
    </row>
    <row r="60" spans="1:11" ht="14.4" customHeight="1" x14ac:dyDescent="0.3">
      <c r="A60" s="664" t="s">
        <v>535</v>
      </c>
      <c r="B60" s="665" t="s">
        <v>536</v>
      </c>
      <c r="C60" s="666" t="s">
        <v>540</v>
      </c>
      <c r="D60" s="667" t="s">
        <v>2090</v>
      </c>
      <c r="E60" s="666" t="s">
        <v>4135</v>
      </c>
      <c r="F60" s="667" t="s">
        <v>4136</v>
      </c>
      <c r="G60" s="666" t="s">
        <v>3341</v>
      </c>
      <c r="H60" s="666" t="s">
        <v>3342</v>
      </c>
      <c r="I60" s="668">
        <v>20.69</v>
      </c>
      <c r="J60" s="668">
        <v>200</v>
      </c>
      <c r="K60" s="669">
        <v>4138.6000000000004</v>
      </c>
    </row>
    <row r="61" spans="1:11" ht="14.4" customHeight="1" x14ac:dyDescent="0.3">
      <c r="A61" s="664" t="s">
        <v>535</v>
      </c>
      <c r="B61" s="665" t="s">
        <v>536</v>
      </c>
      <c r="C61" s="666" t="s">
        <v>540</v>
      </c>
      <c r="D61" s="667" t="s">
        <v>2090</v>
      </c>
      <c r="E61" s="666" t="s">
        <v>4135</v>
      </c>
      <c r="F61" s="667" t="s">
        <v>4136</v>
      </c>
      <c r="G61" s="666" t="s">
        <v>3343</v>
      </c>
      <c r="H61" s="666" t="s">
        <v>3344</v>
      </c>
      <c r="I61" s="668">
        <v>2.7833333333333332</v>
      </c>
      <c r="J61" s="668">
        <v>1800</v>
      </c>
      <c r="K61" s="669">
        <v>5013</v>
      </c>
    </row>
    <row r="62" spans="1:11" ht="14.4" customHeight="1" x14ac:dyDescent="0.3">
      <c r="A62" s="664" t="s">
        <v>535</v>
      </c>
      <c r="B62" s="665" t="s">
        <v>536</v>
      </c>
      <c r="C62" s="666" t="s">
        <v>540</v>
      </c>
      <c r="D62" s="667" t="s">
        <v>2090</v>
      </c>
      <c r="E62" s="666" t="s">
        <v>4135</v>
      </c>
      <c r="F62" s="667" t="s">
        <v>4136</v>
      </c>
      <c r="G62" s="666" t="s">
        <v>3345</v>
      </c>
      <c r="H62" s="666" t="s">
        <v>3346</v>
      </c>
      <c r="I62" s="668">
        <v>26.01</v>
      </c>
      <c r="J62" s="668">
        <v>120</v>
      </c>
      <c r="K62" s="669">
        <v>3121.4</v>
      </c>
    </row>
    <row r="63" spans="1:11" ht="14.4" customHeight="1" x14ac:dyDescent="0.3">
      <c r="A63" s="664" t="s">
        <v>535</v>
      </c>
      <c r="B63" s="665" t="s">
        <v>536</v>
      </c>
      <c r="C63" s="666" t="s">
        <v>540</v>
      </c>
      <c r="D63" s="667" t="s">
        <v>2090</v>
      </c>
      <c r="E63" s="666" t="s">
        <v>4135</v>
      </c>
      <c r="F63" s="667" t="s">
        <v>4136</v>
      </c>
      <c r="G63" s="666" t="s">
        <v>3347</v>
      </c>
      <c r="H63" s="666" t="s">
        <v>3348</v>
      </c>
      <c r="I63" s="668">
        <v>1.98</v>
      </c>
      <c r="J63" s="668">
        <v>200</v>
      </c>
      <c r="K63" s="669">
        <v>396</v>
      </c>
    </row>
    <row r="64" spans="1:11" ht="14.4" customHeight="1" x14ac:dyDescent="0.3">
      <c r="A64" s="664" t="s">
        <v>535</v>
      </c>
      <c r="B64" s="665" t="s">
        <v>536</v>
      </c>
      <c r="C64" s="666" t="s">
        <v>540</v>
      </c>
      <c r="D64" s="667" t="s">
        <v>2090</v>
      </c>
      <c r="E64" s="666" t="s">
        <v>4135</v>
      </c>
      <c r="F64" s="667" t="s">
        <v>4136</v>
      </c>
      <c r="G64" s="666" t="s">
        <v>3349</v>
      </c>
      <c r="H64" s="666" t="s">
        <v>3350</v>
      </c>
      <c r="I64" s="668">
        <v>1.99</v>
      </c>
      <c r="J64" s="668">
        <v>100</v>
      </c>
      <c r="K64" s="669">
        <v>199</v>
      </c>
    </row>
    <row r="65" spans="1:11" ht="14.4" customHeight="1" x14ac:dyDescent="0.3">
      <c r="A65" s="664" t="s">
        <v>535</v>
      </c>
      <c r="B65" s="665" t="s">
        <v>536</v>
      </c>
      <c r="C65" s="666" t="s">
        <v>540</v>
      </c>
      <c r="D65" s="667" t="s">
        <v>2090</v>
      </c>
      <c r="E65" s="666" t="s">
        <v>4135</v>
      </c>
      <c r="F65" s="667" t="s">
        <v>4136</v>
      </c>
      <c r="G65" s="666" t="s">
        <v>3351</v>
      </c>
      <c r="H65" s="666" t="s">
        <v>3352</v>
      </c>
      <c r="I65" s="668">
        <v>3.1</v>
      </c>
      <c r="J65" s="668">
        <v>300</v>
      </c>
      <c r="K65" s="669">
        <v>930</v>
      </c>
    </row>
    <row r="66" spans="1:11" ht="14.4" customHeight="1" x14ac:dyDescent="0.3">
      <c r="A66" s="664" t="s">
        <v>535</v>
      </c>
      <c r="B66" s="665" t="s">
        <v>536</v>
      </c>
      <c r="C66" s="666" t="s">
        <v>540</v>
      </c>
      <c r="D66" s="667" t="s">
        <v>2090</v>
      </c>
      <c r="E66" s="666" t="s">
        <v>4135</v>
      </c>
      <c r="F66" s="667" t="s">
        <v>4136</v>
      </c>
      <c r="G66" s="666" t="s">
        <v>3353</v>
      </c>
      <c r="H66" s="666" t="s">
        <v>3354</v>
      </c>
      <c r="I66" s="668">
        <v>1.92</v>
      </c>
      <c r="J66" s="668">
        <v>50</v>
      </c>
      <c r="K66" s="669">
        <v>96</v>
      </c>
    </row>
    <row r="67" spans="1:11" ht="14.4" customHeight="1" x14ac:dyDescent="0.3">
      <c r="A67" s="664" t="s">
        <v>535</v>
      </c>
      <c r="B67" s="665" t="s">
        <v>536</v>
      </c>
      <c r="C67" s="666" t="s">
        <v>540</v>
      </c>
      <c r="D67" s="667" t="s">
        <v>2090</v>
      </c>
      <c r="E67" s="666" t="s">
        <v>4135</v>
      </c>
      <c r="F67" s="667" t="s">
        <v>4136</v>
      </c>
      <c r="G67" s="666" t="s">
        <v>3355</v>
      </c>
      <c r="H67" s="666" t="s">
        <v>3356</v>
      </c>
      <c r="I67" s="668">
        <v>3.01</v>
      </c>
      <c r="J67" s="668">
        <v>300</v>
      </c>
      <c r="K67" s="669">
        <v>903</v>
      </c>
    </row>
    <row r="68" spans="1:11" ht="14.4" customHeight="1" x14ac:dyDescent="0.3">
      <c r="A68" s="664" t="s">
        <v>535</v>
      </c>
      <c r="B68" s="665" t="s">
        <v>536</v>
      </c>
      <c r="C68" s="666" t="s">
        <v>540</v>
      </c>
      <c r="D68" s="667" t="s">
        <v>2090</v>
      </c>
      <c r="E68" s="666" t="s">
        <v>4135</v>
      </c>
      <c r="F68" s="667" t="s">
        <v>4136</v>
      </c>
      <c r="G68" s="666" t="s">
        <v>3357</v>
      </c>
      <c r="H68" s="666" t="s">
        <v>3358</v>
      </c>
      <c r="I68" s="668">
        <v>2.17</v>
      </c>
      <c r="J68" s="668">
        <v>200</v>
      </c>
      <c r="K68" s="669">
        <v>434</v>
      </c>
    </row>
    <row r="69" spans="1:11" ht="14.4" customHeight="1" x14ac:dyDescent="0.3">
      <c r="A69" s="664" t="s">
        <v>535</v>
      </c>
      <c r="B69" s="665" t="s">
        <v>536</v>
      </c>
      <c r="C69" s="666" t="s">
        <v>540</v>
      </c>
      <c r="D69" s="667" t="s">
        <v>2090</v>
      </c>
      <c r="E69" s="666" t="s">
        <v>4135</v>
      </c>
      <c r="F69" s="667" t="s">
        <v>4136</v>
      </c>
      <c r="G69" s="666" t="s">
        <v>3359</v>
      </c>
      <c r="H69" s="666" t="s">
        <v>3360</v>
      </c>
      <c r="I69" s="668">
        <v>7.15</v>
      </c>
      <c r="J69" s="668">
        <v>600</v>
      </c>
      <c r="K69" s="669">
        <v>4292.13</v>
      </c>
    </row>
    <row r="70" spans="1:11" ht="14.4" customHeight="1" x14ac:dyDescent="0.3">
      <c r="A70" s="664" t="s">
        <v>535</v>
      </c>
      <c r="B70" s="665" t="s">
        <v>536</v>
      </c>
      <c r="C70" s="666" t="s">
        <v>540</v>
      </c>
      <c r="D70" s="667" t="s">
        <v>2090</v>
      </c>
      <c r="E70" s="666" t="s">
        <v>4135</v>
      </c>
      <c r="F70" s="667" t="s">
        <v>4136</v>
      </c>
      <c r="G70" s="666" t="s">
        <v>3361</v>
      </c>
      <c r="H70" s="666" t="s">
        <v>3362</v>
      </c>
      <c r="I70" s="668">
        <v>148.70666666666668</v>
      </c>
      <c r="J70" s="668">
        <v>90</v>
      </c>
      <c r="K70" s="669">
        <v>13383.6</v>
      </c>
    </row>
    <row r="71" spans="1:11" ht="14.4" customHeight="1" x14ac:dyDescent="0.3">
      <c r="A71" s="664" t="s">
        <v>535</v>
      </c>
      <c r="B71" s="665" t="s">
        <v>536</v>
      </c>
      <c r="C71" s="666" t="s">
        <v>540</v>
      </c>
      <c r="D71" s="667" t="s">
        <v>2090</v>
      </c>
      <c r="E71" s="666" t="s">
        <v>4135</v>
      </c>
      <c r="F71" s="667" t="s">
        <v>4136</v>
      </c>
      <c r="G71" s="666" t="s">
        <v>3363</v>
      </c>
      <c r="H71" s="666" t="s">
        <v>3364</v>
      </c>
      <c r="I71" s="668">
        <v>2.1800000000000002</v>
      </c>
      <c r="J71" s="668">
        <v>115</v>
      </c>
      <c r="K71" s="669">
        <v>250.7</v>
      </c>
    </row>
    <row r="72" spans="1:11" ht="14.4" customHeight="1" x14ac:dyDescent="0.3">
      <c r="A72" s="664" t="s">
        <v>535</v>
      </c>
      <c r="B72" s="665" t="s">
        <v>536</v>
      </c>
      <c r="C72" s="666" t="s">
        <v>540</v>
      </c>
      <c r="D72" s="667" t="s">
        <v>2090</v>
      </c>
      <c r="E72" s="666" t="s">
        <v>4135</v>
      </c>
      <c r="F72" s="667" t="s">
        <v>4136</v>
      </c>
      <c r="G72" s="666" t="s">
        <v>3365</v>
      </c>
      <c r="H72" s="666" t="s">
        <v>3366</v>
      </c>
      <c r="I72" s="668">
        <v>2.8533333333333335</v>
      </c>
      <c r="J72" s="668">
        <v>1100</v>
      </c>
      <c r="K72" s="669">
        <v>3137</v>
      </c>
    </row>
    <row r="73" spans="1:11" ht="14.4" customHeight="1" x14ac:dyDescent="0.3">
      <c r="A73" s="664" t="s">
        <v>535</v>
      </c>
      <c r="B73" s="665" t="s">
        <v>536</v>
      </c>
      <c r="C73" s="666" t="s">
        <v>540</v>
      </c>
      <c r="D73" s="667" t="s">
        <v>2090</v>
      </c>
      <c r="E73" s="666" t="s">
        <v>4135</v>
      </c>
      <c r="F73" s="667" t="s">
        <v>4136</v>
      </c>
      <c r="G73" s="666" t="s">
        <v>3367</v>
      </c>
      <c r="H73" s="666" t="s">
        <v>3368</v>
      </c>
      <c r="I73" s="668">
        <v>6.05</v>
      </c>
      <c r="J73" s="668">
        <v>40</v>
      </c>
      <c r="K73" s="669">
        <v>242</v>
      </c>
    </row>
    <row r="74" spans="1:11" ht="14.4" customHeight="1" x14ac:dyDescent="0.3">
      <c r="A74" s="664" t="s">
        <v>535</v>
      </c>
      <c r="B74" s="665" t="s">
        <v>536</v>
      </c>
      <c r="C74" s="666" t="s">
        <v>540</v>
      </c>
      <c r="D74" s="667" t="s">
        <v>2090</v>
      </c>
      <c r="E74" s="666" t="s">
        <v>4135</v>
      </c>
      <c r="F74" s="667" t="s">
        <v>4136</v>
      </c>
      <c r="G74" s="666" t="s">
        <v>3369</v>
      </c>
      <c r="H74" s="666" t="s">
        <v>3370</v>
      </c>
      <c r="I74" s="668">
        <v>2.9</v>
      </c>
      <c r="J74" s="668">
        <v>200</v>
      </c>
      <c r="K74" s="669">
        <v>580</v>
      </c>
    </row>
    <row r="75" spans="1:11" ht="14.4" customHeight="1" x14ac:dyDescent="0.3">
      <c r="A75" s="664" t="s">
        <v>535</v>
      </c>
      <c r="B75" s="665" t="s">
        <v>536</v>
      </c>
      <c r="C75" s="666" t="s">
        <v>540</v>
      </c>
      <c r="D75" s="667" t="s">
        <v>2090</v>
      </c>
      <c r="E75" s="666" t="s">
        <v>4135</v>
      </c>
      <c r="F75" s="667" t="s">
        <v>4136</v>
      </c>
      <c r="G75" s="666" t="s">
        <v>3371</v>
      </c>
      <c r="H75" s="666" t="s">
        <v>3372</v>
      </c>
      <c r="I75" s="668">
        <v>127.05</v>
      </c>
      <c r="J75" s="668">
        <v>2</v>
      </c>
      <c r="K75" s="669">
        <v>254.1</v>
      </c>
    </row>
    <row r="76" spans="1:11" ht="14.4" customHeight="1" x14ac:dyDescent="0.3">
      <c r="A76" s="664" t="s">
        <v>535</v>
      </c>
      <c r="B76" s="665" t="s">
        <v>536</v>
      </c>
      <c r="C76" s="666" t="s">
        <v>540</v>
      </c>
      <c r="D76" s="667" t="s">
        <v>2090</v>
      </c>
      <c r="E76" s="666" t="s">
        <v>4135</v>
      </c>
      <c r="F76" s="667" t="s">
        <v>4136</v>
      </c>
      <c r="G76" s="666" t="s">
        <v>3373</v>
      </c>
      <c r="H76" s="666" t="s">
        <v>3374</v>
      </c>
      <c r="I76" s="668">
        <v>17.98</v>
      </c>
      <c r="J76" s="668">
        <v>50</v>
      </c>
      <c r="K76" s="669">
        <v>899</v>
      </c>
    </row>
    <row r="77" spans="1:11" ht="14.4" customHeight="1" x14ac:dyDescent="0.3">
      <c r="A77" s="664" t="s">
        <v>535</v>
      </c>
      <c r="B77" s="665" t="s">
        <v>536</v>
      </c>
      <c r="C77" s="666" t="s">
        <v>540</v>
      </c>
      <c r="D77" s="667" t="s">
        <v>2090</v>
      </c>
      <c r="E77" s="666" t="s">
        <v>4135</v>
      </c>
      <c r="F77" s="667" t="s">
        <v>4136</v>
      </c>
      <c r="G77" s="666" t="s">
        <v>3375</v>
      </c>
      <c r="H77" s="666" t="s">
        <v>3376</v>
      </c>
      <c r="I77" s="668">
        <v>15</v>
      </c>
      <c r="J77" s="668">
        <v>50</v>
      </c>
      <c r="K77" s="669">
        <v>750</v>
      </c>
    </row>
    <row r="78" spans="1:11" ht="14.4" customHeight="1" x14ac:dyDescent="0.3">
      <c r="A78" s="664" t="s">
        <v>535</v>
      </c>
      <c r="B78" s="665" t="s">
        <v>536</v>
      </c>
      <c r="C78" s="666" t="s">
        <v>540</v>
      </c>
      <c r="D78" s="667" t="s">
        <v>2090</v>
      </c>
      <c r="E78" s="666" t="s">
        <v>4135</v>
      </c>
      <c r="F78" s="667" t="s">
        <v>4136</v>
      </c>
      <c r="G78" s="666" t="s">
        <v>3377</v>
      </c>
      <c r="H78" s="666" t="s">
        <v>3378</v>
      </c>
      <c r="I78" s="668">
        <v>12.11</v>
      </c>
      <c r="J78" s="668">
        <v>50</v>
      </c>
      <c r="K78" s="669">
        <v>605.5</v>
      </c>
    </row>
    <row r="79" spans="1:11" ht="14.4" customHeight="1" x14ac:dyDescent="0.3">
      <c r="A79" s="664" t="s">
        <v>535</v>
      </c>
      <c r="B79" s="665" t="s">
        <v>536</v>
      </c>
      <c r="C79" s="666" t="s">
        <v>540</v>
      </c>
      <c r="D79" s="667" t="s">
        <v>2090</v>
      </c>
      <c r="E79" s="666" t="s">
        <v>4135</v>
      </c>
      <c r="F79" s="667" t="s">
        <v>4136</v>
      </c>
      <c r="G79" s="666" t="s">
        <v>3379</v>
      </c>
      <c r="H79" s="666" t="s">
        <v>3380</v>
      </c>
      <c r="I79" s="668">
        <v>2.52</v>
      </c>
      <c r="J79" s="668">
        <v>200</v>
      </c>
      <c r="K79" s="669">
        <v>504</v>
      </c>
    </row>
    <row r="80" spans="1:11" ht="14.4" customHeight="1" x14ac:dyDescent="0.3">
      <c r="A80" s="664" t="s">
        <v>535</v>
      </c>
      <c r="B80" s="665" t="s">
        <v>536</v>
      </c>
      <c r="C80" s="666" t="s">
        <v>540</v>
      </c>
      <c r="D80" s="667" t="s">
        <v>2090</v>
      </c>
      <c r="E80" s="666" t="s">
        <v>4135</v>
      </c>
      <c r="F80" s="667" t="s">
        <v>4136</v>
      </c>
      <c r="G80" s="666" t="s">
        <v>3381</v>
      </c>
      <c r="H80" s="666" t="s">
        <v>3382</v>
      </c>
      <c r="I80" s="668">
        <v>5.2050000000000001</v>
      </c>
      <c r="J80" s="668">
        <v>255</v>
      </c>
      <c r="K80" s="669">
        <v>1327.7</v>
      </c>
    </row>
    <row r="81" spans="1:11" ht="14.4" customHeight="1" x14ac:dyDescent="0.3">
      <c r="A81" s="664" t="s">
        <v>535</v>
      </c>
      <c r="B81" s="665" t="s">
        <v>536</v>
      </c>
      <c r="C81" s="666" t="s">
        <v>540</v>
      </c>
      <c r="D81" s="667" t="s">
        <v>2090</v>
      </c>
      <c r="E81" s="666" t="s">
        <v>4135</v>
      </c>
      <c r="F81" s="667" t="s">
        <v>4136</v>
      </c>
      <c r="G81" s="666" t="s">
        <v>3383</v>
      </c>
      <c r="H81" s="666" t="s">
        <v>3384</v>
      </c>
      <c r="I81" s="668">
        <v>0.46999999999999992</v>
      </c>
      <c r="J81" s="668">
        <v>2800</v>
      </c>
      <c r="K81" s="669">
        <v>1316</v>
      </c>
    </row>
    <row r="82" spans="1:11" ht="14.4" customHeight="1" x14ac:dyDescent="0.3">
      <c r="A82" s="664" t="s">
        <v>535</v>
      </c>
      <c r="B82" s="665" t="s">
        <v>536</v>
      </c>
      <c r="C82" s="666" t="s">
        <v>540</v>
      </c>
      <c r="D82" s="667" t="s">
        <v>2090</v>
      </c>
      <c r="E82" s="666" t="s">
        <v>4135</v>
      </c>
      <c r="F82" s="667" t="s">
        <v>4136</v>
      </c>
      <c r="G82" s="666" t="s">
        <v>3385</v>
      </c>
      <c r="H82" s="666" t="s">
        <v>3386</v>
      </c>
      <c r="I82" s="668">
        <v>27.84</v>
      </c>
      <c r="J82" s="668">
        <v>50</v>
      </c>
      <c r="K82" s="669">
        <v>1392.11</v>
      </c>
    </row>
    <row r="83" spans="1:11" ht="14.4" customHeight="1" x14ac:dyDescent="0.3">
      <c r="A83" s="664" t="s">
        <v>535</v>
      </c>
      <c r="B83" s="665" t="s">
        <v>536</v>
      </c>
      <c r="C83" s="666" t="s">
        <v>540</v>
      </c>
      <c r="D83" s="667" t="s">
        <v>2090</v>
      </c>
      <c r="E83" s="666" t="s">
        <v>4135</v>
      </c>
      <c r="F83" s="667" t="s">
        <v>4136</v>
      </c>
      <c r="G83" s="666" t="s">
        <v>3387</v>
      </c>
      <c r="H83" s="666" t="s">
        <v>3388</v>
      </c>
      <c r="I83" s="668">
        <v>61.06</v>
      </c>
      <c r="J83" s="668">
        <v>50</v>
      </c>
      <c r="K83" s="669">
        <v>3052.83</v>
      </c>
    </row>
    <row r="84" spans="1:11" ht="14.4" customHeight="1" x14ac:dyDescent="0.3">
      <c r="A84" s="664" t="s">
        <v>535</v>
      </c>
      <c r="B84" s="665" t="s">
        <v>536</v>
      </c>
      <c r="C84" s="666" t="s">
        <v>540</v>
      </c>
      <c r="D84" s="667" t="s">
        <v>2090</v>
      </c>
      <c r="E84" s="666" t="s">
        <v>4135</v>
      </c>
      <c r="F84" s="667" t="s">
        <v>4136</v>
      </c>
      <c r="G84" s="666" t="s">
        <v>3389</v>
      </c>
      <c r="H84" s="666" t="s">
        <v>3390</v>
      </c>
      <c r="I84" s="668">
        <v>25.71</v>
      </c>
      <c r="J84" s="668">
        <v>100</v>
      </c>
      <c r="K84" s="669">
        <v>2571.2600000000002</v>
      </c>
    </row>
    <row r="85" spans="1:11" ht="14.4" customHeight="1" x14ac:dyDescent="0.3">
      <c r="A85" s="664" t="s">
        <v>535</v>
      </c>
      <c r="B85" s="665" t="s">
        <v>536</v>
      </c>
      <c r="C85" s="666" t="s">
        <v>540</v>
      </c>
      <c r="D85" s="667" t="s">
        <v>2090</v>
      </c>
      <c r="E85" s="666" t="s">
        <v>4135</v>
      </c>
      <c r="F85" s="667" t="s">
        <v>4136</v>
      </c>
      <c r="G85" s="666" t="s">
        <v>3391</v>
      </c>
      <c r="H85" s="666" t="s">
        <v>3392</v>
      </c>
      <c r="I85" s="668">
        <v>21.9</v>
      </c>
      <c r="J85" s="668">
        <v>100</v>
      </c>
      <c r="K85" s="669">
        <v>2190.1</v>
      </c>
    </row>
    <row r="86" spans="1:11" ht="14.4" customHeight="1" x14ac:dyDescent="0.3">
      <c r="A86" s="664" t="s">
        <v>535</v>
      </c>
      <c r="B86" s="665" t="s">
        <v>536</v>
      </c>
      <c r="C86" s="666" t="s">
        <v>540</v>
      </c>
      <c r="D86" s="667" t="s">
        <v>2090</v>
      </c>
      <c r="E86" s="666" t="s">
        <v>4135</v>
      </c>
      <c r="F86" s="667" t="s">
        <v>4136</v>
      </c>
      <c r="G86" s="666" t="s">
        <v>3393</v>
      </c>
      <c r="H86" s="666" t="s">
        <v>3394</v>
      </c>
      <c r="I86" s="668">
        <v>21.9</v>
      </c>
      <c r="J86" s="668">
        <v>100</v>
      </c>
      <c r="K86" s="669">
        <v>2190.1</v>
      </c>
    </row>
    <row r="87" spans="1:11" ht="14.4" customHeight="1" x14ac:dyDescent="0.3">
      <c r="A87" s="664" t="s">
        <v>535</v>
      </c>
      <c r="B87" s="665" t="s">
        <v>536</v>
      </c>
      <c r="C87" s="666" t="s">
        <v>540</v>
      </c>
      <c r="D87" s="667" t="s">
        <v>2090</v>
      </c>
      <c r="E87" s="666" t="s">
        <v>4135</v>
      </c>
      <c r="F87" s="667" t="s">
        <v>4136</v>
      </c>
      <c r="G87" s="666" t="s">
        <v>3395</v>
      </c>
      <c r="H87" s="666" t="s">
        <v>3396</v>
      </c>
      <c r="I87" s="668">
        <v>9.1999999999999993</v>
      </c>
      <c r="J87" s="668">
        <v>1150</v>
      </c>
      <c r="K87" s="669">
        <v>10580</v>
      </c>
    </row>
    <row r="88" spans="1:11" ht="14.4" customHeight="1" x14ac:dyDescent="0.3">
      <c r="A88" s="664" t="s">
        <v>535</v>
      </c>
      <c r="B88" s="665" t="s">
        <v>536</v>
      </c>
      <c r="C88" s="666" t="s">
        <v>540</v>
      </c>
      <c r="D88" s="667" t="s">
        <v>2090</v>
      </c>
      <c r="E88" s="666" t="s">
        <v>4135</v>
      </c>
      <c r="F88" s="667" t="s">
        <v>4136</v>
      </c>
      <c r="G88" s="666" t="s">
        <v>3397</v>
      </c>
      <c r="H88" s="666" t="s">
        <v>3398</v>
      </c>
      <c r="I88" s="668">
        <v>172.5</v>
      </c>
      <c r="J88" s="668">
        <v>2</v>
      </c>
      <c r="K88" s="669">
        <v>345</v>
      </c>
    </row>
    <row r="89" spans="1:11" ht="14.4" customHeight="1" x14ac:dyDescent="0.3">
      <c r="A89" s="664" t="s">
        <v>535</v>
      </c>
      <c r="B89" s="665" t="s">
        <v>536</v>
      </c>
      <c r="C89" s="666" t="s">
        <v>540</v>
      </c>
      <c r="D89" s="667" t="s">
        <v>2090</v>
      </c>
      <c r="E89" s="666" t="s">
        <v>4135</v>
      </c>
      <c r="F89" s="667" t="s">
        <v>4136</v>
      </c>
      <c r="G89" s="666" t="s">
        <v>3399</v>
      </c>
      <c r="H89" s="666" t="s">
        <v>3400</v>
      </c>
      <c r="I89" s="668">
        <v>369.05</v>
      </c>
      <c r="J89" s="668">
        <v>2</v>
      </c>
      <c r="K89" s="669">
        <v>738.1</v>
      </c>
    </row>
    <row r="90" spans="1:11" ht="14.4" customHeight="1" x14ac:dyDescent="0.3">
      <c r="A90" s="664" t="s">
        <v>535</v>
      </c>
      <c r="B90" s="665" t="s">
        <v>536</v>
      </c>
      <c r="C90" s="666" t="s">
        <v>540</v>
      </c>
      <c r="D90" s="667" t="s">
        <v>2090</v>
      </c>
      <c r="E90" s="666" t="s">
        <v>4135</v>
      </c>
      <c r="F90" s="667" t="s">
        <v>4136</v>
      </c>
      <c r="G90" s="666" t="s">
        <v>3401</v>
      </c>
      <c r="H90" s="666" t="s">
        <v>3402</v>
      </c>
      <c r="I90" s="668">
        <v>186.82</v>
      </c>
      <c r="J90" s="668">
        <v>2</v>
      </c>
      <c r="K90" s="669">
        <v>373.65</v>
      </c>
    </row>
    <row r="91" spans="1:11" ht="14.4" customHeight="1" x14ac:dyDescent="0.3">
      <c r="A91" s="664" t="s">
        <v>535</v>
      </c>
      <c r="B91" s="665" t="s">
        <v>536</v>
      </c>
      <c r="C91" s="666" t="s">
        <v>540</v>
      </c>
      <c r="D91" s="667" t="s">
        <v>2090</v>
      </c>
      <c r="E91" s="666" t="s">
        <v>4135</v>
      </c>
      <c r="F91" s="667" t="s">
        <v>4136</v>
      </c>
      <c r="G91" s="666" t="s">
        <v>3403</v>
      </c>
      <c r="H91" s="666" t="s">
        <v>3404</v>
      </c>
      <c r="I91" s="668">
        <v>18.39</v>
      </c>
      <c r="J91" s="668">
        <v>12</v>
      </c>
      <c r="K91" s="669">
        <v>220.7</v>
      </c>
    </row>
    <row r="92" spans="1:11" ht="14.4" customHeight="1" x14ac:dyDescent="0.3">
      <c r="A92" s="664" t="s">
        <v>535</v>
      </c>
      <c r="B92" s="665" t="s">
        <v>536</v>
      </c>
      <c r="C92" s="666" t="s">
        <v>540</v>
      </c>
      <c r="D92" s="667" t="s">
        <v>2090</v>
      </c>
      <c r="E92" s="666" t="s">
        <v>4135</v>
      </c>
      <c r="F92" s="667" t="s">
        <v>4136</v>
      </c>
      <c r="G92" s="666" t="s">
        <v>3405</v>
      </c>
      <c r="H92" s="666" t="s">
        <v>3406</v>
      </c>
      <c r="I92" s="668">
        <v>3.39</v>
      </c>
      <c r="J92" s="668">
        <v>200</v>
      </c>
      <c r="K92" s="669">
        <v>678</v>
      </c>
    </row>
    <row r="93" spans="1:11" ht="14.4" customHeight="1" x14ac:dyDescent="0.3">
      <c r="A93" s="664" t="s">
        <v>535</v>
      </c>
      <c r="B93" s="665" t="s">
        <v>536</v>
      </c>
      <c r="C93" s="666" t="s">
        <v>540</v>
      </c>
      <c r="D93" s="667" t="s">
        <v>2090</v>
      </c>
      <c r="E93" s="666" t="s">
        <v>4135</v>
      </c>
      <c r="F93" s="667" t="s">
        <v>4136</v>
      </c>
      <c r="G93" s="666" t="s">
        <v>3407</v>
      </c>
      <c r="H93" s="666" t="s">
        <v>3408</v>
      </c>
      <c r="I93" s="668">
        <v>6.06</v>
      </c>
      <c r="J93" s="668">
        <v>720</v>
      </c>
      <c r="K93" s="669">
        <v>4359.6000000000004</v>
      </c>
    </row>
    <row r="94" spans="1:11" ht="14.4" customHeight="1" x14ac:dyDescent="0.3">
      <c r="A94" s="664" t="s">
        <v>535</v>
      </c>
      <c r="B94" s="665" t="s">
        <v>536</v>
      </c>
      <c r="C94" s="666" t="s">
        <v>540</v>
      </c>
      <c r="D94" s="667" t="s">
        <v>2090</v>
      </c>
      <c r="E94" s="666" t="s">
        <v>4135</v>
      </c>
      <c r="F94" s="667" t="s">
        <v>4136</v>
      </c>
      <c r="G94" s="666" t="s">
        <v>3409</v>
      </c>
      <c r="H94" s="666" t="s">
        <v>3410</v>
      </c>
      <c r="I94" s="668">
        <v>9.44</v>
      </c>
      <c r="J94" s="668">
        <v>600</v>
      </c>
      <c r="K94" s="669">
        <v>5664</v>
      </c>
    </row>
    <row r="95" spans="1:11" ht="14.4" customHeight="1" x14ac:dyDescent="0.3">
      <c r="A95" s="664" t="s">
        <v>535</v>
      </c>
      <c r="B95" s="665" t="s">
        <v>536</v>
      </c>
      <c r="C95" s="666" t="s">
        <v>540</v>
      </c>
      <c r="D95" s="667" t="s">
        <v>2090</v>
      </c>
      <c r="E95" s="666" t="s">
        <v>4135</v>
      </c>
      <c r="F95" s="667" t="s">
        <v>4136</v>
      </c>
      <c r="G95" s="666" t="s">
        <v>3411</v>
      </c>
      <c r="H95" s="666" t="s">
        <v>3412</v>
      </c>
      <c r="I95" s="668">
        <v>65.92</v>
      </c>
      <c r="J95" s="668">
        <v>10</v>
      </c>
      <c r="K95" s="669">
        <v>659.2</v>
      </c>
    </row>
    <row r="96" spans="1:11" ht="14.4" customHeight="1" x14ac:dyDescent="0.3">
      <c r="A96" s="664" t="s">
        <v>535</v>
      </c>
      <c r="B96" s="665" t="s">
        <v>536</v>
      </c>
      <c r="C96" s="666" t="s">
        <v>540</v>
      </c>
      <c r="D96" s="667" t="s">
        <v>2090</v>
      </c>
      <c r="E96" s="666" t="s">
        <v>4135</v>
      </c>
      <c r="F96" s="667" t="s">
        <v>4136</v>
      </c>
      <c r="G96" s="666" t="s">
        <v>3413</v>
      </c>
      <c r="H96" s="666" t="s">
        <v>3414</v>
      </c>
      <c r="I96" s="668">
        <v>361.8</v>
      </c>
      <c r="J96" s="668">
        <v>2</v>
      </c>
      <c r="K96" s="669">
        <v>723.6</v>
      </c>
    </row>
    <row r="97" spans="1:11" ht="14.4" customHeight="1" x14ac:dyDescent="0.3">
      <c r="A97" s="664" t="s">
        <v>535</v>
      </c>
      <c r="B97" s="665" t="s">
        <v>536</v>
      </c>
      <c r="C97" s="666" t="s">
        <v>540</v>
      </c>
      <c r="D97" s="667" t="s">
        <v>2090</v>
      </c>
      <c r="E97" s="666" t="s">
        <v>4137</v>
      </c>
      <c r="F97" s="667" t="s">
        <v>4138</v>
      </c>
      <c r="G97" s="666" t="s">
        <v>3415</v>
      </c>
      <c r="H97" s="666" t="s">
        <v>3416</v>
      </c>
      <c r="I97" s="668">
        <v>8.1666666666666661</v>
      </c>
      <c r="J97" s="668">
        <v>600</v>
      </c>
      <c r="K97" s="669">
        <v>4900</v>
      </c>
    </row>
    <row r="98" spans="1:11" ht="14.4" customHeight="1" x14ac:dyDescent="0.3">
      <c r="A98" s="664" t="s">
        <v>535</v>
      </c>
      <c r="B98" s="665" t="s">
        <v>536</v>
      </c>
      <c r="C98" s="666" t="s">
        <v>540</v>
      </c>
      <c r="D98" s="667" t="s">
        <v>2090</v>
      </c>
      <c r="E98" s="666" t="s">
        <v>4137</v>
      </c>
      <c r="F98" s="667" t="s">
        <v>4138</v>
      </c>
      <c r="G98" s="666" t="s">
        <v>3417</v>
      </c>
      <c r="H98" s="666" t="s">
        <v>3418</v>
      </c>
      <c r="I98" s="668">
        <v>7</v>
      </c>
      <c r="J98" s="668">
        <v>100</v>
      </c>
      <c r="K98" s="669">
        <v>700</v>
      </c>
    </row>
    <row r="99" spans="1:11" ht="14.4" customHeight="1" x14ac:dyDescent="0.3">
      <c r="A99" s="664" t="s">
        <v>535</v>
      </c>
      <c r="B99" s="665" t="s">
        <v>536</v>
      </c>
      <c r="C99" s="666" t="s">
        <v>540</v>
      </c>
      <c r="D99" s="667" t="s">
        <v>2090</v>
      </c>
      <c r="E99" s="666" t="s">
        <v>4139</v>
      </c>
      <c r="F99" s="667" t="s">
        <v>4140</v>
      </c>
      <c r="G99" s="666" t="s">
        <v>3419</v>
      </c>
      <c r="H99" s="666" t="s">
        <v>3420</v>
      </c>
      <c r="I99" s="668">
        <v>0.3</v>
      </c>
      <c r="J99" s="668">
        <v>500</v>
      </c>
      <c r="K99" s="669">
        <v>150</v>
      </c>
    </row>
    <row r="100" spans="1:11" ht="14.4" customHeight="1" x14ac:dyDescent="0.3">
      <c r="A100" s="664" t="s">
        <v>535</v>
      </c>
      <c r="B100" s="665" t="s">
        <v>536</v>
      </c>
      <c r="C100" s="666" t="s">
        <v>540</v>
      </c>
      <c r="D100" s="667" t="s">
        <v>2090</v>
      </c>
      <c r="E100" s="666" t="s">
        <v>4139</v>
      </c>
      <c r="F100" s="667" t="s">
        <v>4140</v>
      </c>
      <c r="G100" s="666" t="s">
        <v>3421</v>
      </c>
      <c r="H100" s="666" t="s">
        <v>3422</v>
      </c>
      <c r="I100" s="668">
        <v>0.31</v>
      </c>
      <c r="J100" s="668">
        <v>600</v>
      </c>
      <c r="K100" s="669">
        <v>186</v>
      </c>
    </row>
    <row r="101" spans="1:11" ht="14.4" customHeight="1" x14ac:dyDescent="0.3">
      <c r="A101" s="664" t="s">
        <v>535</v>
      </c>
      <c r="B101" s="665" t="s">
        <v>536</v>
      </c>
      <c r="C101" s="666" t="s">
        <v>540</v>
      </c>
      <c r="D101" s="667" t="s">
        <v>2090</v>
      </c>
      <c r="E101" s="666" t="s">
        <v>4139</v>
      </c>
      <c r="F101" s="667" t="s">
        <v>4140</v>
      </c>
      <c r="G101" s="666" t="s">
        <v>3423</v>
      </c>
      <c r="H101" s="666" t="s">
        <v>3424</v>
      </c>
      <c r="I101" s="668">
        <v>0.48</v>
      </c>
      <c r="J101" s="668">
        <v>800</v>
      </c>
      <c r="K101" s="669">
        <v>384</v>
      </c>
    </row>
    <row r="102" spans="1:11" ht="14.4" customHeight="1" x14ac:dyDescent="0.3">
      <c r="A102" s="664" t="s">
        <v>535</v>
      </c>
      <c r="B102" s="665" t="s">
        <v>536</v>
      </c>
      <c r="C102" s="666" t="s">
        <v>540</v>
      </c>
      <c r="D102" s="667" t="s">
        <v>2090</v>
      </c>
      <c r="E102" s="666" t="s">
        <v>4139</v>
      </c>
      <c r="F102" s="667" t="s">
        <v>4140</v>
      </c>
      <c r="G102" s="666" t="s">
        <v>3425</v>
      </c>
      <c r="H102" s="666" t="s">
        <v>3426</v>
      </c>
      <c r="I102" s="668">
        <v>0.48333333333333334</v>
      </c>
      <c r="J102" s="668">
        <v>1300</v>
      </c>
      <c r="K102" s="669">
        <v>628</v>
      </c>
    </row>
    <row r="103" spans="1:11" ht="14.4" customHeight="1" x14ac:dyDescent="0.3">
      <c r="A103" s="664" t="s">
        <v>535</v>
      </c>
      <c r="B103" s="665" t="s">
        <v>536</v>
      </c>
      <c r="C103" s="666" t="s">
        <v>540</v>
      </c>
      <c r="D103" s="667" t="s">
        <v>2090</v>
      </c>
      <c r="E103" s="666" t="s">
        <v>4139</v>
      </c>
      <c r="F103" s="667" t="s">
        <v>4140</v>
      </c>
      <c r="G103" s="666" t="s">
        <v>3427</v>
      </c>
      <c r="H103" s="666" t="s">
        <v>3428</v>
      </c>
      <c r="I103" s="668">
        <v>1.8</v>
      </c>
      <c r="J103" s="668">
        <v>100</v>
      </c>
      <c r="K103" s="669">
        <v>180</v>
      </c>
    </row>
    <row r="104" spans="1:11" ht="14.4" customHeight="1" x14ac:dyDescent="0.3">
      <c r="A104" s="664" t="s">
        <v>535</v>
      </c>
      <c r="B104" s="665" t="s">
        <v>536</v>
      </c>
      <c r="C104" s="666" t="s">
        <v>540</v>
      </c>
      <c r="D104" s="667" t="s">
        <v>2090</v>
      </c>
      <c r="E104" s="666" t="s">
        <v>4139</v>
      </c>
      <c r="F104" s="667" t="s">
        <v>4140</v>
      </c>
      <c r="G104" s="666" t="s">
        <v>3429</v>
      </c>
      <c r="H104" s="666" t="s">
        <v>3430</v>
      </c>
      <c r="I104" s="668">
        <v>1.8033333333333335</v>
      </c>
      <c r="J104" s="668">
        <v>2800</v>
      </c>
      <c r="K104" s="669">
        <v>5041</v>
      </c>
    </row>
    <row r="105" spans="1:11" ht="14.4" customHeight="1" x14ac:dyDescent="0.3">
      <c r="A105" s="664" t="s">
        <v>535</v>
      </c>
      <c r="B105" s="665" t="s">
        <v>536</v>
      </c>
      <c r="C105" s="666" t="s">
        <v>540</v>
      </c>
      <c r="D105" s="667" t="s">
        <v>2090</v>
      </c>
      <c r="E105" s="666" t="s">
        <v>4141</v>
      </c>
      <c r="F105" s="667" t="s">
        <v>4142</v>
      </c>
      <c r="G105" s="666" t="s">
        <v>3431</v>
      </c>
      <c r="H105" s="666" t="s">
        <v>3432</v>
      </c>
      <c r="I105" s="668">
        <v>7.5</v>
      </c>
      <c r="J105" s="668">
        <v>120</v>
      </c>
      <c r="K105" s="669">
        <v>900</v>
      </c>
    </row>
    <row r="106" spans="1:11" ht="14.4" customHeight="1" x14ac:dyDescent="0.3">
      <c r="A106" s="664" t="s">
        <v>535</v>
      </c>
      <c r="B106" s="665" t="s">
        <v>536</v>
      </c>
      <c r="C106" s="666" t="s">
        <v>540</v>
      </c>
      <c r="D106" s="667" t="s">
        <v>2090</v>
      </c>
      <c r="E106" s="666" t="s">
        <v>4141</v>
      </c>
      <c r="F106" s="667" t="s">
        <v>4142</v>
      </c>
      <c r="G106" s="666" t="s">
        <v>3433</v>
      </c>
      <c r="H106" s="666" t="s">
        <v>3434</v>
      </c>
      <c r="I106" s="668">
        <v>7.5</v>
      </c>
      <c r="J106" s="668">
        <v>100</v>
      </c>
      <c r="K106" s="669">
        <v>750</v>
      </c>
    </row>
    <row r="107" spans="1:11" ht="14.4" customHeight="1" x14ac:dyDescent="0.3">
      <c r="A107" s="664" t="s">
        <v>535</v>
      </c>
      <c r="B107" s="665" t="s">
        <v>536</v>
      </c>
      <c r="C107" s="666" t="s">
        <v>540</v>
      </c>
      <c r="D107" s="667" t="s">
        <v>2090</v>
      </c>
      <c r="E107" s="666" t="s">
        <v>4141</v>
      </c>
      <c r="F107" s="667" t="s">
        <v>4142</v>
      </c>
      <c r="G107" s="666" t="s">
        <v>3435</v>
      </c>
      <c r="H107" s="666" t="s">
        <v>3436</v>
      </c>
      <c r="I107" s="668">
        <v>0.71</v>
      </c>
      <c r="J107" s="668">
        <v>16000</v>
      </c>
      <c r="K107" s="669">
        <v>11360</v>
      </c>
    </row>
    <row r="108" spans="1:11" ht="14.4" customHeight="1" x14ac:dyDescent="0.3">
      <c r="A108" s="664" t="s">
        <v>535</v>
      </c>
      <c r="B108" s="665" t="s">
        <v>536</v>
      </c>
      <c r="C108" s="666" t="s">
        <v>540</v>
      </c>
      <c r="D108" s="667" t="s">
        <v>2090</v>
      </c>
      <c r="E108" s="666" t="s">
        <v>4141</v>
      </c>
      <c r="F108" s="667" t="s">
        <v>4142</v>
      </c>
      <c r="G108" s="666" t="s">
        <v>3437</v>
      </c>
      <c r="H108" s="666" t="s">
        <v>3438</v>
      </c>
      <c r="I108" s="668">
        <v>0.71</v>
      </c>
      <c r="J108" s="668">
        <v>1200</v>
      </c>
      <c r="K108" s="669">
        <v>852</v>
      </c>
    </row>
    <row r="109" spans="1:11" ht="14.4" customHeight="1" x14ac:dyDescent="0.3">
      <c r="A109" s="664" t="s">
        <v>535</v>
      </c>
      <c r="B109" s="665" t="s">
        <v>536</v>
      </c>
      <c r="C109" s="666" t="s">
        <v>540</v>
      </c>
      <c r="D109" s="667" t="s">
        <v>2090</v>
      </c>
      <c r="E109" s="666" t="s">
        <v>4141</v>
      </c>
      <c r="F109" s="667" t="s">
        <v>4142</v>
      </c>
      <c r="G109" s="666" t="s">
        <v>3439</v>
      </c>
      <c r="H109" s="666" t="s">
        <v>3440</v>
      </c>
      <c r="I109" s="668">
        <v>0.71</v>
      </c>
      <c r="J109" s="668">
        <v>2400</v>
      </c>
      <c r="K109" s="669">
        <v>1704</v>
      </c>
    </row>
    <row r="110" spans="1:11" ht="14.4" customHeight="1" x14ac:dyDescent="0.3">
      <c r="A110" s="664" t="s">
        <v>535</v>
      </c>
      <c r="B110" s="665" t="s">
        <v>536</v>
      </c>
      <c r="C110" s="666" t="s">
        <v>540</v>
      </c>
      <c r="D110" s="667" t="s">
        <v>2090</v>
      </c>
      <c r="E110" s="666" t="s">
        <v>4143</v>
      </c>
      <c r="F110" s="667" t="s">
        <v>4144</v>
      </c>
      <c r="G110" s="666" t="s">
        <v>3441</v>
      </c>
      <c r="H110" s="666" t="s">
        <v>3442</v>
      </c>
      <c r="I110" s="668">
        <v>139.44</v>
      </c>
      <c r="J110" s="668">
        <v>15</v>
      </c>
      <c r="K110" s="669">
        <v>2091.6</v>
      </c>
    </row>
    <row r="111" spans="1:11" ht="14.4" customHeight="1" x14ac:dyDescent="0.3">
      <c r="A111" s="664" t="s">
        <v>535</v>
      </c>
      <c r="B111" s="665" t="s">
        <v>536</v>
      </c>
      <c r="C111" s="666" t="s">
        <v>540</v>
      </c>
      <c r="D111" s="667" t="s">
        <v>2090</v>
      </c>
      <c r="E111" s="666" t="s">
        <v>4143</v>
      </c>
      <c r="F111" s="667" t="s">
        <v>4144</v>
      </c>
      <c r="G111" s="666" t="s">
        <v>3443</v>
      </c>
      <c r="H111" s="666" t="s">
        <v>3444</v>
      </c>
      <c r="I111" s="668">
        <v>139.44</v>
      </c>
      <c r="J111" s="668">
        <v>15</v>
      </c>
      <c r="K111" s="669">
        <v>2091.6</v>
      </c>
    </row>
    <row r="112" spans="1:11" ht="14.4" customHeight="1" x14ac:dyDescent="0.3">
      <c r="A112" s="664" t="s">
        <v>535</v>
      </c>
      <c r="B112" s="665" t="s">
        <v>536</v>
      </c>
      <c r="C112" s="666" t="s">
        <v>540</v>
      </c>
      <c r="D112" s="667" t="s">
        <v>2090</v>
      </c>
      <c r="E112" s="666" t="s">
        <v>4143</v>
      </c>
      <c r="F112" s="667" t="s">
        <v>4144</v>
      </c>
      <c r="G112" s="666" t="s">
        <v>3445</v>
      </c>
      <c r="H112" s="666" t="s">
        <v>3446</v>
      </c>
      <c r="I112" s="668">
        <v>11.65</v>
      </c>
      <c r="J112" s="668">
        <v>20</v>
      </c>
      <c r="K112" s="669">
        <v>233.05</v>
      </c>
    </row>
    <row r="113" spans="1:11" ht="14.4" customHeight="1" x14ac:dyDescent="0.3">
      <c r="A113" s="664" t="s">
        <v>535</v>
      </c>
      <c r="B113" s="665" t="s">
        <v>536</v>
      </c>
      <c r="C113" s="666" t="s">
        <v>540</v>
      </c>
      <c r="D113" s="667" t="s">
        <v>2090</v>
      </c>
      <c r="E113" s="666" t="s">
        <v>4143</v>
      </c>
      <c r="F113" s="667" t="s">
        <v>4144</v>
      </c>
      <c r="G113" s="666" t="s">
        <v>3447</v>
      </c>
      <c r="H113" s="666" t="s">
        <v>3448</v>
      </c>
      <c r="I113" s="668">
        <v>142.78</v>
      </c>
      <c r="J113" s="668">
        <v>3</v>
      </c>
      <c r="K113" s="669">
        <v>428.34000000000003</v>
      </c>
    </row>
    <row r="114" spans="1:11" ht="14.4" customHeight="1" x14ac:dyDescent="0.3">
      <c r="A114" s="664" t="s">
        <v>535</v>
      </c>
      <c r="B114" s="665" t="s">
        <v>536</v>
      </c>
      <c r="C114" s="666" t="s">
        <v>545</v>
      </c>
      <c r="D114" s="667" t="s">
        <v>2091</v>
      </c>
      <c r="E114" s="666" t="s">
        <v>4133</v>
      </c>
      <c r="F114" s="667" t="s">
        <v>4134</v>
      </c>
      <c r="G114" s="666" t="s">
        <v>3231</v>
      </c>
      <c r="H114" s="666" t="s">
        <v>3232</v>
      </c>
      <c r="I114" s="668">
        <v>0.47</v>
      </c>
      <c r="J114" s="668">
        <v>300</v>
      </c>
      <c r="K114" s="669">
        <v>141</v>
      </c>
    </row>
    <row r="115" spans="1:11" ht="14.4" customHeight="1" x14ac:dyDescent="0.3">
      <c r="A115" s="664" t="s">
        <v>535</v>
      </c>
      <c r="B115" s="665" t="s">
        <v>536</v>
      </c>
      <c r="C115" s="666" t="s">
        <v>545</v>
      </c>
      <c r="D115" s="667" t="s">
        <v>2091</v>
      </c>
      <c r="E115" s="666" t="s">
        <v>4133</v>
      </c>
      <c r="F115" s="667" t="s">
        <v>4134</v>
      </c>
      <c r="G115" s="666" t="s">
        <v>3243</v>
      </c>
      <c r="H115" s="666" t="s">
        <v>3244</v>
      </c>
      <c r="I115" s="668">
        <v>28.73</v>
      </c>
      <c r="J115" s="668">
        <v>20</v>
      </c>
      <c r="K115" s="669">
        <v>574.6</v>
      </c>
    </row>
    <row r="116" spans="1:11" ht="14.4" customHeight="1" x14ac:dyDescent="0.3">
      <c r="A116" s="664" t="s">
        <v>535</v>
      </c>
      <c r="B116" s="665" t="s">
        <v>536</v>
      </c>
      <c r="C116" s="666" t="s">
        <v>545</v>
      </c>
      <c r="D116" s="667" t="s">
        <v>2091</v>
      </c>
      <c r="E116" s="666" t="s">
        <v>4133</v>
      </c>
      <c r="F116" s="667" t="s">
        <v>4134</v>
      </c>
      <c r="G116" s="666" t="s">
        <v>3245</v>
      </c>
      <c r="H116" s="666" t="s">
        <v>3246</v>
      </c>
      <c r="I116" s="668">
        <v>6.25</v>
      </c>
      <c r="J116" s="668">
        <v>40</v>
      </c>
      <c r="K116" s="669">
        <v>250</v>
      </c>
    </row>
    <row r="117" spans="1:11" ht="14.4" customHeight="1" x14ac:dyDescent="0.3">
      <c r="A117" s="664" t="s">
        <v>535</v>
      </c>
      <c r="B117" s="665" t="s">
        <v>536</v>
      </c>
      <c r="C117" s="666" t="s">
        <v>545</v>
      </c>
      <c r="D117" s="667" t="s">
        <v>2091</v>
      </c>
      <c r="E117" s="666" t="s">
        <v>4133</v>
      </c>
      <c r="F117" s="667" t="s">
        <v>4134</v>
      </c>
      <c r="G117" s="666" t="s">
        <v>3247</v>
      </c>
      <c r="H117" s="666" t="s">
        <v>3248</v>
      </c>
      <c r="I117" s="668">
        <v>0.88</v>
      </c>
      <c r="J117" s="668">
        <v>200</v>
      </c>
      <c r="K117" s="669">
        <v>176</v>
      </c>
    </row>
    <row r="118" spans="1:11" ht="14.4" customHeight="1" x14ac:dyDescent="0.3">
      <c r="A118" s="664" t="s">
        <v>535</v>
      </c>
      <c r="B118" s="665" t="s">
        <v>536</v>
      </c>
      <c r="C118" s="666" t="s">
        <v>545</v>
      </c>
      <c r="D118" s="667" t="s">
        <v>2091</v>
      </c>
      <c r="E118" s="666" t="s">
        <v>4133</v>
      </c>
      <c r="F118" s="667" t="s">
        <v>4134</v>
      </c>
      <c r="G118" s="666" t="s">
        <v>3257</v>
      </c>
      <c r="H118" s="666" t="s">
        <v>3258</v>
      </c>
      <c r="I118" s="668">
        <v>1.38</v>
      </c>
      <c r="J118" s="668">
        <v>50</v>
      </c>
      <c r="K118" s="669">
        <v>69</v>
      </c>
    </row>
    <row r="119" spans="1:11" ht="14.4" customHeight="1" x14ac:dyDescent="0.3">
      <c r="A119" s="664" t="s">
        <v>535</v>
      </c>
      <c r="B119" s="665" t="s">
        <v>536</v>
      </c>
      <c r="C119" s="666" t="s">
        <v>545</v>
      </c>
      <c r="D119" s="667" t="s">
        <v>2091</v>
      </c>
      <c r="E119" s="666" t="s">
        <v>4133</v>
      </c>
      <c r="F119" s="667" t="s">
        <v>4134</v>
      </c>
      <c r="G119" s="666" t="s">
        <v>3261</v>
      </c>
      <c r="H119" s="666" t="s">
        <v>3262</v>
      </c>
      <c r="I119" s="668">
        <v>0.67333333333333334</v>
      </c>
      <c r="J119" s="668">
        <v>700</v>
      </c>
      <c r="K119" s="669">
        <v>470</v>
      </c>
    </row>
    <row r="120" spans="1:11" ht="14.4" customHeight="1" x14ac:dyDescent="0.3">
      <c r="A120" s="664" t="s">
        <v>535</v>
      </c>
      <c r="B120" s="665" t="s">
        <v>536</v>
      </c>
      <c r="C120" s="666" t="s">
        <v>545</v>
      </c>
      <c r="D120" s="667" t="s">
        <v>2091</v>
      </c>
      <c r="E120" s="666" t="s">
        <v>4133</v>
      </c>
      <c r="F120" s="667" t="s">
        <v>4134</v>
      </c>
      <c r="G120" s="666" t="s">
        <v>3265</v>
      </c>
      <c r="H120" s="666" t="s">
        <v>3266</v>
      </c>
      <c r="I120" s="668">
        <v>1.2850000000000001</v>
      </c>
      <c r="J120" s="668">
        <v>150</v>
      </c>
      <c r="K120" s="669">
        <v>192.77</v>
      </c>
    </row>
    <row r="121" spans="1:11" ht="14.4" customHeight="1" x14ac:dyDescent="0.3">
      <c r="A121" s="664" t="s">
        <v>535</v>
      </c>
      <c r="B121" s="665" t="s">
        <v>536</v>
      </c>
      <c r="C121" s="666" t="s">
        <v>545</v>
      </c>
      <c r="D121" s="667" t="s">
        <v>2091</v>
      </c>
      <c r="E121" s="666" t="s">
        <v>4133</v>
      </c>
      <c r="F121" s="667" t="s">
        <v>4134</v>
      </c>
      <c r="G121" s="666" t="s">
        <v>3273</v>
      </c>
      <c r="H121" s="666" t="s">
        <v>3274</v>
      </c>
      <c r="I121" s="668">
        <v>0.86</v>
      </c>
      <c r="J121" s="668">
        <v>100</v>
      </c>
      <c r="K121" s="669">
        <v>86</v>
      </c>
    </row>
    <row r="122" spans="1:11" ht="14.4" customHeight="1" x14ac:dyDescent="0.3">
      <c r="A122" s="664" t="s">
        <v>535</v>
      </c>
      <c r="B122" s="665" t="s">
        <v>536</v>
      </c>
      <c r="C122" s="666" t="s">
        <v>545</v>
      </c>
      <c r="D122" s="667" t="s">
        <v>2091</v>
      </c>
      <c r="E122" s="666" t="s">
        <v>4133</v>
      </c>
      <c r="F122" s="667" t="s">
        <v>4134</v>
      </c>
      <c r="G122" s="666" t="s">
        <v>3275</v>
      </c>
      <c r="H122" s="666" t="s">
        <v>3276</v>
      </c>
      <c r="I122" s="668">
        <v>1.52</v>
      </c>
      <c r="J122" s="668">
        <v>50</v>
      </c>
      <c r="K122" s="669">
        <v>76</v>
      </c>
    </row>
    <row r="123" spans="1:11" ht="14.4" customHeight="1" x14ac:dyDescent="0.3">
      <c r="A123" s="664" t="s">
        <v>535</v>
      </c>
      <c r="B123" s="665" t="s">
        <v>536</v>
      </c>
      <c r="C123" s="666" t="s">
        <v>545</v>
      </c>
      <c r="D123" s="667" t="s">
        <v>2091</v>
      </c>
      <c r="E123" s="666" t="s">
        <v>4133</v>
      </c>
      <c r="F123" s="667" t="s">
        <v>4134</v>
      </c>
      <c r="G123" s="666" t="s">
        <v>3277</v>
      </c>
      <c r="H123" s="666" t="s">
        <v>3278</v>
      </c>
      <c r="I123" s="668">
        <v>2.06</v>
      </c>
      <c r="J123" s="668">
        <v>50</v>
      </c>
      <c r="K123" s="669">
        <v>103</v>
      </c>
    </row>
    <row r="124" spans="1:11" ht="14.4" customHeight="1" x14ac:dyDescent="0.3">
      <c r="A124" s="664" t="s">
        <v>535</v>
      </c>
      <c r="B124" s="665" t="s">
        <v>536</v>
      </c>
      <c r="C124" s="666" t="s">
        <v>545</v>
      </c>
      <c r="D124" s="667" t="s">
        <v>2091</v>
      </c>
      <c r="E124" s="666" t="s">
        <v>4133</v>
      </c>
      <c r="F124" s="667" t="s">
        <v>4134</v>
      </c>
      <c r="G124" s="666" t="s">
        <v>3279</v>
      </c>
      <c r="H124" s="666" t="s">
        <v>3280</v>
      </c>
      <c r="I124" s="668">
        <v>3.3650000000000002</v>
      </c>
      <c r="J124" s="668">
        <v>100</v>
      </c>
      <c r="K124" s="669">
        <v>336.5</v>
      </c>
    </row>
    <row r="125" spans="1:11" ht="14.4" customHeight="1" x14ac:dyDescent="0.3">
      <c r="A125" s="664" t="s">
        <v>535</v>
      </c>
      <c r="B125" s="665" t="s">
        <v>536</v>
      </c>
      <c r="C125" s="666" t="s">
        <v>545</v>
      </c>
      <c r="D125" s="667" t="s">
        <v>2091</v>
      </c>
      <c r="E125" s="666" t="s">
        <v>4133</v>
      </c>
      <c r="F125" s="667" t="s">
        <v>4134</v>
      </c>
      <c r="G125" s="666" t="s">
        <v>3449</v>
      </c>
      <c r="H125" s="666" t="s">
        <v>3450</v>
      </c>
      <c r="I125" s="668">
        <v>58.54</v>
      </c>
      <c r="J125" s="668">
        <v>10</v>
      </c>
      <c r="K125" s="669">
        <v>585.38</v>
      </c>
    </row>
    <row r="126" spans="1:11" ht="14.4" customHeight="1" x14ac:dyDescent="0.3">
      <c r="A126" s="664" t="s">
        <v>535</v>
      </c>
      <c r="B126" s="665" t="s">
        <v>536</v>
      </c>
      <c r="C126" s="666" t="s">
        <v>545</v>
      </c>
      <c r="D126" s="667" t="s">
        <v>2091</v>
      </c>
      <c r="E126" s="666" t="s">
        <v>4133</v>
      </c>
      <c r="F126" s="667" t="s">
        <v>4134</v>
      </c>
      <c r="G126" s="666" t="s">
        <v>3307</v>
      </c>
      <c r="H126" s="666" t="s">
        <v>3308</v>
      </c>
      <c r="I126" s="668">
        <v>431.93</v>
      </c>
      <c r="J126" s="668">
        <v>1</v>
      </c>
      <c r="K126" s="669">
        <v>431.93</v>
      </c>
    </row>
    <row r="127" spans="1:11" ht="14.4" customHeight="1" x14ac:dyDescent="0.3">
      <c r="A127" s="664" t="s">
        <v>535</v>
      </c>
      <c r="B127" s="665" t="s">
        <v>536</v>
      </c>
      <c r="C127" s="666" t="s">
        <v>545</v>
      </c>
      <c r="D127" s="667" t="s">
        <v>2091</v>
      </c>
      <c r="E127" s="666" t="s">
        <v>4133</v>
      </c>
      <c r="F127" s="667" t="s">
        <v>4134</v>
      </c>
      <c r="G127" s="666" t="s">
        <v>3451</v>
      </c>
      <c r="H127" s="666" t="s">
        <v>3452</v>
      </c>
      <c r="I127" s="668">
        <v>26.02</v>
      </c>
      <c r="J127" s="668">
        <v>10</v>
      </c>
      <c r="K127" s="669">
        <v>260.2</v>
      </c>
    </row>
    <row r="128" spans="1:11" ht="14.4" customHeight="1" x14ac:dyDescent="0.3">
      <c r="A128" s="664" t="s">
        <v>535</v>
      </c>
      <c r="B128" s="665" t="s">
        <v>536</v>
      </c>
      <c r="C128" s="666" t="s">
        <v>545</v>
      </c>
      <c r="D128" s="667" t="s">
        <v>2091</v>
      </c>
      <c r="E128" s="666" t="s">
        <v>4135</v>
      </c>
      <c r="F128" s="667" t="s">
        <v>4136</v>
      </c>
      <c r="G128" s="666" t="s">
        <v>3325</v>
      </c>
      <c r="H128" s="666" t="s">
        <v>3326</v>
      </c>
      <c r="I128" s="668">
        <v>1.0900000000000001</v>
      </c>
      <c r="J128" s="668">
        <v>100</v>
      </c>
      <c r="K128" s="669">
        <v>109</v>
      </c>
    </row>
    <row r="129" spans="1:11" ht="14.4" customHeight="1" x14ac:dyDescent="0.3">
      <c r="A129" s="664" t="s">
        <v>535</v>
      </c>
      <c r="B129" s="665" t="s">
        <v>536</v>
      </c>
      <c r="C129" s="666" t="s">
        <v>545</v>
      </c>
      <c r="D129" s="667" t="s">
        <v>2091</v>
      </c>
      <c r="E129" s="666" t="s">
        <v>4135</v>
      </c>
      <c r="F129" s="667" t="s">
        <v>4136</v>
      </c>
      <c r="G129" s="666" t="s">
        <v>3329</v>
      </c>
      <c r="H129" s="666" t="s">
        <v>3330</v>
      </c>
      <c r="I129" s="668">
        <v>0.48</v>
      </c>
      <c r="J129" s="668">
        <v>100</v>
      </c>
      <c r="K129" s="669">
        <v>48</v>
      </c>
    </row>
    <row r="130" spans="1:11" ht="14.4" customHeight="1" x14ac:dyDescent="0.3">
      <c r="A130" s="664" t="s">
        <v>535</v>
      </c>
      <c r="B130" s="665" t="s">
        <v>536</v>
      </c>
      <c r="C130" s="666" t="s">
        <v>545</v>
      </c>
      <c r="D130" s="667" t="s">
        <v>2091</v>
      </c>
      <c r="E130" s="666" t="s">
        <v>4135</v>
      </c>
      <c r="F130" s="667" t="s">
        <v>4136</v>
      </c>
      <c r="G130" s="666" t="s">
        <v>3331</v>
      </c>
      <c r="H130" s="666" t="s">
        <v>3332</v>
      </c>
      <c r="I130" s="668">
        <v>0.67</v>
      </c>
      <c r="J130" s="668">
        <v>100</v>
      </c>
      <c r="K130" s="669">
        <v>67</v>
      </c>
    </row>
    <row r="131" spans="1:11" ht="14.4" customHeight="1" x14ac:dyDescent="0.3">
      <c r="A131" s="664" t="s">
        <v>535</v>
      </c>
      <c r="B131" s="665" t="s">
        <v>536</v>
      </c>
      <c r="C131" s="666" t="s">
        <v>545</v>
      </c>
      <c r="D131" s="667" t="s">
        <v>2091</v>
      </c>
      <c r="E131" s="666" t="s">
        <v>4135</v>
      </c>
      <c r="F131" s="667" t="s">
        <v>4136</v>
      </c>
      <c r="G131" s="666" t="s">
        <v>3343</v>
      </c>
      <c r="H131" s="666" t="s">
        <v>3344</v>
      </c>
      <c r="I131" s="668">
        <v>2.78</v>
      </c>
      <c r="J131" s="668">
        <v>30</v>
      </c>
      <c r="K131" s="669">
        <v>83.4</v>
      </c>
    </row>
    <row r="132" spans="1:11" ht="14.4" customHeight="1" x14ac:dyDescent="0.3">
      <c r="A132" s="664" t="s">
        <v>535</v>
      </c>
      <c r="B132" s="665" t="s">
        <v>536</v>
      </c>
      <c r="C132" s="666" t="s">
        <v>545</v>
      </c>
      <c r="D132" s="667" t="s">
        <v>2091</v>
      </c>
      <c r="E132" s="666" t="s">
        <v>4135</v>
      </c>
      <c r="F132" s="667" t="s">
        <v>4136</v>
      </c>
      <c r="G132" s="666" t="s">
        <v>3347</v>
      </c>
      <c r="H132" s="666" t="s">
        <v>3348</v>
      </c>
      <c r="I132" s="668">
        <v>1.9799999999999998</v>
      </c>
      <c r="J132" s="668">
        <v>200</v>
      </c>
      <c r="K132" s="669">
        <v>396</v>
      </c>
    </row>
    <row r="133" spans="1:11" ht="14.4" customHeight="1" x14ac:dyDescent="0.3">
      <c r="A133" s="664" t="s">
        <v>535</v>
      </c>
      <c r="B133" s="665" t="s">
        <v>536</v>
      </c>
      <c r="C133" s="666" t="s">
        <v>545</v>
      </c>
      <c r="D133" s="667" t="s">
        <v>2091</v>
      </c>
      <c r="E133" s="666" t="s">
        <v>4135</v>
      </c>
      <c r="F133" s="667" t="s">
        <v>4136</v>
      </c>
      <c r="G133" s="666" t="s">
        <v>3349</v>
      </c>
      <c r="H133" s="666" t="s">
        <v>3350</v>
      </c>
      <c r="I133" s="668">
        <v>2.023333333333333</v>
      </c>
      <c r="J133" s="668">
        <v>150</v>
      </c>
      <c r="K133" s="669">
        <v>303.5</v>
      </c>
    </row>
    <row r="134" spans="1:11" ht="14.4" customHeight="1" x14ac:dyDescent="0.3">
      <c r="A134" s="664" t="s">
        <v>535</v>
      </c>
      <c r="B134" s="665" t="s">
        <v>536</v>
      </c>
      <c r="C134" s="666" t="s">
        <v>545</v>
      </c>
      <c r="D134" s="667" t="s">
        <v>2091</v>
      </c>
      <c r="E134" s="666" t="s">
        <v>4135</v>
      </c>
      <c r="F134" s="667" t="s">
        <v>4136</v>
      </c>
      <c r="G134" s="666" t="s">
        <v>3351</v>
      </c>
      <c r="H134" s="666" t="s">
        <v>3352</v>
      </c>
      <c r="I134" s="668">
        <v>3.1</v>
      </c>
      <c r="J134" s="668">
        <v>250</v>
      </c>
      <c r="K134" s="669">
        <v>775</v>
      </c>
    </row>
    <row r="135" spans="1:11" ht="14.4" customHeight="1" x14ac:dyDescent="0.3">
      <c r="A135" s="664" t="s">
        <v>535</v>
      </c>
      <c r="B135" s="665" t="s">
        <v>536</v>
      </c>
      <c r="C135" s="666" t="s">
        <v>545</v>
      </c>
      <c r="D135" s="667" t="s">
        <v>2091</v>
      </c>
      <c r="E135" s="666" t="s">
        <v>4135</v>
      </c>
      <c r="F135" s="667" t="s">
        <v>4136</v>
      </c>
      <c r="G135" s="666" t="s">
        <v>3353</v>
      </c>
      <c r="H135" s="666" t="s">
        <v>3354</v>
      </c>
      <c r="I135" s="668">
        <v>1.92</v>
      </c>
      <c r="J135" s="668">
        <v>150</v>
      </c>
      <c r="K135" s="669">
        <v>288</v>
      </c>
    </row>
    <row r="136" spans="1:11" ht="14.4" customHeight="1" x14ac:dyDescent="0.3">
      <c r="A136" s="664" t="s">
        <v>535</v>
      </c>
      <c r="B136" s="665" t="s">
        <v>536</v>
      </c>
      <c r="C136" s="666" t="s">
        <v>545</v>
      </c>
      <c r="D136" s="667" t="s">
        <v>2091</v>
      </c>
      <c r="E136" s="666" t="s">
        <v>4135</v>
      </c>
      <c r="F136" s="667" t="s">
        <v>4136</v>
      </c>
      <c r="G136" s="666" t="s">
        <v>3453</v>
      </c>
      <c r="H136" s="666" t="s">
        <v>3454</v>
      </c>
      <c r="I136" s="668">
        <v>0.01</v>
      </c>
      <c r="J136" s="668">
        <v>2450</v>
      </c>
      <c r="K136" s="669">
        <v>24.5</v>
      </c>
    </row>
    <row r="137" spans="1:11" ht="14.4" customHeight="1" x14ac:dyDescent="0.3">
      <c r="A137" s="664" t="s">
        <v>535</v>
      </c>
      <c r="B137" s="665" t="s">
        <v>536</v>
      </c>
      <c r="C137" s="666" t="s">
        <v>545</v>
      </c>
      <c r="D137" s="667" t="s">
        <v>2091</v>
      </c>
      <c r="E137" s="666" t="s">
        <v>4135</v>
      </c>
      <c r="F137" s="667" t="s">
        <v>4136</v>
      </c>
      <c r="G137" s="666" t="s">
        <v>3357</v>
      </c>
      <c r="H137" s="666" t="s">
        <v>3358</v>
      </c>
      <c r="I137" s="668">
        <v>2.17</v>
      </c>
      <c r="J137" s="668">
        <v>150</v>
      </c>
      <c r="K137" s="669">
        <v>325.5</v>
      </c>
    </row>
    <row r="138" spans="1:11" ht="14.4" customHeight="1" x14ac:dyDescent="0.3">
      <c r="A138" s="664" t="s">
        <v>535</v>
      </c>
      <c r="B138" s="665" t="s">
        <v>536</v>
      </c>
      <c r="C138" s="666" t="s">
        <v>545</v>
      </c>
      <c r="D138" s="667" t="s">
        <v>2091</v>
      </c>
      <c r="E138" s="666" t="s">
        <v>4135</v>
      </c>
      <c r="F138" s="667" t="s">
        <v>4136</v>
      </c>
      <c r="G138" s="666" t="s">
        <v>3365</v>
      </c>
      <c r="H138" s="666" t="s">
        <v>3366</v>
      </c>
      <c r="I138" s="668">
        <v>2.86</v>
      </c>
      <c r="J138" s="668">
        <v>25</v>
      </c>
      <c r="K138" s="669">
        <v>71.5</v>
      </c>
    </row>
    <row r="139" spans="1:11" ht="14.4" customHeight="1" x14ac:dyDescent="0.3">
      <c r="A139" s="664" t="s">
        <v>535</v>
      </c>
      <c r="B139" s="665" t="s">
        <v>536</v>
      </c>
      <c r="C139" s="666" t="s">
        <v>545</v>
      </c>
      <c r="D139" s="667" t="s">
        <v>2091</v>
      </c>
      <c r="E139" s="666" t="s">
        <v>4135</v>
      </c>
      <c r="F139" s="667" t="s">
        <v>4136</v>
      </c>
      <c r="G139" s="666" t="s">
        <v>3395</v>
      </c>
      <c r="H139" s="666" t="s">
        <v>3396</v>
      </c>
      <c r="I139" s="668">
        <v>9.1999999999999993</v>
      </c>
      <c r="J139" s="668">
        <v>50</v>
      </c>
      <c r="K139" s="669">
        <v>460</v>
      </c>
    </row>
    <row r="140" spans="1:11" ht="14.4" customHeight="1" x14ac:dyDescent="0.3">
      <c r="A140" s="664" t="s">
        <v>535</v>
      </c>
      <c r="B140" s="665" t="s">
        <v>536</v>
      </c>
      <c r="C140" s="666" t="s">
        <v>545</v>
      </c>
      <c r="D140" s="667" t="s">
        <v>2091</v>
      </c>
      <c r="E140" s="666" t="s">
        <v>4139</v>
      </c>
      <c r="F140" s="667" t="s">
        <v>4140</v>
      </c>
      <c r="G140" s="666" t="s">
        <v>3419</v>
      </c>
      <c r="H140" s="666" t="s">
        <v>3420</v>
      </c>
      <c r="I140" s="668">
        <v>0.3</v>
      </c>
      <c r="J140" s="668">
        <v>100</v>
      </c>
      <c r="K140" s="669">
        <v>30</v>
      </c>
    </row>
    <row r="141" spans="1:11" ht="14.4" customHeight="1" x14ac:dyDescent="0.3">
      <c r="A141" s="664" t="s">
        <v>535</v>
      </c>
      <c r="B141" s="665" t="s">
        <v>536</v>
      </c>
      <c r="C141" s="666" t="s">
        <v>545</v>
      </c>
      <c r="D141" s="667" t="s">
        <v>2091</v>
      </c>
      <c r="E141" s="666" t="s">
        <v>4141</v>
      </c>
      <c r="F141" s="667" t="s">
        <v>4142</v>
      </c>
      <c r="G141" s="666" t="s">
        <v>3437</v>
      </c>
      <c r="H141" s="666" t="s">
        <v>3438</v>
      </c>
      <c r="I141" s="668">
        <v>0.71</v>
      </c>
      <c r="J141" s="668">
        <v>400</v>
      </c>
      <c r="K141" s="669">
        <v>284</v>
      </c>
    </row>
    <row r="142" spans="1:11" ht="14.4" customHeight="1" x14ac:dyDescent="0.3">
      <c r="A142" s="664" t="s">
        <v>535</v>
      </c>
      <c r="B142" s="665" t="s">
        <v>536</v>
      </c>
      <c r="C142" s="666" t="s">
        <v>545</v>
      </c>
      <c r="D142" s="667" t="s">
        <v>2091</v>
      </c>
      <c r="E142" s="666" t="s">
        <v>4141</v>
      </c>
      <c r="F142" s="667" t="s">
        <v>4142</v>
      </c>
      <c r="G142" s="666" t="s">
        <v>3439</v>
      </c>
      <c r="H142" s="666" t="s">
        <v>3440</v>
      </c>
      <c r="I142" s="668">
        <v>0.71</v>
      </c>
      <c r="J142" s="668">
        <v>200</v>
      </c>
      <c r="K142" s="669">
        <v>142</v>
      </c>
    </row>
    <row r="143" spans="1:11" ht="14.4" customHeight="1" x14ac:dyDescent="0.3">
      <c r="A143" s="664" t="s">
        <v>535</v>
      </c>
      <c r="B143" s="665" t="s">
        <v>536</v>
      </c>
      <c r="C143" s="666" t="s">
        <v>548</v>
      </c>
      <c r="D143" s="667" t="s">
        <v>2092</v>
      </c>
      <c r="E143" s="666" t="s">
        <v>4133</v>
      </c>
      <c r="F143" s="667" t="s">
        <v>4134</v>
      </c>
      <c r="G143" s="666" t="s">
        <v>3231</v>
      </c>
      <c r="H143" s="666" t="s">
        <v>3232</v>
      </c>
      <c r="I143" s="668">
        <v>0.47249999999999998</v>
      </c>
      <c r="J143" s="668">
        <v>530</v>
      </c>
      <c r="K143" s="669">
        <v>254.1</v>
      </c>
    </row>
    <row r="144" spans="1:11" ht="14.4" customHeight="1" x14ac:dyDescent="0.3">
      <c r="A144" s="664" t="s">
        <v>535</v>
      </c>
      <c r="B144" s="665" t="s">
        <v>536</v>
      </c>
      <c r="C144" s="666" t="s">
        <v>548</v>
      </c>
      <c r="D144" s="667" t="s">
        <v>2092</v>
      </c>
      <c r="E144" s="666" t="s">
        <v>4133</v>
      </c>
      <c r="F144" s="667" t="s">
        <v>4134</v>
      </c>
      <c r="G144" s="666" t="s">
        <v>3455</v>
      </c>
      <c r="H144" s="666" t="s">
        <v>3456</v>
      </c>
      <c r="I144" s="668">
        <v>5.73</v>
      </c>
      <c r="J144" s="668">
        <v>10</v>
      </c>
      <c r="K144" s="669">
        <v>57.28</v>
      </c>
    </row>
    <row r="145" spans="1:11" ht="14.4" customHeight="1" x14ac:dyDescent="0.3">
      <c r="A145" s="664" t="s">
        <v>535</v>
      </c>
      <c r="B145" s="665" t="s">
        <v>536</v>
      </c>
      <c r="C145" s="666" t="s">
        <v>548</v>
      </c>
      <c r="D145" s="667" t="s">
        <v>2092</v>
      </c>
      <c r="E145" s="666" t="s">
        <v>4133</v>
      </c>
      <c r="F145" s="667" t="s">
        <v>4134</v>
      </c>
      <c r="G145" s="666" t="s">
        <v>3457</v>
      </c>
      <c r="H145" s="666" t="s">
        <v>3458</v>
      </c>
      <c r="I145" s="668">
        <v>4.3</v>
      </c>
      <c r="J145" s="668">
        <v>36</v>
      </c>
      <c r="K145" s="669">
        <v>154.80000000000001</v>
      </c>
    </row>
    <row r="146" spans="1:11" ht="14.4" customHeight="1" x14ac:dyDescent="0.3">
      <c r="A146" s="664" t="s">
        <v>535</v>
      </c>
      <c r="B146" s="665" t="s">
        <v>536</v>
      </c>
      <c r="C146" s="666" t="s">
        <v>548</v>
      </c>
      <c r="D146" s="667" t="s">
        <v>2092</v>
      </c>
      <c r="E146" s="666" t="s">
        <v>4133</v>
      </c>
      <c r="F146" s="667" t="s">
        <v>4134</v>
      </c>
      <c r="G146" s="666" t="s">
        <v>3233</v>
      </c>
      <c r="H146" s="666" t="s">
        <v>3234</v>
      </c>
      <c r="I146" s="668">
        <v>34.69</v>
      </c>
      <c r="J146" s="668">
        <v>12</v>
      </c>
      <c r="K146" s="669">
        <v>416.29</v>
      </c>
    </row>
    <row r="147" spans="1:11" ht="14.4" customHeight="1" x14ac:dyDescent="0.3">
      <c r="A147" s="664" t="s">
        <v>535</v>
      </c>
      <c r="B147" s="665" t="s">
        <v>536</v>
      </c>
      <c r="C147" s="666" t="s">
        <v>548</v>
      </c>
      <c r="D147" s="667" t="s">
        <v>2092</v>
      </c>
      <c r="E147" s="666" t="s">
        <v>4133</v>
      </c>
      <c r="F147" s="667" t="s">
        <v>4134</v>
      </c>
      <c r="G147" s="666" t="s">
        <v>3235</v>
      </c>
      <c r="H147" s="666" t="s">
        <v>3236</v>
      </c>
      <c r="I147" s="668">
        <v>2.5049999999999999</v>
      </c>
      <c r="J147" s="668">
        <v>40</v>
      </c>
      <c r="K147" s="669">
        <v>100.2</v>
      </c>
    </row>
    <row r="148" spans="1:11" ht="14.4" customHeight="1" x14ac:dyDescent="0.3">
      <c r="A148" s="664" t="s">
        <v>535</v>
      </c>
      <c r="B148" s="665" t="s">
        <v>536</v>
      </c>
      <c r="C148" s="666" t="s">
        <v>548</v>
      </c>
      <c r="D148" s="667" t="s">
        <v>2092</v>
      </c>
      <c r="E148" s="666" t="s">
        <v>4133</v>
      </c>
      <c r="F148" s="667" t="s">
        <v>4134</v>
      </c>
      <c r="G148" s="666" t="s">
        <v>3237</v>
      </c>
      <c r="H148" s="666" t="s">
        <v>3238</v>
      </c>
      <c r="I148" s="668">
        <v>3.9649999999999999</v>
      </c>
      <c r="J148" s="668">
        <v>40</v>
      </c>
      <c r="K148" s="669">
        <v>158.60000000000002</v>
      </c>
    </row>
    <row r="149" spans="1:11" ht="14.4" customHeight="1" x14ac:dyDescent="0.3">
      <c r="A149" s="664" t="s">
        <v>535</v>
      </c>
      <c r="B149" s="665" t="s">
        <v>536</v>
      </c>
      <c r="C149" s="666" t="s">
        <v>548</v>
      </c>
      <c r="D149" s="667" t="s">
        <v>2092</v>
      </c>
      <c r="E149" s="666" t="s">
        <v>4133</v>
      </c>
      <c r="F149" s="667" t="s">
        <v>4134</v>
      </c>
      <c r="G149" s="666" t="s">
        <v>3239</v>
      </c>
      <c r="H149" s="666" t="s">
        <v>3240</v>
      </c>
      <c r="I149" s="668">
        <v>128</v>
      </c>
      <c r="J149" s="668">
        <v>10</v>
      </c>
      <c r="K149" s="669">
        <v>1279.97</v>
      </c>
    </row>
    <row r="150" spans="1:11" ht="14.4" customHeight="1" x14ac:dyDescent="0.3">
      <c r="A150" s="664" t="s">
        <v>535</v>
      </c>
      <c r="B150" s="665" t="s">
        <v>536</v>
      </c>
      <c r="C150" s="666" t="s">
        <v>548</v>
      </c>
      <c r="D150" s="667" t="s">
        <v>2092</v>
      </c>
      <c r="E150" s="666" t="s">
        <v>4133</v>
      </c>
      <c r="F150" s="667" t="s">
        <v>4134</v>
      </c>
      <c r="G150" s="666" t="s">
        <v>3459</v>
      </c>
      <c r="H150" s="666" t="s">
        <v>3460</v>
      </c>
      <c r="I150" s="668">
        <v>9.3000000000000007</v>
      </c>
      <c r="J150" s="668">
        <v>200</v>
      </c>
      <c r="K150" s="669">
        <v>1860</v>
      </c>
    </row>
    <row r="151" spans="1:11" ht="14.4" customHeight="1" x14ac:dyDescent="0.3">
      <c r="A151" s="664" t="s">
        <v>535</v>
      </c>
      <c r="B151" s="665" t="s">
        <v>536</v>
      </c>
      <c r="C151" s="666" t="s">
        <v>548</v>
      </c>
      <c r="D151" s="667" t="s">
        <v>2092</v>
      </c>
      <c r="E151" s="666" t="s">
        <v>4133</v>
      </c>
      <c r="F151" s="667" t="s">
        <v>4134</v>
      </c>
      <c r="G151" s="666" t="s">
        <v>3243</v>
      </c>
      <c r="H151" s="666" t="s">
        <v>3244</v>
      </c>
      <c r="I151" s="668">
        <v>28.73</v>
      </c>
      <c r="J151" s="668">
        <v>72</v>
      </c>
      <c r="K151" s="669">
        <v>2068.56</v>
      </c>
    </row>
    <row r="152" spans="1:11" ht="14.4" customHeight="1" x14ac:dyDescent="0.3">
      <c r="A152" s="664" t="s">
        <v>535</v>
      </c>
      <c r="B152" s="665" t="s">
        <v>536</v>
      </c>
      <c r="C152" s="666" t="s">
        <v>548</v>
      </c>
      <c r="D152" s="667" t="s">
        <v>2092</v>
      </c>
      <c r="E152" s="666" t="s">
        <v>4133</v>
      </c>
      <c r="F152" s="667" t="s">
        <v>4134</v>
      </c>
      <c r="G152" s="666" t="s">
        <v>3245</v>
      </c>
      <c r="H152" s="666" t="s">
        <v>3246</v>
      </c>
      <c r="I152" s="668">
        <v>6.24</v>
      </c>
      <c r="J152" s="668">
        <v>50</v>
      </c>
      <c r="K152" s="669">
        <v>312</v>
      </c>
    </row>
    <row r="153" spans="1:11" ht="14.4" customHeight="1" x14ac:dyDescent="0.3">
      <c r="A153" s="664" t="s">
        <v>535</v>
      </c>
      <c r="B153" s="665" t="s">
        <v>536</v>
      </c>
      <c r="C153" s="666" t="s">
        <v>548</v>
      </c>
      <c r="D153" s="667" t="s">
        <v>2092</v>
      </c>
      <c r="E153" s="666" t="s">
        <v>4133</v>
      </c>
      <c r="F153" s="667" t="s">
        <v>4134</v>
      </c>
      <c r="G153" s="666" t="s">
        <v>3249</v>
      </c>
      <c r="H153" s="666" t="s">
        <v>3250</v>
      </c>
      <c r="I153" s="668">
        <v>1.42</v>
      </c>
      <c r="J153" s="668">
        <v>1800</v>
      </c>
      <c r="K153" s="669">
        <v>2559.9299999999998</v>
      </c>
    </row>
    <row r="154" spans="1:11" ht="14.4" customHeight="1" x14ac:dyDescent="0.3">
      <c r="A154" s="664" t="s">
        <v>535</v>
      </c>
      <c r="B154" s="665" t="s">
        <v>536</v>
      </c>
      <c r="C154" s="666" t="s">
        <v>548</v>
      </c>
      <c r="D154" s="667" t="s">
        <v>2092</v>
      </c>
      <c r="E154" s="666" t="s">
        <v>4133</v>
      </c>
      <c r="F154" s="667" t="s">
        <v>4134</v>
      </c>
      <c r="G154" s="666" t="s">
        <v>3461</v>
      </c>
      <c r="H154" s="666" t="s">
        <v>3462</v>
      </c>
      <c r="I154" s="668">
        <v>129.26</v>
      </c>
      <c r="J154" s="668">
        <v>25</v>
      </c>
      <c r="K154" s="669">
        <v>3231.5</v>
      </c>
    </row>
    <row r="155" spans="1:11" ht="14.4" customHeight="1" x14ac:dyDescent="0.3">
      <c r="A155" s="664" t="s">
        <v>535</v>
      </c>
      <c r="B155" s="665" t="s">
        <v>536</v>
      </c>
      <c r="C155" s="666" t="s">
        <v>548</v>
      </c>
      <c r="D155" s="667" t="s">
        <v>2092</v>
      </c>
      <c r="E155" s="666" t="s">
        <v>4133</v>
      </c>
      <c r="F155" s="667" t="s">
        <v>4134</v>
      </c>
      <c r="G155" s="666" t="s">
        <v>3463</v>
      </c>
      <c r="H155" s="666" t="s">
        <v>3464</v>
      </c>
      <c r="I155" s="668">
        <v>86.38</v>
      </c>
      <c r="J155" s="668">
        <v>10</v>
      </c>
      <c r="K155" s="669">
        <v>863.8</v>
      </c>
    </row>
    <row r="156" spans="1:11" ht="14.4" customHeight="1" x14ac:dyDescent="0.3">
      <c r="A156" s="664" t="s">
        <v>535</v>
      </c>
      <c r="B156" s="665" t="s">
        <v>536</v>
      </c>
      <c r="C156" s="666" t="s">
        <v>548</v>
      </c>
      <c r="D156" s="667" t="s">
        <v>2092</v>
      </c>
      <c r="E156" s="666" t="s">
        <v>4133</v>
      </c>
      <c r="F156" s="667" t="s">
        <v>4134</v>
      </c>
      <c r="G156" s="666" t="s">
        <v>3465</v>
      </c>
      <c r="H156" s="666" t="s">
        <v>3466</v>
      </c>
      <c r="I156" s="668">
        <v>11.15</v>
      </c>
      <c r="J156" s="668">
        <v>100</v>
      </c>
      <c r="K156" s="669">
        <v>1115</v>
      </c>
    </row>
    <row r="157" spans="1:11" ht="14.4" customHeight="1" x14ac:dyDescent="0.3">
      <c r="A157" s="664" t="s">
        <v>535</v>
      </c>
      <c r="B157" s="665" t="s">
        <v>536</v>
      </c>
      <c r="C157" s="666" t="s">
        <v>548</v>
      </c>
      <c r="D157" s="667" t="s">
        <v>2092</v>
      </c>
      <c r="E157" s="666" t="s">
        <v>4133</v>
      </c>
      <c r="F157" s="667" t="s">
        <v>4134</v>
      </c>
      <c r="G157" s="666" t="s">
        <v>3467</v>
      </c>
      <c r="H157" s="666" t="s">
        <v>3468</v>
      </c>
      <c r="I157" s="668">
        <v>0.27500000000000002</v>
      </c>
      <c r="J157" s="668">
        <v>700</v>
      </c>
      <c r="K157" s="669">
        <v>191</v>
      </c>
    </row>
    <row r="158" spans="1:11" ht="14.4" customHeight="1" x14ac:dyDescent="0.3">
      <c r="A158" s="664" t="s">
        <v>535</v>
      </c>
      <c r="B158" s="665" t="s">
        <v>536</v>
      </c>
      <c r="C158" s="666" t="s">
        <v>548</v>
      </c>
      <c r="D158" s="667" t="s">
        <v>2092</v>
      </c>
      <c r="E158" s="666" t="s">
        <v>4133</v>
      </c>
      <c r="F158" s="667" t="s">
        <v>4134</v>
      </c>
      <c r="G158" s="666" t="s">
        <v>3469</v>
      </c>
      <c r="H158" s="666" t="s">
        <v>3470</v>
      </c>
      <c r="I158" s="668">
        <v>233.8</v>
      </c>
      <c r="J158" s="668">
        <v>5</v>
      </c>
      <c r="K158" s="669">
        <v>1169</v>
      </c>
    </row>
    <row r="159" spans="1:11" ht="14.4" customHeight="1" x14ac:dyDescent="0.3">
      <c r="A159" s="664" t="s">
        <v>535</v>
      </c>
      <c r="B159" s="665" t="s">
        <v>536</v>
      </c>
      <c r="C159" s="666" t="s">
        <v>548</v>
      </c>
      <c r="D159" s="667" t="s">
        <v>2092</v>
      </c>
      <c r="E159" s="666" t="s">
        <v>4133</v>
      </c>
      <c r="F159" s="667" t="s">
        <v>4134</v>
      </c>
      <c r="G159" s="666" t="s">
        <v>3471</v>
      </c>
      <c r="H159" s="666" t="s">
        <v>3472</v>
      </c>
      <c r="I159" s="668">
        <v>0.43</v>
      </c>
      <c r="J159" s="668">
        <v>800</v>
      </c>
      <c r="K159" s="669">
        <v>344</v>
      </c>
    </row>
    <row r="160" spans="1:11" ht="14.4" customHeight="1" x14ac:dyDescent="0.3">
      <c r="A160" s="664" t="s">
        <v>535</v>
      </c>
      <c r="B160" s="665" t="s">
        <v>536</v>
      </c>
      <c r="C160" s="666" t="s">
        <v>548</v>
      </c>
      <c r="D160" s="667" t="s">
        <v>2092</v>
      </c>
      <c r="E160" s="666" t="s">
        <v>4133</v>
      </c>
      <c r="F160" s="667" t="s">
        <v>4134</v>
      </c>
      <c r="G160" s="666" t="s">
        <v>3251</v>
      </c>
      <c r="H160" s="666" t="s">
        <v>3252</v>
      </c>
      <c r="I160" s="668">
        <v>61.22</v>
      </c>
      <c r="J160" s="668">
        <v>2</v>
      </c>
      <c r="K160" s="669">
        <v>122.44</v>
      </c>
    </row>
    <row r="161" spans="1:11" ht="14.4" customHeight="1" x14ac:dyDescent="0.3">
      <c r="A161" s="664" t="s">
        <v>535</v>
      </c>
      <c r="B161" s="665" t="s">
        <v>536</v>
      </c>
      <c r="C161" s="666" t="s">
        <v>548</v>
      </c>
      <c r="D161" s="667" t="s">
        <v>2092</v>
      </c>
      <c r="E161" s="666" t="s">
        <v>4133</v>
      </c>
      <c r="F161" s="667" t="s">
        <v>4134</v>
      </c>
      <c r="G161" s="666" t="s">
        <v>3473</v>
      </c>
      <c r="H161" s="666" t="s">
        <v>3474</v>
      </c>
      <c r="I161" s="668">
        <v>27.27</v>
      </c>
      <c r="J161" s="668">
        <v>24</v>
      </c>
      <c r="K161" s="669">
        <v>654.52</v>
      </c>
    </row>
    <row r="162" spans="1:11" ht="14.4" customHeight="1" x14ac:dyDescent="0.3">
      <c r="A162" s="664" t="s">
        <v>535</v>
      </c>
      <c r="B162" s="665" t="s">
        <v>536</v>
      </c>
      <c r="C162" s="666" t="s">
        <v>548</v>
      </c>
      <c r="D162" s="667" t="s">
        <v>2092</v>
      </c>
      <c r="E162" s="666" t="s">
        <v>4133</v>
      </c>
      <c r="F162" s="667" t="s">
        <v>4134</v>
      </c>
      <c r="G162" s="666" t="s">
        <v>3253</v>
      </c>
      <c r="H162" s="666" t="s">
        <v>3254</v>
      </c>
      <c r="I162" s="668">
        <v>22.15</v>
      </c>
      <c r="J162" s="668">
        <v>50</v>
      </c>
      <c r="K162" s="669">
        <v>1107.5</v>
      </c>
    </row>
    <row r="163" spans="1:11" ht="14.4" customHeight="1" x14ac:dyDescent="0.3">
      <c r="A163" s="664" t="s">
        <v>535</v>
      </c>
      <c r="B163" s="665" t="s">
        <v>536</v>
      </c>
      <c r="C163" s="666" t="s">
        <v>548</v>
      </c>
      <c r="D163" s="667" t="s">
        <v>2092</v>
      </c>
      <c r="E163" s="666" t="s">
        <v>4133</v>
      </c>
      <c r="F163" s="667" t="s">
        <v>4134</v>
      </c>
      <c r="G163" s="666" t="s">
        <v>3255</v>
      </c>
      <c r="H163" s="666" t="s">
        <v>3256</v>
      </c>
      <c r="I163" s="668">
        <v>30.175000000000001</v>
      </c>
      <c r="J163" s="668">
        <v>27</v>
      </c>
      <c r="K163" s="669">
        <v>814.84</v>
      </c>
    </row>
    <row r="164" spans="1:11" ht="14.4" customHeight="1" x14ac:dyDescent="0.3">
      <c r="A164" s="664" t="s">
        <v>535</v>
      </c>
      <c r="B164" s="665" t="s">
        <v>536</v>
      </c>
      <c r="C164" s="666" t="s">
        <v>548</v>
      </c>
      <c r="D164" s="667" t="s">
        <v>2092</v>
      </c>
      <c r="E164" s="666" t="s">
        <v>4133</v>
      </c>
      <c r="F164" s="667" t="s">
        <v>4134</v>
      </c>
      <c r="G164" s="666" t="s">
        <v>3257</v>
      </c>
      <c r="H164" s="666" t="s">
        <v>3258</v>
      </c>
      <c r="I164" s="668">
        <v>1.38</v>
      </c>
      <c r="J164" s="668">
        <v>800</v>
      </c>
      <c r="K164" s="669">
        <v>1104</v>
      </c>
    </row>
    <row r="165" spans="1:11" ht="14.4" customHeight="1" x14ac:dyDescent="0.3">
      <c r="A165" s="664" t="s">
        <v>535</v>
      </c>
      <c r="B165" s="665" t="s">
        <v>536</v>
      </c>
      <c r="C165" s="666" t="s">
        <v>548</v>
      </c>
      <c r="D165" s="667" t="s">
        <v>2092</v>
      </c>
      <c r="E165" s="666" t="s">
        <v>4133</v>
      </c>
      <c r="F165" s="667" t="s">
        <v>4134</v>
      </c>
      <c r="G165" s="666" t="s">
        <v>3475</v>
      </c>
      <c r="H165" s="666" t="s">
        <v>3476</v>
      </c>
      <c r="I165" s="668">
        <v>1.17</v>
      </c>
      <c r="J165" s="668">
        <v>1500</v>
      </c>
      <c r="K165" s="669">
        <v>1759.5</v>
      </c>
    </row>
    <row r="166" spans="1:11" ht="14.4" customHeight="1" x14ac:dyDescent="0.3">
      <c r="A166" s="664" t="s">
        <v>535</v>
      </c>
      <c r="B166" s="665" t="s">
        <v>536</v>
      </c>
      <c r="C166" s="666" t="s">
        <v>548</v>
      </c>
      <c r="D166" s="667" t="s">
        <v>2092</v>
      </c>
      <c r="E166" s="666" t="s">
        <v>4133</v>
      </c>
      <c r="F166" s="667" t="s">
        <v>4134</v>
      </c>
      <c r="G166" s="666" t="s">
        <v>3261</v>
      </c>
      <c r="H166" s="666" t="s">
        <v>3262</v>
      </c>
      <c r="I166" s="668">
        <v>0.67500000000000004</v>
      </c>
      <c r="J166" s="668">
        <v>1000</v>
      </c>
      <c r="K166" s="669">
        <v>675</v>
      </c>
    </row>
    <row r="167" spans="1:11" ht="14.4" customHeight="1" x14ac:dyDescent="0.3">
      <c r="A167" s="664" t="s">
        <v>535</v>
      </c>
      <c r="B167" s="665" t="s">
        <v>536</v>
      </c>
      <c r="C167" s="666" t="s">
        <v>548</v>
      </c>
      <c r="D167" s="667" t="s">
        <v>2092</v>
      </c>
      <c r="E167" s="666" t="s">
        <v>4133</v>
      </c>
      <c r="F167" s="667" t="s">
        <v>4134</v>
      </c>
      <c r="G167" s="666" t="s">
        <v>3477</v>
      </c>
      <c r="H167" s="666" t="s">
        <v>3478</v>
      </c>
      <c r="I167" s="668">
        <v>3.43</v>
      </c>
      <c r="J167" s="668">
        <v>100</v>
      </c>
      <c r="K167" s="669">
        <v>343</v>
      </c>
    </row>
    <row r="168" spans="1:11" ht="14.4" customHeight="1" x14ac:dyDescent="0.3">
      <c r="A168" s="664" t="s">
        <v>535</v>
      </c>
      <c r="B168" s="665" t="s">
        <v>536</v>
      </c>
      <c r="C168" s="666" t="s">
        <v>548</v>
      </c>
      <c r="D168" s="667" t="s">
        <v>2092</v>
      </c>
      <c r="E168" s="666" t="s">
        <v>4133</v>
      </c>
      <c r="F168" s="667" t="s">
        <v>4134</v>
      </c>
      <c r="G168" s="666" t="s">
        <v>3479</v>
      </c>
      <c r="H168" s="666" t="s">
        <v>3480</v>
      </c>
      <c r="I168" s="668">
        <v>3.9466666666666668</v>
      </c>
      <c r="J168" s="668">
        <v>1000</v>
      </c>
      <c r="K168" s="669">
        <v>3946.9</v>
      </c>
    </row>
    <row r="169" spans="1:11" ht="14.4" customHeight="1" x14ac:dyDescent="0.3">
      <c r="A169" s="664" t="s">
        <v>535</v>
      </c>
      <c r="B169" s="665" t="s">
        <v>536</v>
      </c>
      <c r="C169" s="666" t="s">
        <v>548</v>
      </c>
      <c r="D169" s="667" t="s">
        <v>2092</v>
      </c>
      <c r="E169" s="666" t="s">
        <v>4133</v>
      </c>
      <c r="F169" s="667" t="s">
        <v>4134</v>
      </c>
      <c r="G169" s="666" t="s">
        <v>3263</v>
      </c>
      <c r="H169" s="666" t="s">
        <v>3264</v>
      </c>
      <c r="I169" s="668">
        <v>0.44</v>
      </c>
      <c r="J169" s="668">
        <v>3000</v>
      </c>
      <c r="K169" s="669">
        <v>1320</v>
      </c>
    </row>
    <row r="170" spans="1:11" ht="14.4" customHeight="1" x14ac:dyDescent="0.3">
      <c r="A170" s="664" t="s">
        <v>535</v>
      </c>
      <c r="B170" s="665" t="s">
        <v>536</v>
      </c>
      <c r="C170" s="666" t="s">
        <v>548</v>
      </c>
      <c r="D170" s="667" t="s">
        <v>2092</v>
      </c>
      <c r="E170" s="666" t="s">
        <v>4133</v>
      </c>
      <c r="F170" s="667" t="s">
        <v>4134</v>
      </c>
      <c r="G170" s="666" t="s">
        <v>3481</v>
      </c>
      <c r="H170" s="666" t="s">
        <v>3482</v>
      </c>
      <c r="I170" s="668">
        <v>0.33</v>
      </c>
      <c r="J170" s="668">
        <v>700</v>
      </c>
      <c r="K170" s="669">
        <v>231</v>
      </c>
    </row>
    <row r="171" spans="1:11" ht="14.4" customHeight="1" x14ac:dyDescent="0.3">
      <c r="A171" s="664" t="s">
        <v>535</v>
      </c>
      <c r="B171" s="665" t="s">
        <v>536</v>
      </c>
      <c r="C171" s="666" t="s">
        <v>548</v>
      </c>
      <c r="D171" s="667" t="s">
        <v>2092</v>
      </c>
      <c r="E171" s="666" t="s">
        <v>4133</v>
      </c>
      <c r="F171" s="667" t="s">
        <v>4134</v>
      </c>
      <c r="G171" s="666" t="s">
        <v>3483</v>
      </c>
      <c r="H171" s="666" t="s">
        <v>3484</v>
      </c>
      <c r="I171" s="668">
        <v>8.58</v>
      </c>
      <c r="J171" s="668">
        <v>24</v>
      </c>
      <c r="K171" s="669">
        <v>205.92</v>
      </c>
    </row>
    <row r="172" spans="1:11" ht="14.4" customHeight="1" x14ac:dyDescent="0.3">
      <c r="A172" s="664" t="s">
        <v>535</v>
      </c>
      <c r="B172" s="665" t="s">
        <v>536</v>
      </c>
      <c r="C172" s="666" t="s">
        <v>548</v>
      </c>
      <c r="D172" s="667" t="s">
        <v>2092</v>
      </c>
      <c r="E172" s="666" t="s">
        <v>4133</v>
      </c>
      <c r="F172" s="667" t="s">
        <v>4134</v>
      </c>
      <c r="G172" s="666" t="s">
        <v>3485</v>
      </c>
      <c r="H172" s="666" t="s">
        <v>3486</v>
      </c>
      <c r="I172" s="668">
        <v>27.88</v>
      </c>
      <c r="J172" s="668">
        <v>10</v>
      </c>
      <c r="K172" s="669">
        <v>278.8</v>
      </c>
    </row>
    <row r="173" spans="1:11" ht="14.4" customHeight="1" x14ac:dyDescent="0.3">
      <c r="A173" s="664" t="s">
        <v>535</v>
      </c>
      <c r="B173" s="665" t="s">
        <v>536</v>
      </c>
      <c r="C173" s="666" t="s">
        <v>548</v>
      </c>
      <c r="D173" s="667" t="s">
        <v>2092</v>
      </c>
      <c r="E173" s="666" t="s">
        <v>4133</v>
      </c>
      <c r="F173" s="667" t="s">
        <v>4134</v>
      </c>
      <c r="G173" s="666" t="s">
        <v>3487</v>
      </c>
      <c r="H173" s="666" t="s">
        <v>3488</v>
      </c>
      <c r="I173" s="668">
        <v>0.63</v>
      </c>
      <c r="J173" s="668">
        <v>1005</v>
      </c>
      <c r="K173" s="669">
        <v>633.15</v>
      </c>
    </row>
    <row r="174" spans="1:11" ht="14.4" customHeight="1" x14ac:dyDescent="0.3">
      <c r="A174" s="664" t="s">
        <v>535</v>
      </c>
      <c r="B174" s="665" t="s">
        <v>536</v>
      </c>
      <c r="C174" s="666" t="s">
        <v>548</v>
      </c>
      <c r="D174" s="667" t="s">
        <v>2092</v>
      </c>
      <c r="E174" s="666" t="s">
        <v>4133</v>
      </c>
      <c r="F174" s="667" t="s">
        <v>4134</v>
      </c>
      <c r="G174" s="666" t="s">
        <v>3265</v>
      </c>
      <c r="H174" s="666" t="s">
        <v>3266</v>
      </c>
      <c r="I174" s="668">
        <v>1.29</v>
      </c>
      <c r="J174" s="668">
        <v>4000</v>
      </c>
      <c r="K174" s="669">
        <v>5160</v>
      </c>
    </row>
    <row r="175" spans="1:11" ht="14.4" customHeight="1" x14ac:dyDescent="0.3">
      <c r="A175" s="664" t="s">
        <v>535</v>
      </c>
      <c r="B175" s="665" t="s">
        <v>536</v>
      </c>
      <c r="C175" s="666" t="s">
        <v>548</v>
      </c>
      <c r="D175" s="667" t="s">
        <v>2092</v>
      </c>
      <c r="E175" s="666" t="s">
        <v>4133</v>
      </c>
      <c r="F175" s="667" t="s">
        <v>4134</v>
      </c>
      <c r="G175" s="666" t="s">
        <v>3267</v>
      </c>
      <c r="H175" s="666" t="s">
        <v>3268</v>
      </c>
      <c r="I175" s="668">
        <v>1.17</v>
      </c>
      <c r="J175" s="668">
        <v>506</v>
      </c>
      <c r="K175" s="669">
        <v>592.02</v>
      </c>
    </row>
    <row r="176" spans="1:11" ht="14.4" customHeight="1" x14ac:dyDescent="0.3">
      <c r="A176" s="664" t="s">
        <v>535</v>
      </c>
      <c r="B176" s="665" t="s">
        <v>536</v>
      </c>
      <c r="C176" s="666" t="s">
        <v>548</v>
      </c>
      <c r="D176" s="667" t="s">
        <v>2092</v>
      </c>
      <c r="E176" s="666" t="s">
        <v>4133</v>
      </c>
      <c r="F176" s="667" t="s">
        <v>4134</v>
      </c>
      <c r="G176" s="666" t="s">
        <v>3489</v>
      </c>
      <c r="H176" s="666" t="s">
        <v>3490</v>
      </c>
      <c r="I176" s="668">
        <v>46</v>
      </c>
      <c r="J176" s="668">
        <v>2</v>
      </c>
      <c r="K176" s="669">
        <v>92</v>
      </c>
    </row>
    <row r="177" spans="1:11" ht="14.4" customHeight="1" x14ac:dyDescent="0.3">
      <c r="A177" s="664" t="s">
        <v>535</v>
      </c>
      <c r="B177" s="665" t="s">
        <v>536</v>
      </c>
      <c r="C177" s="666" t="s">
        <v>548</v>
      </c>
      <c r="D177" s="667" t="s">
        <v>2092</v>
      </c>
      <c r="E177" s="666" t="s">
        <v>4133</v>
      </c>
      <c r="F177" s="667" t="s">
        <v>4134</v>
      </c>
      <c r="G177" s="666" t="s">
        <v>3269</v>
      </c>
      <c r="H177" s="666" t="s">
        <v>3270</v>
      </c>
      <c r="I177" s="668">
        <v>98.37</v>
      </c>
      <c r="J177" s="668">
        <v>5</v>
      </c>
      <c r="K177" s="669">
        <v>491.85</v>
      </c>
    </row>
    <row r="178" spans="1:11" ht="14.4" customHeight="1" x14ac:dyDescent="0.3">
      <c r="A178" s="664" t="s">
        <v>535</v>
      </c>
      <c r="B178" s="665" t="s">
        <v>536</v>
      </c>
      <c r="C178" s="666" t="s">
        <v>548</v>
      </c>
      <c r="D178" s="667" t="s">
        <v>2092</v>
      </c>
      <c r="E178" s="666" t="s">
        <v>4133</v>
      </c>
      <c r="F178" s="667" t="s">
        <v>4134</v>
      </c>
      <c r="G178" s="666" t="s">
        <v>3491</v>
      </c>
      <c r="H178" s="666" t="s">
        <v>3492</v>
      </c>
      <c r="I178" s="668">
        <v>283.01</v>
      </c>
      <c r="J178" s="668">
        <v>10</v>
      </c>
      <c r="K178" s="669">
        <v>2830.15</v>
      </c>
    </row>
    <row r="179" spans="1:11" ht="14.4" customHeight="1" x14ac:dyDescent="0.3">
      <c r="A179" s="664" t="s">
        <v>535</v>
      </c>
      <c r="B179" s="665" t="s">
        <v>536</v>
      </c>
      <c r="C179" s="666" t="s">
        <v>548</v>
      </c>
      <c r="D179" s="667" t="s">
        <v>2092</v>
      </c>
      <c r="E179" s="666" t="s">
        <v>4133</v>
      </c>
      <c r="F179" s="667" t="s">
        <v>4134</v>
      </c>
      <c r="G179" s="666" t="s">
        <v>3271</v>
      </c>
      <c r="H179" s="666" t="s">
        <v>3272</v>
      </c>
      <c r="I179" s="668">
        <v>26.37</v>
      </c>
      <c r="J179" s="668">
        <v>48</v>
      </c>
      <c r="K179" s="669">
        <v>1265.73</v>
      </c>
    </row>
    <row r="180" spans="1:11" ht="14.4" customHeight="1" x14ac:dyDescent="0.3">
      <c r="A180" s="664" t="s">
        <v>535</v>
      </c>
      <c r="B180" s="665" t="s">
        <v>536</v>
      </c>
      <c r="C180" s="666" t="s">
        <v>548</v>
      </c>
      <c r="D180" s="667" t="s">
        <v>2092</v>
      </c>
      <c r="E180" s="666" t="s">
        <v>4133</v>
      </c>
      <c r="F180" s="667" t="s">
        <v>4134</v>
      </c>
      <c r="G180" s="666" t="s">
        <v>3277</v>
      </c>
      <c r="H180" s="666" t="s">
        <v>3278</v>
      </c>
      <c r="I180" s="668">
        <v>2.06</v>
      </c>
      <c r="J180" s="668">
        <v>400</v>
      </c>
      <c r="K180" s="669">
        <v>824</v>
      </c>
    </row>
    <row r="181" spans="1:11" ht="14.4" customHeight="1" x14ac:dyDescent="0.3">
      <c r="A181" s="664" t="s">
        <v>535</v>
      </c>
      <c r="B181" s="665" t="s">
        <v>536</v>
      </c>
      <c r="C181" s="666" t="s">
        <v>548</v>
      </c>
      <c r="D181" s="667" t="s">
        <v>2092</v>
      </c>
      <c r="E181" s="666" t="s">
        <v>4133</v>
      </c>
      <c r="F181" s="667" t="s">
        <v>4134</v>
      </c>
      <c r="G181" s="666" t="s">
        <v>3281</v>
      </c>
      <c r="H181" s="666" t="s">
        <v>3282</v>
      </c>
      <c r="I181" s="668">
        <v>5.876666666666666</v>
      </c>
      <c r="J181" s="668">
        <v>300</v>
      </c>
      <c r="K181" s="669">
        <v>1763</v>
      </c>
    </row>
    <row r="182" spans="1:11" ht="14.4" customHeight="1" x14ac:dyDescent="0.3">
      <c r="A182" s="664" t="s">
        <v>535</v>
      </c>
      <c r="B182" s="665" t="s">
        <v>536</v>
      </c>
      <c r="C182" s="666" t="s">
        <v>548</v>
      </c>
      <c r="D182" s="667" t="s">
        <v>2092</v>
      </c>
      <c r="E182" s="666" t="s">
        <v>4133</v>
      </c>
      <c r="F182" s="667" t="s">
        <v>4134</v>
      </c>
      <c r="G182" s="666" t="s">
        <v>3493</v>
      </c>
      <c r="H182" s="666" t="s">
        <v>3494</v>
      </c>
      <c r="I182" s="668">
        <v>1.6233333333333333</v>
      </c>
      <c r="J182" s="668">
        <v>60</v>
      </c>
      <c r="K182" s="669">
        <v>97.339999999999989</v>
      </c>
    </row>
    <row r="183" spans="1:11" ht="14.4" customHeight="1" x14ac:dyDescent="0.3">
      <c r="A183" s="664" t="s">
        <v>535</v>
      </c>
      <c r="B183" s="665" t="s">
        <v>536</v>
      </c>
      <c r="C183" s="666" t="s">
        <v>548</v>
      </c>
      <c r="D183" s="667" t="s">
        <v>2092</v>
      </c>
      <c r="E183" s="666" t="s">
        <v>4133</v>
      </c>
      <c r="F183" s="667" t="s">
        <v>4134</v>
      </c>
      <c r="G183" s="666" t="s">
        <v>3449</v>
      </c>
      <c r="H183" s="666" t="s">
        <v>3450</v>
      </c>
      <c r="I183" s="668">
        <v>58.53</v>
      </c>
      <c r="J183" s="668">
        <v>10</v>
      </c>
      <c r="K183" s="669">
        <v>585.29999999999995</v>
      </c>
    </row>
    <row r="184" spans="1:11" ht="14.4" customHeight="1" x14ac:dyDescent="0.3">
      <c r="A184" s="664" t="s">
        <v>535</v>
      </c>
      <c r="B184" s="665" t="s">
        <v>536</v>
      </c>
      <c r="C184" s="666" t="s">
        <v>548</v>
      </c>
      <c r="D184" s="667" t="s">
        <v>2092</v>
      </c>
      <c r="E184" s="666" t="s">
        <v>4133</v>
      </c>
      <c r="F184" s="667" t="s">
        <v>4134</v>
      </c>
      <c r="G184" s="666" t="s">
        <v>3495</v>
      </c>
      <c r="H184" s="666" t="s">
        <v>3496</v>
      </c>
      <c r="I184" s="668">
        <v>0.15</v>
      </c>
      <c r="J184" s="668">
        <v>500</v>
      </c>
      <c r="K184" s="669">
        <v>75</v>
      </c>
    </row>
    <row r="185" spans="1:11" ht="14.4" customHeight="1" x14ac:dyDescent="0.3">
      <c r="A185" s="664" t="s">
        <v>535</v>
      </c>
      <c r="B185" s="665" t="s">
        <v>536</v>
      </c>
      <c r="C185" s="666" t="s">
        <v>548</v>
      </c>
      <c r="D185" s="667" t="s">
        <v>2092</v>
      </c>
      <c r="E185" s="666" t="s">
        <v>4133</v>
      </c>
      <c r="F185" s="667" t="s">
        <v>4134</v>
      </c>
      <c r="G185" s="666" t="s">
        <v>3285</v>
      </c>
      <c r="H185" s="666" t="s">
        <v>3286</v>
      </c>
      <c r="I185" s="668">
        <v>1317.69</v>
      </c>
      <c r="J185" s="668">
        <v>4</v>
      </c>
      <c r="K185" s="669">
        <v>5270.76</v>
      </c>
    </row>
    <row r="186" spans="1:11" ht="14.4" customHeight="1" x14ac:dyDescent="0.3">
      <c r="A186" s="664" t="s">
        <v>535</v>
      </c>
      <c r="B186" s="665" t="s">
        <v>536</v>
      </c>
      <c r="C186" s="666" t="s">
        <v>548</v>
      </c>
      <c r="D186" s="667" t="s">
        <v>2092</v>
      </c>
      <c r="E186" s="666" t="s">
        <v>4133</v>
      </c>
      <c r="F186" s="667" t="s">
        <v>4134</v>
      </c>
      <c r="G186" s="666" t="s">
        <v>3289</v>
      </c>
      <c r="H186" s="666" t="s">
        <v>3290</v>
      </c>
      <c r="I186" s="668">
        <v>12.6</v>
      </c>
      <c r="J186" s="668">
        <v>100</v>
      </c>
      <c r="K186" s="669">
        <v>1260</v>
      </c>
    </row>
    <row r="187" spans="1:11" ht="14.4" customHeight="1" x14ac:dyDescent="0.3">
      <c r="A187" s="664" t="s">
        <v>535</v>
      </c>
      <c r="B187" s="665" t="s">
        <v>536</v>
      </c>
      <c r="C187" s="666" t="s">
        <v>548</v>
      </c>
      <c r="D187" s="667" t="s">
        <v>2092</v>
      </c>
      <c r="E187" s="666" t="s">
        <v>4133</v>
      </c>
      <c r="F187" s="667" t="s">
        <v>4134</v>
      </c>
      <c r="G187" s="666" t="s">
        <v>3497</v>
      </c>
      <c r="H187" s="666" t="s">
        <v>3498</v>
      </c>
      <c r="I187" s="668">
        <v>185.98</v>
      </c>
      <c r="J187" s="668">
        <v>3</v>
      </c>
      <c r="K187" s="669">
        <v>557.93999999999994</v>
      </c>
    </row>
    <row r="188" spans="1:11" ht="14.4" customHeight="1" x14ac:dyDescent="0.3">
      <c r="A188" s="664" t="s">
        <v>535</v>
      </c>
      <c r="B188" s="665" t="s">
        <v>536</v>
      </c>
      <c r="C188" s="666" t="s">
        <v>548</v>
      </c>
      <c r="D188" s="667" t="s">
        <v>2092</v>
      </c>
      <c r="E188" s="666" t="s">
        <v>4133</v>
      </c>
      <c r="F188" s="667" t="s">
        <v>4134</v>
      </c>
      <c r="G188" s="666" t="s">
        <v>3499</v>
      </c>
      <c r="H188" s="666" t="s">
        <v>3500</v>
      </c>
      <c r="I188" s="668">
        <v>380.88</v>
      </c>
      <c r="J188" s="668">
        <v>15</v>
      </c>
      <c r="K188" s="669">
        <v>5713.2000000000007</v>
      </c>
    </row>
    <row r="189" spans="1:11" ht="14.4" customHeight="1" x14ac:dyDescent="0.3">
      <c r="A189" s="664" t="s">
        <v>535</v>
      </c>
      <c r="B189" s="665" t="s">
        <v>536</v>
      </c>
      <c r="C189" s="666" t="s">
        <v>548</v>
      </c>
      <c r="D189" s="667" t="s">
        <v>2092</v>
      </c>
      <c r="E189" s="666" t="s">
        <v>4133</v>
      </c>
      <c r="F189" s="667" t="s">
        <v>4134</v>
      </c>
      <c r="G189" s="666" t="s">
        <v>3501</v>
      </c>
      <c r="H189" s="666" t="s">
        <v>3502</v>
      </c>
      <c r="I189" s="668">
        <v>82.08</v>
      </c>
      <c r="J189" s="668">
        <v>10</v>
      </c>
      <c r="K189" s="669">
        <v>820.8</v>
      </c>
    </row>
    <row r="190" spans="1:11" ht="14.4" customHeight="1" x14ac:dyDescent="0.3">
      <c r="A190" s="664" t="s">
        <v>535</v>
      </c>
      <c r="B190" s="665" t="s">
        <v>536</v>
      </c>
      <c r="C190" s="666" t="s">
        <v>548</v>
      </c>
      <c r="D190" s="667" t="s">
        <v>2092</v>
      </c>
      <c r="E190" s="666" t="s">
        <v>4133</v>
      </c>
      <c r="F190" s="667" t="s">
        <v>4134</v>
      </c>
      <c r="G190" s="666" t="s">
        <v>3503</v>
      </c>
      <c r="H190" s="666" t="s">
        <v>3504</v>
      </c>
      <c r="I190" s="668">
        <v>656.64</v>
      </c>
      <c r="J190" s="668">
        <v>1</v>
      </c>
      <c r="K190" s="669">
        <v>656.64</v>
      </c>
    </row>
    <row r="191" spans="1:11" ht="14.4" customHeight="1" x14ac:dyDescent="0.3">
      <c r="A191" s="664" t="s">
        <v>535</v>
      </c>
      <c r="B191" s="665" t="s">
        <v>536</v>
      </c>
      <c r="C191" s="666" t="s">
        <v>548</v>
      </c>
      <c r="D191" s="667" t="s">
        <v>2092</v>
      </c>
      <c r="E191" s="666" t="s">
        <v>4133</v>
      </c>
      <c r="F191" s="667" t="s">
        <v>4134</v>
      </c>
      <c r="G191" s="666" t="s">
        <v>3505</v>
      </c>
      <c r="H191" s="666" t="s">
        <v>3506</v>
      </c>
      <c r="I191" s="668">
        <v>37.28</v>
      </c>
      <c r="J191" s="668">
        <v>10</v>
      </c>
      <c r="K191" s="669">
        <v>372.78</v>
      </c>
    </row>
    <row r="192" spans="1:11" ht="14.4" customHeight="1" x14ac:dyDescent="0.3">
      <c r="A192" s="664" t="s">
        <v>535</v>
      </c>
      <c r="B192" s="665" t="s">
        <v>536</v>
      </c>
      <c r="C192" s="666" t="s">
        <v>548</v>
      </c>
      <c r="D192" s="667" t="s">
        <v>2092</v>
      </c>
      <c r="E192" s="666" t="s">
        <v>4133</v>
      </c>
      <c r="F192" s="667" t="s">
        <v>4134</v>
      </c>
      <c r="G192" s="666" t="s">
        <v>3311</v>
      </c>
      <c r="H192" s="666" t="s">
        <v>3312</v>
      </c>
      <c r="I192" s="668">
        <v>1490.21</v>
      </c>
      <c r="J192" s="668">
        <v>6</v>
      </c>
      <c r="K192" s="669">
        <v>8941.25</v>
      </c>
    </row>
    <row r="193" spans="1:11" ht="14.4" customHeight="1" x14ac:dyDescent="0.3">
      <c r="A193" s="664" t="s">
        <v>535</v>
      </c>
      <c r="B193" s="665" t="s">
        <v>536</v>
      </c>
      <c r="C193" s="666" t="s">
        <v>548</v>
      </c>
      <c r="D193" s="667" t="s">
        <v>2092</v>
      </c>
      <c r="E193" s="666" t="s">
        <v>4133</v>
      </c>
      <c r="F193" s="667" t="s">
        <v>4134</v>
      </c>
      <c r="G193" s="666" t="s">
        <v>3507</v>
      </c>
      <c r="H193" s="666" t="s">
        <v>3508</v>
      </c>
      <c r="I193" s="668">
        <v>895.18</v>
      </c>
      <c r="J193" s="668">
        <v>1</v>
      </c>
      <c r="K193" s="669">
        <v>895.18</v>
      </c>
    </row>
    <row r="194" spans="1:11" ht="14.4" customHeight="1" x14ac:dyDescent="0.3">
      <c r="A194" s="664" t="s">
        <v>535</v>
      </c>
      <c r="B194" s="665" t="s">
        <v>536</v>
      </c>
      <c r="C194" s="666" t="s">
        <v>548</v>
      </c>
      <c r="D194" s="667" t="s">
        <v>2092</v>
      </c>
      <c r="E194" s="666" t="s">
        <v>4133</v>
      </c>
      <c r="F194" s="667" t="s">
        <v>4134</v>
      </c>
      <c r="G194" s="666" t="s">
        <v>3509</v>
      </c>
      <c r="H194" s="666" t="s">
        <v>3510</v>
      </c>
      <c r="I194" s="668">
        <v>10.524999999999999</v>
      </c>
      <c r="J194" s="668">
        <v>160</v>
      </c>
      <c r="K194" s="669">
        <v>1684</v>
      </c>
    </row>
    <row r="195" spans="1:11" ht="14.4" customHeight="1" x14ac:dyDescent="0.3">
      <c r="A195" s="664" t="s">
        <v>535</v>
      </c>
      <c r="B195" s="665" t="s">
        <v>536</v>
      </c>
      <c r="C195" s="666" t="s">
        <v>548</v>
      </c>
      <c r="D195" s="667" t="s">
        <v>2092</v>
      </c>
      <c r="E195" s="666" t="s">
        <v>4133</v>
      </c>
      <c r="F195" s="667" t="s">
        <v>4134</v>
      </c>
      <c r="G195" s="666" t="s">
        <v>3451</v>
      </c>
      <c r="H195" s="666" t="s">
        <v>3452</v>
      </c>
      <c r="I195" s="668">
        <v>26.015000000000001</v>
      </c>
      <c r="J195" s="668">
        <v>20</v>
      </c>
      <c r="K195" s="669">
        <v>520.34999999999991</v>
      </c>
    </row>
    <row r="196" spans="1:11" ht="14.4" customHeight="1" x14ac:dyDescent="0.3">
      <c r="A196" s="664" t="s">
        <v>535</v>
      </c>
      <c r="B196" s="665" t="s">
        <v>536</v>
      </c>
      <c r="C196" s="666" t="s">
        <v>548</v>
      </c>
      <c r="D196" s="667" t="s">
        <v>2092</v>
      </c>
      <c r="E196" s="666" t="s">
        <v>4133</v>
      </c>
      <c r="F196" s="667" t="s">
        <v>4134</v>
      </c>
      <c r="G196" s="666" t="s">
        <v>3511</v>
      </c>
      <c r="H196" s="666" t="s">
        <v>3512</v>
      </c>
      <c r="I196" s="668">
        <v>21.2</v>
      </c>
      <c r="J196" s="668">
        <v>10</v>
      </c>
      <c r="K196" s="669">
        <v>212.04</v>
      </c>
    </row>
    <row r="197" spans="1:11" ht="14.4" customHeight="1" x14ac:dyDescent="0.3">
      <c r="A197" s="664" t="s">
        <v>535</v>
      </c>
      <c r="B197" s="665" t="s">
        <v>536</v>
      </c>
      <c r="C197" s="666" t="s">
        <v>548</v>
      </c>
      <c r="D197" s="667" t="s">
        <v>2092</v>
      </c>
      <c r="E197" s="666" t="s">
        <v>4135</v>
      </c>
      <c r="F197" s="667" t="s">
        <v>4136</v>
      </c>
      <c r="G197" s="666" t="s">
        <v>3513</v>
      </c>
      <c r="H197" s="666" t="s">
        <v>3514</v>
      </c>
      <c r="I197" s="668">
        <v>63.37</v>
      </c>
      <c r="J197" s="668">
        <v>60</v>
      </c>
      <c r="K197" s="669">
        <v>3801.95</v>
      </c>
    </row>
    <row r="198" spans="1:11" ht="14.4" customHeight="1" x14ac:dyDescent="0.3">
      <c r="A198" s="664" t="s">
        <v>535</v>
      </c>
      <c r="B198" s="665" t="s">
        <v>536</v>
      </c>
      <c r="C198" s="666" t="s">
        <v>548</v>
      </c>
      <c r="D198" s="667" t="s">
        <v>2092</v>
      </c>
      <c r="E198" s="666" t="s">
        <v>4135</v>
      </c>
      <c r="F198" s="667" t="s">
        <v>4136</v>
      </c>
      <c r="G198" s="666" t="s">
        <v>3515</v>
      </c>
      <c r="H198" s="666" t="s">
        <v>3516</v>
      </c>
      <c r="I198" s="668">
        <v>229.9</v>
      </c>
      <c r="J198" s="668">
        <v>20</v>
      </c>
      <c r="K198" s="669">
        <v>4598</v>
      </c>
    </row>
    <row r="199" spans="1:11" ht="14.4" customHeight="1" x14ac:dyDescent="0.3">
      <c r="A199" s="664" t="s">
        <v>535</v>
      </c>
      <c r="B199" s="665" t="s">
        <v>536</v>
      </c>
      <c r="C199" s="666" t="s">
        <v>548</v>
      </c>
      <c r="D199" s="667" t="s">
        <v>2092</v>
      </c>
      <c r="E199" s="666" t="s">
        <v>4135</v>
      </c>
      <c r="F199" s="667" t="s">
        <v>4136</v>
      </c>
      <c r="G199" s="666" t="s">
        <v>3517</v>
      </c>
      <c r="H199" s="666" t="s">
        <v>3518</v>
      </c>
      <c r="I199" s="668">
        <v>2.74</v>
      </c>
      <c r="J199" s="668">
        <v>30</v>
      </c>
      <c r="K199" s="669">
        <v>82.2</v>
      </c>
    </row>
    <row r="200" spans="1:11" ht="14.4" customHeight="1" x14ac:dyDescent="0.3">
      <c r="A200" s="664" t="s">
        <v>535</v>
      </c>
      <c r="B200" s="665" t="s">
        <v>536</v>
      </c>
      <c r="C200" s="666" t="s">
        <v>548</v>
      </c>
      <c r="D200" s="667" t="s">
        <v>2092</v>
      </c>
      <c r="E200" s="666" t="s">
        <v>4135</v>
      </c>
      <c r="F200" s="667" t="s">
        <v>4136</v>
      </c>
      <c r="G200" s="666" t="s">
        <v>3323</v>
      </c>
      <c r="H200" s="666" t="s">
        <v>3324</v>
      </c>
      <c r="I200" s="668">
        <v>11.143333333333333</v>
      </c>
      <c r="J200" s="668">
        <v>650</v>
      </c>
      <c r="K200" s="669">
        <v>7242</v>
      </c>
    </row>
    <row r="201" spans="1:11" ht="14.4" customHeight="1" x14ac:dyDescent="0.3">
      <c r="A201" s="664" t="s">
        <v>535</v>
      </c>
      <c r="B201" s="665" t="s">
        <v>536</v>
      </c>
      <c r="C201" s="666" t="s">
        <v>548</v>
      </c>
      <c r="D201" s="667" t="s">
        <v>2092</v>
      </c>
      <c r="E201" s="666" t="s">
        <v>4135</v>
      </c>
      <c r="F201" s="667" t="s">
        <v>4136</v>
      </c>
      <c r="G201" s="666" t="s">
        <v>3325</v>
      </c>
      <c r="H201" s="666" t="s">
        <v>3326</v>
      </c>
      <c r="I201" s="668">
        <v>1.0900000000000001</v>
      </c>
      <c r="J201" s="668">
        <v>3500</v>
      </c>
      <c r="K201" s="669">
        <v>3815</v>
      </c>
    </row>
    <row r="202" spans="1:11" ht="14.4" customHeight="1" x14ac:dyDescent="0.3">
      <c r="A202" s="664" t="s">
        <v>535</v>
      </c>
      <c r="B202" s="665" t="s">
        <v>536</v>
      </c>
      <c r="C202" s="666" t="s">
        <v>548</v>
      </c>
      <c r="D202" s="667" t="s">
        <v>2092</v>
      </c>
      <c r="E202" s="666" t="s">
        <v>4135</v>
      </c>
      <c r="F202" s="667" t="s">
        <v>4136</v>
      </c>
      <c r="G202" s="666" t="s">
        <v>3327</v>
      </c>
      <c r="H202" s="666" t="s">
        <v>3328</v>
      </c>
      <c r="I202" s="668">
        <v>1.67</v>
      </c>
      <c r="J202" s="668">
        <v>2400</v>
      </c>
      <c r="K202" s="669">
        <v>4008</v>
      </c>
    </row>
    <row r="203" spans="1:11" ht="14.4" customHeight="1" x14ac:dyDescent="0.3">
      <c r="A203" s="664" t="s">
        <v>535</v>
      </c>
      <c r="B203" s="665" t="s">
        <v>536</v>
      </c>
      <c r="C203" s="666" t="s">
        <v>548</v>
      </c>
      <c r="D203" s="667" t="s">
        <v>2092</v>
      </c>
      <c r="E203" s="666" t="s">
        <v>4135</v>
      </c>
      <c r="F203" s="667" t="s">
        <v>4136</v>
      </c>
      <c r="G203" s="666" t="s">
        <v>3329</v>
      </c>
      <c r="H203" s="666" t="s">
        <v>3330</v>
      </c>
      <c r="I203" s="668">
        <v>0.48</v>
      </c>
      <c r="J203" s="668">
        <v>200</v>
      </c>
      <c r="K203" s="669">
        <v>96</v>
      </c>
    </row>
    <row r="204" spans="1:11" ht="14.4" customHeight="1" x14ac:dyDescent="0.3">
      <c r="A204" s="664" t="s">
        <v>535</v>
      </c>
      <c r="B204" s="665" t="s">
        <v>536</v>
      </c>
      <c r="C204" s="666" t="s">
        <v>548</v>
      </c>
      <c r="D204" s="667" t="s">
        <v>2092</v>
      </c>
      <c r="E204" s="666" t="s">
        <v>4135</v>
      </c>
      <c r="F204" s="667" t="s">
        <v>4136</v>
      </c>
      <c r="G204" s="666" t="s">
        <v>3331</v>
      </c>
      <c r="H204" s="666" t="s">
        <v>3332</v>
      </c>
      <c r="I204" s="668">
        <v>0.67</v>
      </c>
      <c r="J204" s="668">
        <v>2400</v>
      </c>
      <c r="K204" s="669">
        <v>1608</v>
      </c>
    </row>
    <row r="205" spans="1:11" ht="14.4" customHeight="1" x14ac:dyDescent="0.3">
      <c r="A205" s="664" t="s">
        <v>535</v>
      </c>
      <c r="B205" s="665" t="s">
        <v>536</v>
      </c>
      <c r="C205" s="666" t="s">
        <v>548</v>
      </c>
      <c r="D205" s="667" t="s">
        <v>2092</v>
      </c>
      <c r="E205" s="666" t="s">
        <v>4135</v>
      </c>
      <c r="F205" s="667" t="s">
        <v>4136</v>
      </c>
      <c r="G205" s="666" t="s">
        <v>3333</v>
      </c>
      <c r="H205" s="666" t="s">
        <v>3334</v>
      </c>
      <c r="I205" s="668">
        <v>3.14</v>
      </c>
      <c r="J205" s="668">
        <v>100</v>
      </c>
      <c r="K205" s="669">
        <v>314</v>
      </c>
    </row>
    <row r="206" spans="1:11" ht="14.4" customHeight="1" x14ac:dyDescent="0.3">
      <c r="A206" s="664" t="s">
        <v>535</v>
      </c>
      <c r="B206" s="665" t="s">
        <v>536</v>
      </c>
      <c r="C206" s="666" t="s">
        <v>548</v>
      </c>
      <c r="D206" s="667" t="s">
        <v>2092</v>
      </c>
      <c r="E206" s="666" t="s">
        <v>4135</v>
      </c>
      <c r="F206" s="667" t="s">
        <v>4136</v>
      </c>
      <c r="G206" s="666" t="s">
        <v>3519</v>
      </c>
      <c r="H206" s="666" t="s">
        <v>3520</v>
      </c>
      <c r="I206" s="668">
        <v>6.29</v>
      </c>
      <c r="J206" s="668">
        <v>10</v>
      </c>
      <c r="K206" s="669">
        <v>62.9</v>
      </c>
    </row>
    <row r="207" spans="1:11" ht="14.4" customHeight="1" x14ac:dyDescent="0.3">
      <c r="A207" s="664" t="s">
        <v>535</v>
      </c>
      <c r="B207" s="665" t="s">
        <v>536</v>
      </c>
      <c r="C207" s="666" t="s">
        <v>548</v>
      </c>
      <c r="D207" s="667" t="s">
        <v>2092</v>
      </c>
      <c r="E207" s="666" t="s">
        <v>4135</v>
      </c>
      <c r="F207" s="667" t="s">
        <v>4136</v>
      </c>
      <c r="G207" s="666" t="s">
        <v>3521</v>
      </c>
      <c r="H207" s="666" t="s">
        <v>3522</v>
      </c>
      <c r="I207" s="668">
        <v>6.29</v>
      </c>
      <c r="J207" s="668">
        <v>10</v>
      </c>
      <c r="K207" s="669">
        <v>62.9</v>
      </c>
    </row>
    <row r="208" spans="1:11" ht="14.4" customHeight="1" x14ac:dyDescent="0.3">
      <c r="A208" s="664" t="s">
        <v>535</v>
      </c>
      <c r="B208" s="665" t="s">
        <v>536</v>
      </c>
      <c r="C208" s="666" t="s">
        <v>548</v>
      </c>
      <c r="D208" s="667" t="s">
        <v>2092</v>
      </c>
      <c r="E208" s="666" t="s">
        <v>4135</v>
      </c>
      <c r="F208" s="667" t="s">
        <v>4136</v>
      </c>
      <c r="G208" s="666" t="s">
        <v>3337</v>
      </c>
      <c r="H208" s="666" t="s">
        <v>3338</v>
      </c>
      <c r="I208" s="668">
        <v>6.2333333333333343</v>
      </c>
      <c r="J208" s="668">
        <v>190</v>
      </c>
      <c r="K208" s="669">
        <v>1184.3000000000002</v>
      </c>
    </row>
    <row r="209" spans="1:11" ht="14.4" customHeight="1" x14ac:dyDescent="0.3">
      <c r="A209" s="664" t="s">
        <v>535</v>
      </c>
      <c r="B209" s="665" t="s">
        <v>536</v>
      </c>
      <c r="C209" s="666" t="s">
        <v>548</v>
      </c>
      <c r="D209" s="667" t="s">
        <v>2092</v>
      </c>
      <c r="E209" s="666" t="s">
        <v>4135</v>
      </c>
      <c r="F209" s="667" t="s">
        <v>4136</v>
      </c>
      <c r="G209" s="666" t="s">
        <v>3523</v>
      </c>
      <c r="H209" s="666" t="s">
        <v>3524</v>
      </c>
      <c r="I209" s="668">
        <v>204.41</v>
      </c>
      <c r="J209" s="668">
        <v>30</v>
      </c>
      <c r="K209" s="669">
        <v>6132.3</v>
      </c>
    </row>
    <row r="210" spans="1:11" ht="14.4" customHeight="1" x14ac:dyDescent="0.3">
      <c r="A210" s="664" t="s">
        <v>535</v>
      </c>
      <c r="B210" s="665" t="s">
        <v>536</v>
      </c>
      <c r="C210" s="666" t="s">
        <v>548</v>
      </c>
      <c r="D210" s="667" t="s">
        <v>2092</v>
      </c>
      <c r="E210" s="666" t="s">
        <v>4135</v>
      </c>
      <c r="F210" s="667" t="s">
        <v>4136</v>
      </c>
      <c r="G210" s="666" t="s">
        <v>3525</v>
      </c>
      <c r="H210" s="666" t="s">
        <v>3526</v>
      </c>
      <c r="I210" s="668">
        <v>81.739999999999995</v>
      </c>
      <c r="J210" s="668">
        <v>135</v>
      </c>
      <c r="K210" s="669">
        <v>11034.900000000001</v>
      </c>
    </row>
    <row r="211" spans="1:11" ht="14.4" customHeight="1" x14ac:dyDescent="0.3">
      <c r="A211" s="664" t="s">
        <v>535</v>
      </c>
      <c r="B211" s="665" t="s">
        <v>536</v>
      </c>
      <c r="C211" s="666" t="s">
        <v>548</v>
      </c>
      <c r="D211" s="667" t="s">
        <v>2092</v>
      </c>
      <c r="E211" s="666" t="s">
        <v>4135</v>
      </c>
      <c r="F211" s="667" t="s">
        <v>4136</v>
      </c>
      <c r="G211" s="666" t="s">
        <v>3527</v>
      </c>
      <c r="H211" s="666" t="s">
        <v>3528</v>
      </c>
      <c r="I211" s="668">
        <v>6.1724999999999994</v>
      </c>
      <c r="J211" s="668">
        <v>170</v>
      </c>
      <c r="K211" s="669">
        <v>1049.4000000000001</v>
      </c>
    </row>
    <row r="212" spans="1:11" ht="14.4" customHeight="1" x14ac:dyDescent="0.3">
      <c r="A212" s="664" t="s">
        <v>535</v>
      </c>
      <c r="B212" s="665" t="s">
        <v>536</v>
      </c>
      <c r="C212" s="666" t="s">
        <v>548</v>
      </c>
      <c r="D212" s="667" t="s">
        <v>2092</v>
      </c>
      <c r="E212" s="666" t="s">
        <v>4135</v>
      </c>
      <c r="F212" s="667" t="s">
        <v>4136</v>
      </c>
      <c r="G212" s="666" t="s">
        <v>3529</v>
      </c>
      <c r="H212" s="666" t="s">
        <v>3530</v>
      </c>
      <c r="I212" s="668">
        <v>45.5</v>
      </c>
      <c r="J212" s="668">
        <v>140</v>
      </c>
      <c r="K212" s="669">
        <v>6370</v>
      </c>
    </row>
    <row r="213" spans="1:11" ht="14.4" customHeight="1" x14ac:dyDescent="0.3">
      <c r="A213" s="664" t="s">
        <v>535</v>
      </c>
      <c r="B213" s="665" t="s">
        <v>536</v>
      </c>
      <c r="C213" s="666" t="s">
        <v>548</v>
      </c>
      <c r="D213" s="667" t="s">
        <v>2092</v>
      </c>
      <c r="E213" s="666" t="s">
        <v>4135</v>
      </c>
      <c r="F213" s="667" t="s">
        <v>4136</v>
      </c>
      <c r="G213" s="666" t="s">
        <v>3531</v>
      </c>
      <c r="H213" s="666" t="s">
        <v>3532</v>
      </c>
      <c r="I213" s="668">
        <v>108.3</v>
      </c>
      <c r="J213" s="668">
        <v>40</v>
      </c>
      <c r="K213" s="669">
        <v>4331.8</v>
      </c>
    </row>
    <row r="214" spans="1:11" ht="14.4" customHeight="1" x14ac:dyDescent="0.3">
      <c r="A214" s="664" t="s">
        <v>535</v>
      </c>
      <c r="B214" s="665" t="s">
        <v>536</v>
      </c>
      <c r="C214" s="666" t="s">
        <v>548</v>
      </c>
      <c r="D214" s="667" t="s">
        <v>2092</v>
      </c>
      <c r="E214" s="666" t="s">
        <v>4135</v>
      </c>
      <c r="F214" s="667" t="s">
        <v>4136</v>
      </c>
      <c r="G214" s="666" t="s">
        <v>3533</v>
      </c>
      <c r="H214" s="666" t="s">
        <v>3534</v>
      </c>
      <c r="I214" s="668">
        <v>61.1</v>
      </c>
      <c r="J214" s="668">
        <v>80</v>
      </c>
      <c r="K214" s="669">
        <v>4887.8999999999996</v>
      </c>
    </row>
    <row r="215" spans="1:11" ht="14.4" customHeight="1" x14ac:dyDescent="0.3">
      <c r="A215" s="664" t="s">
        <v>535</v>
      </c>
      <c r="B215" s="665" t="s">
        <v>536</v>
      </c>
      <c r="C215" s="666" t="s">
        <v>548</v>
      </c>
      <c r="D215" s="667" t="s">
        <v>2092</v>
      </c>
      <c r="E215" s="666" t="s">
        <v>4135</v>
      </c>
      <c r="F215" s="667" t="s">
        <v>4136</v>
      </c>
      <c r="G215" s="666" t="s">
        <v>3341</v>
      </c>
      <c r="H215" s="666" t="s">
        <v>3342</v>
      </c>
      <c r="I215" s="668">
        <v>20.69</v>
      </c>
      <c r="J215" s="668">
        <v>700</v>
      </c>
      <c r="K215" s="669">
        <v>14483.400000000001</v>
      </c>
    </row>
    <row r="216" spans="1:11" ht="14.4" customHeight="1" x14ac:dyDescent="0.3">
      <c r="A216" s="664" t="s">
        <v>535</v>
      </c>
      <c r="B216" s="665" t="s">
        <v>536</v>
      </c>
      <c r="C216" s="666" t="s">
        <v>548</v>
      </c>
      <c r="D216" s="667" t="s">
        <v>2092</v>
      </c>
      <c r="E216" s="666" t="s">
        <v>4135</v>
      </c>
      <c r="F216" s="667" t="s">
        <v>4136</v>
      </c>
      <c r="G216" s="666" t="s">
        <v>3535</v>
      </c>
      <c r="H216" s="666" t="s">
        <v>3536</v>
      </c>
      <c r="I216" s="668">
        <v>646.76</v>
      </c>
      <c r="J216" s="668">
        <v>4</v>
      </c>
      <c r="K216" s="669">
        <v>2587.04</v>
      </c>
    </row>
    <row r="217" spans="1:11" ht="14.4" customHeight="1" x14ac:dyDescent="0.3">
      <c r="A217" s="664" t="s">
        <v>535</v>
      </c>
      <c r="B217" s="665" t="s">
        <v>536</v>
      </c>
      <c r="C217" s="666" t="s">
        <v>548</v>
      </c>
      <c r="D217" s="667" t="s">
        <v>2092</v>
      </c>
      <c r="E217" s="666" t="s">
        <v>4135</v>
      </c>
      <c r="F217" s="667" t="s">
        <v>4136</v>
      </c>
      <c r="G217" s="666" t="s">
        <v>3343</v>
      </c>
      <c r="H217" s="666" t="s">
        <v>3344</v>
      </c>
      <c r="I217" s="668">
        <v>2.7833333333333332</v>
      </c>
      <c r="J217" s="668">
        <v>2700</v>
      </c>
      <c r="K217" s="669">
        <v>7512</v>
      </c>
    </row>
    <row r="218" spans="1:11" ht="14.4" customHeight="1" x14ac:dyDescent="0.3">
      <c r="A218" s="664" t="s">
        <v>535</v>
      </c>
      <c r="B218" s="665" t="s">
        <v>536</v>
      </c>
      <c r="C218" s="666" t="s">
        <v>548</v>
      </c>
      <c r="D218" s="667" t="s">
        <v>2092</v>
      </c>
      <c r="E218" s="666" t="s">
        <v>4135</v>
      </c>
      <c r="F218" s="667" t="s">
        <v>4136</v>
      </c>
      <c r="G218" s="666" t="s">
        <v>3537</v>
      </c>
      <c r="H218" s="666" t="s">
        <v>3538</v>
      </c>
      <c r="I218" s="668">
        <v>206.04</v>
      </c>
      <c r="J218" s="668">
        <v>6</v>
      </c>
      <c r="K218" s="669">
        <v>1236.24</v>
      </c>
    </row>
    <row r="219" spans="1:11" ht="14.4" customHeight="1" x14ac:dyDescent="0.3">
      <c r="A219" s="664" t="s">
        <v>535</v>
      </c>
      <c r="B219" s="665" t="s">
        <v>536</v>
      </c>
      <c r="C219" s="666" t="s">
        <v>548</v>
      </c>
      <c r="D219" s="667" t="s">
        <v>2092</v>
      </c>
      <c r="E219" s="666" t="s">
        <v>4135</v>
      </c>
      <c r="F219" s="667" t="s">
        <v>4136</v>
      </c>
      <c r="G219" s="666" t="s">
        <v>3539</v>
      </c>
      <c r="H219" s="666" t="s">
        <v>3540</v>
      </c>
      <c r="I219" s="668">
        <v>16.45</v>
      </c>
      <c r="J219" s="668">
        <v>70</v>
      </c>
      <c r="K219" s="669">
        <v>1151.3</v>
      </c>
    </row>
    <row r="220" spans="1:11" ht="14.4" customHeight="1" x14ac:dyDescent="0.3">
      <c r="A220" s="664" t="s">
        <v>535</v>
      </c>
      <c r="B220" s="665" t="s">
        <v>536</v>
      </c>
      <c r="C220" s="666" t="s">
        <v>548</v>
      </c>
      <c r="D220" s="667" t="s">
        <v>2092</v>
      </c>
      <c r="E220" s="666" t="s">
        <v>4135</v>
      </c>
      <c r="F220" s="667" t="s">
        <v>4136</v>
      </c>
      <c r="G220" s="666" t="s">
        <v>3347</v>
      </c>
      <c r="H220" s="666" t="s">
        <v>3348</v>
      </c>
      <c r="I220" s="668">
        <v>1.9799999999999998</v>
      </c>
      <c r="J220" s="668">
        <v>900</v>
      </c>
      <c r="K220" s="669">
        <v>1782</v>
      </c>
    </row>
    <row r="221" spans="1:11" ht="14.4" customHeight="1" x14ac:dyDescent="0.3">
      <c r="A221" s="664" t="s">
        <v>535</v>
      </c>
      <c r="B221" s="665" t="s">
        <v>536</v>
      </c>
      <c r="C221" s="666" t="s">
        <v>548</v>
      </c>
      <c r="D221" s="667" t="s">
        <v>2092</v>
      </c>
      <c r="E221" s="666" t="s">
        <v>4135</v>
      </c>
      <c r="F221" s="667" t="s">
        <v>4136</v>
      </c>
      <c r="G221" s="666" t="s">
        <v>3351</v>
      </c>
      <c r="H221" s="666" t="s">
        <v>3352</v>
      </c>
      <c r="I221" s="668">
        <v>3.1</v>
      </c>
      <c r="J221" s="668">
        <v>250</v>
      </c>
      <c r="K221" s="669">
        <v>775</v>
      </c>
    </row>
    <row r="222" spans="1:11" ht="14.4" customHeight="1" x14ac:dyDescent="0.3">
      <c r="A222" s="664" t="s">
        <v>535</v>
      </c>
      <c r="B222" s="665" t="s">
        <v>536</v>
      </c>
      <c r="C222" s="666" t="s">
        <v>548</v>
      </c>
      <c r="D222" s="667" t="s">
        <v>2092</v>
      </c>
      <c r="E222" s="666" t="s">
        <v>4135</v>
      </c>
      <c r="F222" s="667" t="s">
        <v>4136</v>
      </c>
      <c r="G222" s="666" t="s">
        <v>3353</v>
      </c>
      <c r="H222" s="666" t="s">
        <v>3354</v>
      </c>
      <c r="I222" s="668">
        <v>1.92</v>
      </c>
      <c r="J222" s="668">
        <v>50</v>
      </c>
      <c r="K222" s="669">
        <v>96</v>
      </c>
    </row>
    <row r="223" spans="1:11" ht="14.4" customHeight="1" x14ac:dyDescent="0.3">
      <c r="A223" s="664" t="s">
        <v>535</v>
      </c>
      <c r="B223" s="665" t="s">
        <v>536</v>
      </c>
      <c r="C223" s="666" t="s">
        <v>548</v>
      </c>
      <c r="D223" s="667" t="s">
        <v>2092</v>
      </c>
      <c r="E223" s="666" t="s">
        <v>4135</v>
      </c>
      <c r="F223" s="667" t="s">
        <v>4136</v>
      </c>
      <c r="G223" s="666" t="s">
        <v>3453</v>
      </c>
      <c r="H223" s="666" t="s">
        <v>3454</v>
      </c>
      <c r="I223" s="668">
        <v>0.01</v>
      </c>
      <c r="J223" s="668">
        <v>600</v>
      </c>
      <c r="K223" s="669">
        <v>6</v>
      </c>
    </row>
    <row r="224" spans="1:11" ht="14.4" customHeight="1" x14ac:dyDescent="0.3">
      <c r="A224" s="664" t="s">
        <v>535</v>
      </c>
      <c r="B224" s="665" t="s">
        <v>536</v>
      </c>
      <c r="C224" s="666" t="s">
        <v>548</v>
      </c>
      <c r="D224" s="667" t="s">
        <v>2092</v>
      </c>
      <c r="E224" s="666" t="s">
        <v>4135</v>
      </c>
      <c r="F224" s="667" t="s">
        <v>4136</v>
      </c>
      <c r="G224" s="666" t="s">
        <v>3541</v>
      </c>
      <c r="H224" s="666" t="s">
        <v>3542</v>
      </c>
      <c r="I224" s="668">
        <v>2.0499999999999998</v>
      </c>
      <c r="J224" s="668">
        <v>200</v>
      </c>
      <c r="K224" s="669">
        <v>410</v>
      </c>
    </row>
    <row r="225" spans="1:11" ht="14.4" customHeight="1" x14ac:dyDescent="0.3">
      <c r="A225" s="664" t="s">
        <v>535</v>
      </c>
      <c r="B225" s="665" t="s">
        <v>536</v>
      </c>
      <c r="C225" s="666" t="s">
        <v>548</v>
      </c>
      <c r="D225" s="667" t="s">
        <v>2092</v>
      </c>
      <c r="E225" s="666" t="s">
        <v>4135</v>
      </c>
      <c r="F225" s="667" t="s">
        <v>4136</v>
      </c>
      <c r="G225" s="666" t="s">
        <v>3355</v>
      </c>
      <c r="H225" s="666" t="s">
        <v>3356</v>
      </c>
      <c r="I225" s="668">
        <v>3.07</v>
      </c>
      <c r="J225" s="668">
        <v>250</v>
      </c>
      <c r="K225" s="669">
        <v>767.5</v>
      </c>
    </row>
    <row r="226" spans="1:11" ht="14.4" customHeight="1" x14ac:dyDescent="0.3">
      <c r="A226" s="664" t="s">
        <v>535</v>
      </c>
      <c r="B226" s="665" t="s">
        <v>536</v>
      </c>
      <c r="C226" s="666" t="s">
        <v>548</v>
      </c>
      <c r="D226" s="667" t="s">
        <v>2092</v>
      </c>
      <c r="E226" s="666" t="s">
        <v>4135</v>
      </c>
      <c r="F226" s="667" t="s">
        <v>4136</v>
      </c>
      <c r="G226" s="666" t="s">
        <v>3357</v>
      </c>
      <c r="H226" s="666" t="s">
        <v>3358</v>
      </c>
      <c r="I226" s="668">
        <v>2.17</v>
      </c>
      <c r="J226" s="668">
        <v>500</v>
      </c>
      <c r="K226" s="669">
        <v>1085</v>
      </c>
    </row>
    <row r="227" spans="1:11" ht="14.4" customHeight="1" x14ac:dyDescent="0.3">
      <c r="A227" s="664" t="s">
        <v>535</v>
      </c>
      <c r="B227" s="665" t="s">
        <v>536</v>
      </c>
      <c r="C227" s="666" t="s">
        <v>548</v>
      </c>
      <c r="D227" s="667" t="s">
        <v>2092</v>
      </c>
      <c r="E227" s="666" t="s">
        <v>4135</v>
      </c>
      <c r="F227" s="667" t="s">
        <v>4136</v>
      </c>
      <c r="G227" s="666" t="s">
        <v>3543</v>
      </c>
      <c r="H227" s="666" t="s">
        <v>3544</v>
      </c>
      <c r="I227" s="668">
        <v>2.6766666666666672</v>
      </c>
      <c r="J227" s="668">
        <v>350</v>
      </c>
      <c r="K227" s="669">
        <v>938</v>
      </c>
    </row>
    <row r="228" spans="1:11" ht="14.4" customHeight="1" x14ac:dyDescent="0.3">
      <c r="A228" s="664" t="s">
        <v>535</v>
      </c>
      <c r="B228" s="665" t="s">
        <v>536</v>
      </c>
      <c r="C228" s="666" t="s">
        <v>548</v>
      </c>
      <c r="D228" s="667" t="s">
        <v>2092</v>
      </c>
      <c r="E228" s="666" t="s">
        <v>4135</v>
      </c>
      <c r="F228" s="667" t="s">
        <v>4136</v>
      </c>
      <c r="G228" s="666" t="s">
        <v>3545</v>
      </c>
      <c r="H228" s="666" t="s">
        <v>3546</v>
      </c>
      <c r="I228" s="668">
        <v>14.65</v>
      </c>
      <c r="J228" s="668">
        <v>400</v>
      </c>
      <c r="K228" s="669">
        <v>5861.04</v>
      </c>
    </row>
    <row r="229" spans="1:11" ht="14.4" customHeight="1" x14ac:dyDescent="0.3">
      <c r="A229" s="664" t="s">
        <v>535</v>
      </c>
      <c r="B229" s="665" t="s">
        <v>536</v>
      </c>
      <c r="C229" s="666" t="s">
        <v>548</v>
      </c>
      <c r="D229" s="667" t="s">
        <v>2092</v>
      </c>
      <c r="E229" s="666" t="s">
        <v>4135</v>
      </c>
      <c r="F229" s="667" t="s">
        <v>4136</v>
      </c>
      <c r="G229" s="666" t="s">
        <v>3359</v>
      </c>
      <c r="H229" s="666" t="s">
        <v>3360</v>
      </c>
      <c r="I229" s="668">
        <v>7.16</v>
      </c>
      <c r="J229" s="668">
        <v>1300</v>
      </c>
      <c r="K229" s="669">
        <v>9305.619999999999</v>
      </c>
    </row>
    <row r="230" spans="1:11" ht="14.4" customHeight="1" x14ac:dyDescent="0.3">
      <c r="A230" s="664" t="s">
        <v>535</v>
      </c>
      <c r="B230" s="665" t="s">
        <v>536</v>
      </c>
      <c r="C230" s="666" t="s">
        <v>548</v>
      </c>
      <c r="D230" s="667" t="s">
        <v>2092</v>
      </c>
      <c r="E230" s="666" t="s">
        <v>4135</v>
      </c>
      <c r="F230" s="667" t="s">
        <v>4136</v>
      </c>
      <c r="G230" s="666" t="s">
        <v>3363</v>
      </c>
      <c r="H230" s="666" t="s">
        <v>3364</v>
      </c>
      <c r="I230" s="668">
        <v>2.1800000000000002</v>
      </c>
      <c r="J230" s="668">
        <v>500</v>
      </c>
      <c r="K230" s="669">
        <v>1090</v>
      </c>
    </row>
    <row r="231" spans="1:11" ht="14.4" customHeight="1" x14ac:dyDescent="0.3">
      <c r="A231" s="664" t="s">
        <v>535</v>
      </c>
      <c r="B231" s="665" t="s">
        <v>536</v>
      </c>
      <c r="C231" s="666" t="s">
        <v>548</v>
      </c>
      <c r="D231" s="667" t="s">
        <v>2092</v>
      </c>
      <c r="E231" s="666" t="s">
        <v>4135</v>
      </c>
      <c r="F231" s="667" t="s">
        <v>4136</v>
      </c>
      <c r="G231" s="666" t="s">
        <v>3365</v>
      </c>
      <c r="H231" s="666" t="s">
        <v>3366</v>
      </c>
      <c r="I231" s="668">
        <v>2.855</v>
      </c>
      <c r="J231" s="668">
        <v>350</v>
      </c>
      <c r="K231" s="669">
        <v>999.5</v>
      </c>
    </row>
    <row r="232" spans="1:11" ht="14.4" customHeight="1" x14ac:dyDescent="0.3">
      <c r="A232" s="664" t="s">
        <v>535</v>
      </c>
      <c r="B232" s="665" t="s">
        <v>536</v>
      </c>
      <c r="C232" s="666" t="s">
        <v>548</v>
      </c>
      <c r="D232" s="667" t="s">
        <v>2092</v>
      </c>
      <c r="E232" s="666" t="s">
        <v>4135</v>
      </c>
      <c r="F232" s="667" t="s">
        <v>4136</v>
      </c>
      <c r="G232" s="666" t="s">
        <v>3547</v>
      </c>
      <c r="H232" s="666" t="s">
        <v>3548</v>
      </c>
      <c r="I232" s="668">
        <v>1249.6600000000001</v>
      </c>
      <c r="J232" s="668">
        <v>12</v>
      </c>
      <c r="K232" s="669">
        <v>14995.96</v>
      </c>
    </row>
    <row r="233" spans="1:11" ht="14.4" customHeight="1" x14ac:dyDescent="0.3">
      <c r="A233" s="664" t="s">
        <v>535</v>
      </c>
      <c r="B233" s="665" t="s">
        <v>536</v>
      </c>
      <c r="C233" s="666" t="s">
        <v>548</v>
      </c>
      <c r="D233" s="667" t="s">
        <v>2092</v>
      </c>
      <c r="E233" s="666" t="s">
        <v>4135</v>
      </c>
      <c r="F233" s="667" t="s">
        <v>4136</v>
      </c>
      <c r="G233" s="666" t="s">
        <v>3549</v>
      </c>
      <c r="H233" s="666" t="s">
        <v>3550</v>
      </c>
      <c r="I233" s="668">
        <v>393.25</v>
      </c>
      <c r="J233" s="668">
        <v>12</v>
      </c>
      <c r="K233" s="669">
        <v>4719</v>
      </c>
    </row>
    <row r="234" spans="1:11" ht="14.4" customHeight="1" x14ac:dyDescent="0.3">
      <c r="A234" s="664" t="s">
        <v>535</v>
      </c>
      <c r="B234" s="665" t="s">
        <v>536</v>
      </c>
      <c r="C234" s="666" t="s">
        <v>548</v>
      </c>
      <c r="D234" s="667" t="s">
        <v>2092</v>
      </c>
      <c r="E234" s="666" t="s">
        <v>4135</v>
      </c>
      <c r="F234" s="667" t="s">
        <v>4136</v>
      </c>
      <c r="G234" s="666" t="s">
        <v>3551</v>
      </c>
      <c r="H234" s="666" t="s">
        <v>3552</v>
      </c>
      <c r="I234" s="668">
        <v>21.223333333333333</v>
      </c>
      <c r="J234" s="668">
        <v>150</v>
      </c>
      <c r="K234" s="669">
        <v>3183.51</v>
      </c>
    </row>
    <row r="235" spans="1:11" ht="14.4" customHeight="1" x14ac:dyDescent="0.3">
      <c r="A235" s="664" t="s">
        <v>535</v>
      </c>
      <c r="B235" s="665" t="s">
        <v>536</v>
      </c>
      <c r="C235" s="666" t="s">
        <v>548</v>
      </c>
      <c r="D235" s="667" t="s">
        <v>2092</v>
      </c>
      <c r="E235" s="666" t="s">
        <v>4135</v>
      </c>
      <c r="F235" s="667" t="s">
        <v>4136</v>
      </c>
      <c r="G235" s="666" t="s">
        <v>3369</v>
      </c>
      <c r="H235" s="666" t="s">
        <v>3370</v>
      </c>
      <c r="I235" s="668">
        <v>2.9</v>
      </c>
      <c r="J235" s="668">
        <v>200</v>
      </c>
      <c r="K235" s="669">
        <v>580</v>
      </c>
    </row>
    <row r="236" spans="1:11" ht="14.4" customHeight="1" x14ac:dyDescent="0.3">
      <c r="A236" s="664" t="s">
        <v>535</v>
      </c>
      <c r="B236" s="665" t="s">
        <v>536</v>
      </c>
      <c r="C236" s="666" t="s">
        <v>548</v>
      </c>
      <c r="D236" s="667" t="s">
        <v>2092</v>
      </c>
      <c r="E236" s="666" t="s">
        <v>4135</v>
      </c>
      <c r="F236" s="667" t="s">
        <v>4136</v>
      </c>
      <c r="G236" s="666" t="s">
        <v>3553</v>
      </c>
      <c r="H236" s="666" t="s">
        <v>3554</v>
      </c>
      <c r="I236" s="668">
        <v>40.869999999999997</v>
      </c>
      <c r="J236" s="668">
        <v>40</v>
      </c>
      <c r="K236" s="669">
        <v>1634.8</v>
      </c>
    </row>
    <row r="237" spans="1:11" ht="14.4" customHeight="1" x14ac:dyDescent="0.3">
      <c r="A237" s="664" t="s">
        <v>535</v>
      </c>
      <c r="B237" s="665" t="s">
        <v>536</v>
      </c>
      <c r="C237" s="666" t="s">
        <v>548</v>
      </c>
      <c r="D237" s="667" t="s">
        <v>2092</v>
      </c>
      <c r="E237" s="666" t="s">
        <v>4135</v>
      </c>
      <c r="F237" s="667" t="s">
        <v>4136</v>
      </c>
      <c r="G237" s="666" t="s">
        <v>3371</v>
      </c>
      <c r="H237" s="666" t="s">
        <v>3372</v>
      </c>
      <c r="I237" s="668">
        <v>127.05</v>
      </c>
      <c r="J237" s="668">
        <v>2</v>
      </c>
      <c r="K237" s="669">
        <v>254.1</v>
      </c>
    </row>
    <row r="238" spans="1:11" ht="14.4" customHeight="1" x14ac:dyDescent="0.3">
      <c r="A238" s="664" t="s">
        <v>535</v>
      </c>
      <c r="B238" s="665" t="s">
        <v>536</v>
      </c>
      <c r="C238" s="666" t="s">
        <v>548</v>
      </c>
      <c r="D238" s="667" t="s">
        <v>2092</v>
      </c>
      <c r="E238" s="666" t="s">
        <v>4135</v>
      </c>
      <c r="F238" s="667" t="s">
        <v>4136</v>
      </c>
      <c r="G238" s="666" t="s">
        <v>3555</v>
      </c>
      <c r="H238" s="666" t="s">
        <v>3556</v>
      </c>
      <c r="I238" s="668">
        <v>22.3</v>
      </c>
      <c r="J238" s="668">
        <v>150</v>
      </c>
      <c r="K238" s="669">
        <v>3345.01</v>
      </c>
    </row>
    <row r="239" spans="1:11" ht="14.4" customHeight="1" x14ac:dyDescent="0.3">
      <c r="A239" s="664" t="s">
        <v>535</v>
      </c>
      <c r="B239" s="665" t="s">
        <v>536</v>
      </c>
      <c r="C239" s="666" t="s">
        <v>548</v>
      </c>
      <c r="D239" s="667" t="s">
        <v>2092</v>
      </c>
      <c r="E239" s="666" t="s">
        <v>4135</v>
      </c>
      <c r="F239" s="667" t="s">
        <v>4136</v>
      </c>
      <c r="G239" s="666" t="s">
        <v>3557</v>
      </c>
      <c r="H239" s="666" t="s">
        <v>3558</v>
      </c>
      <c r="I239" s="668">
        <v>13.81</v>
      </c>
      <c r="J239" s="668">
        <v>200</v>
      </c>
      <c r="K239" s="669">
        <v>2761.23</v>
      </c>
    </row>
    <row r="240" spans="1:11" ht="14.4" customHeight="1" x14ac:dyDescent="0.3">
      <c r="A240" s="664" t="s">
        <v>535</v>
      </c>
      <c r="B240" s="665" t="s">
        <v>536</v>
      </c>
      <c r="C240" s="666" t="s">
        <v>548</v>
      </c>
      <c r="D240" s="667" t="s">
        <v>2092</v>
      </c>
      <c r="E240" s="666" t="s">
        <v>4135</v>
      </c>
      <c r="F240" s="667" t="s">
        <v>4136</v>
      </c>
      <c r="G240" s="666" t="s">
        <v>3559</v>
      </c>
      <c r="H240" s="666" t="s">
        <v>3560</v>
      </c>
      <c r="I240" s="668">
        <v>23.145</v>
      </c>
      <c r="J240" s="668">
        <v>100</v>
      </c>
      <c r="K240" s="669">
        <v>2314.6</v>
      </c>
    </row>
    <row r="241" spans="1:11" ht="14.4" customHeight="1" x14ac:dyDescent="0.3">
      <c r="A241" s="664" t="s">
        <v>535</v>
      </c>
      <c r="B241" s="665" t="s">
        <v>536</v>
      </c>
      <c r="C241" s="666" t="s">
        <v>548</v>
      </c>
      <c r="D241" s="667" t="s">
        <v>2092</v>
      </c>
      <c r="E241" s="666" t="s">
        <v>4135</v>
      </c>
      <c r="F241" s="667" t="s">
        <v>4136</v>
      </c>
      <c r="G241" s="666" t="s">
        <v>3561</v>
      </c>
      <c r="H241" s="666" t="s">
        <v>3562</v>
      </c>
      <c r="I241" s="668">
        <v>47.19</v>
      </c>
      <c r="J241" s="668">
        <v>140</v>
      </c>
      <c r="K241" s="669">
        <v>6606.6</v>
      </c>
    </row>
    <row r="242" spans="1:11" ht="14.4" customHeight="1" x14ac:dyDescent="0.3">
      <c r="A242" s="664" t="s">
        <v>535</v>
      </c>
      <c r="B242" s="665" t="s">
        <v>536</v>
      </c>
      <c r="C242" s="666" t="s">
        <v>548</v>
      </c>
      <c r="D242" s="667" t="s">
        <v>2092</v>
      </c>
      <c r="E242" s="666" t="s">
        <v>4135</v>
      </c>
      <c r="F242" s="667" t="s">
        <v>4136</v>
      </c>
      <c r="G242" s="666" t="s">
        <v>3563</v>
      </c>
      <c r="H242" s="666" t="s">
        <v>3564</v>
      </c>
      <c r="I242" s="668">
        <v>163.08000000000001</v>
      </c>
      <c r="J242" s="668">
        <v>180</v>
      </c>
      <c r="K242" s="669">
        <v>29354.65</v>
      </c>
    </row>
    <row r="243" spans="1:11" ht="14.4" customHeight="1" x14ac:dyDescent="0.3">
      <c r="A243" s="664" t="s">
        <v>535</v>
      </c>
      <c r="B243" s="665" t="s">
        <v>536</v>
      </c>
      <c r="C243" s="666" t="s">
        <v>548</v>
      </c>
      <c r="D243" s="667" t="s">
        <v>2092</v>
      </c>
      <c r="E243" s="666" t="s">
        <v>4135</v>
      </c>
      <c r="F243" s="667" t="s">
        <v>4136</v>
      </c>
      <c r="G243" s="666" t="s">
        <v>3565</v>
      </c>
      <c r="H243" s="666" t="s">
        <v>3566</v>
      </c>
      <c r="I243" s="668">
        <v>123.18</v>
      </c>
      <c r="J243" s="668">
        <v>100</v>
      </c>
      <c r="K243" s="669">
        <v>12317.9</v>
      </c>
    </row>
    <row r="244" spans="1:11" ht="14.4" customHeight="1" x14ac:dyDescent="0.3">
      <c r="A244" s="664" t="s">
        <v>535</v>
      </c>
      <c r="B244" s="665" t="s">
        <v>536</v>
      </c>
      <c r="C244" s="666" t="s">
        <v>548</v>
      </c>
      <c r="D244" s="667" t="s">
        <v>2092</v>
      </c>
      <c r="E244" s="666" t="s">
        <v>4135</v>
      </c>
      <c r="F244" s="667" t="s">
        <v>4136</v>
      </c>
      <c r="G244" s="666" t="s">
        <v>3375</v>
      </c>
      <c r="H244" s="666" t="s">
        <v>3376</v>
      </c>
      <c r="I244" s="668">
        <v>15.004999999999999</v>
      </c>
      <c r="J244" s="668">
        <v>35</v>
      </c>
      <c r="K244" s="669">
        <v>525.20000000000005</v>
      </c>
    </row>
    <row r="245" spans="1:11" ht="14.4" customHeight="1" x14ac:dyDescent="0.3">
      <c r="A245" s="664" t="s">
        <v>535</v>
      </c>
      <c r="B245" s="665" t="s">
        <v>536</v>
      </c>
      <c r="C245" s="666" t="s">
        <v>548</v>
      </c>
      <c r="D245" s="667" t="s">
        <v>2092</v>
      </c>
      <c r="E245" s="666" t="s">
        <v>4135</v>
      </c>
      <c r="F245" s="667" t="s">
        <v>4136</v>
      </c>
      <c r="G245" s="666" t="s">
        <v>3377</v>
      </c>
      <c r="H245" s="666" t="s">
        <v>3378</v>
      </c>
      <c r="I245" s="668">
        <v>12.11</v>
      </c>
      <c r="J245" s="668">
        <v>20</v>
      </c>
      <c r="K245" s="669">
        <v>242.2</v>
      </c>
    </row>
    <row r="246" spans="1:11" ht="14.4" customHeight="1" x14ac:dyDescent="0.3">
      <c r="A246" s="664" t="s">
        <v>535</v>
      </c>
      <c r="B246" s="665" t="s">
        <v>536</v>
      </c>
      <c r="C246" s="666" t="s">
        <v>548</v>
      </c>
      <c r="D246" s="667" t="s">
        <v>2092</v>
      </c>
      <c r="E246" s="666" t="s">
        <v>4135</v>
      </c>
      <c r="F246" s="667" t="s">
        <v>4136</v>
      </c>
      <c r="G246" s="666" t="s">
        <v>3567</v>
      </c>
      <c r="H246" s="666" t="s">
        <v>3568</v>
      </c>
      <c r="I246" s="668">
        <v>8.9600000000000009</v>
      </c>
      <c r="J246" s="668">
        <v>1200</v>
      </c>
      <c r="K246" s="669">
        <v>10752</v>
      </c>
    </row>
    <row r="247" spans="1:11" ht="14.4" customHeight="1" x14ac:dyDescent="0.3">
      <c r="A247" s="664" t="s">
        <v>535</v>
      </c>
      <c r="B247" s="665" t="s">
        <v>536</v>
      </c>
      <c r="C247" s="666" t="s">
        <v>548</v>
      </c>
      <c r="D247" s="667" t="s">
        <v>2092</v>
      </c>
      <c r="E247" s="666" t="s">
        <v>4135</v>
      </c>
      <c r="F247" s="667" t="s">
        <v>4136</v>
      </c>
      <c r="G247" s="666" t="s">
        <v>3569</v>
      </c>
      <c r="H247" s="666" t="s">
        <v>3570</v>
      </c>
      <c r="I247" s="668">
        <v>32.9</v>
      </c>
      <c r="J247" s="668">
        <v>30</v>
      </c>
      <c r="K247" s="669">
        <v>986.99</v>
      </c>
    </row>
    <row r="248" spans="1:11" ht="14.4" customHeight="1" x14ac:dyDescent="0.3">
      <c r="A248" s="664" t="s">
        <v>535</v>
      </c>
      <c r="B248" s="665" t="s">
        <v>536</v>
      </c>
      <c r="C248" s="666" t="s">
        <v>548</v>
      </c>
      <c r="D248" s="667" t="s">
        <v>2092</v>
      </c>
      <c r="E248" s="666" t="s">
        <v>4135</v>
      </c>
      <c r="F248" s="667" t="s">
        <v>4136</v>
      </c>
      <c r="G248" s="666" t="s">
        <v>3379</v>
      </c>
      <c r="H248" s="666" t="s">
        <v>3380</v>
      </c>
      <c r="I248" s="668">
        <v>2.52</v>
      </c>
      <c r="J248" s="668">
        <v>50</v>
      </c>
      <c r="K248" s="669">
        <v>126</v>
      </c>
    </row>
    <row r="249" spans="1:11" ht="14.4" customHeight="1" x14ac:dyDescent="0.3">
      <c r="A249" s="664" t="s">
        <v>535</v>
      </c>
      <c r="B249" s="665" t="s">
        <v>536</v>
      </c>
      <c r="C249" s="666" t="s">
        <v>548</v>
      </c>
      <c r="D249" s="667" t="s">
        <v>2092</v>
      </c>
      <c r="E249" s="666" t="s">
        <v>4135</v>
      </c>
      <c r="F249" s="667" t="s">
        <v>4136</v>
      </c>
      <c r="G249" s="666" t="s">
        <v>3571</v>
      </c>
      <c r="H249" s="666" t="s">
        <v>3572</v>
      </c>
      <c r="I249" s="668">
        <v>1.94</v>
      </c>
      <c r="J249" s="668">
        <v>100</v>
      </c>
      <c r="K249" s="669">
        <v>194</v>
      </c>
    </row>
    <row r="250" spans="1:11" ht="14.4" customHeight="1" x14ac:dyDescent="0.3">
      <c r="A250" s="664" t="s">
        <v>535</v>
      </c>
      <c r="B250" s="665" t="s">
        <v>536</v>
      </c>
      <c r="C250" s="666" t="s">
        <v>548</v>
      </c>
      <c r="D250" s="667" t="s">
        <v>2092</v>
      </c>
      <c r="E250" s="666" t="s">
        <v>4135</v>
      </c>
      <c r="F250" s="667" t="s">
        <v>4136</v>
      </c>
      <c r="G250" s="666" t="s">
        <v>3381</v>
      </c>
      <c r="H250" s="666" t="s">
        <v>3382</v>
      </c>
      <c r="I250" s="668">
        <v>5.2033333333333331</v>
      </c>
      <c r="J250" s="668">
        <v>3230</v>
      </c>
      <c r="K250" s="669">
        <v>16804.5</v>
      </c>
    </row>
    <row r="251" spans="1:11" ht="14.4" customHeight="1" x14ac:dyDescent="0.3">
      <c r="A251" s="664" t="s">
        <v>535</v>
      </c>
      <c r="B251" s="665" t="s">
        <v>536</v>
      </c>
      <c r="C251" s="666" t="s">
        <v>548</v>
      </c>
      <c r="D251" s="667" t="s">
        <v>2092</v>
      </c>
      <c r="E251" s="666" t="s">
        <v>4135</v>
      </c>
      <c r="F251" s="667" t="s">
        <v>4136</v>
      </c>
      <c r="G251" s="666" t="s">
        <v>3573</v>
      </c>
      <c r="H251" s="666" t="s">
        <v>3574</v>
      </c>
      <c r="I251" s="668">
        <v>1.2749999999999999</v>
      </c>
      <c r="J251" s="668">
        <v>525</v>
      </c>
      <c r="K251" s="669">
        <v>669</v>
      </c>
    </row>
    <row r="252" spans="1:11" ht="14.4" customHeight="1" x14ac:dyDescent="0.3">
      <c r="A252" s="664" t="s">
        <v>535</v>
      </c>
      <c r="B252" s="665" t="s">
        <v>536</v>
      </c>
      <c r="C252" s="666" t="s">
        <v>548</v>
      </c>
      <c r="D252" s="667" t="s">
        <v>2092</v>
      </c>
      <c r="E252" s="666" t="s">
        <v>4135</v>
      </c>
      <c r="F252" s="667" t="s">
        <v>4136</v>
      </c>
      <c r="G252" s="666" t="s">
        <v>3575</v>
      </c>
      <c r="H252" s="666" t="s">
        <v>3576</v>
      </c>
      <c r="I252" s="668">
        <v>21.24</v>
      </c>
      <c r="J252" s="668">
        <v>50</v>
      </c>
      <c r="K252" s="669">
        <v>1062</v>
      </c>
    </row>
    <row r="253" spans="1:11" ht="14.4" customHeight="1" x14ac:dyDescent="0.3">
      <c r="A253" s="664" t="s">
        <v>535</v>
      </c>
      <c r="B253" s="665" t="s">
        <v>536</v>
      </c>
      <c r="C253" s="666" t="s">
        <v>548</v>
      </c>
      <c r="D253" s="667" t="s">
        <v>2092</v>
      </c>
      <c r="E253" s="666" t="s">
        <v>4135</v>
      </c>
      <c r="F253" s="667" t="s">
        <v>4136</v>
      </c>
      <c r="G253" s="666" t="s">
        <v>3577</v>
      </c>
      <c r="H253" s="666" t="s">
        <v>3578</v>
      </c>
      <c r="I253" s="668">
        <v>6.66</v>
      </c>
      <c r="J253" s="668">
        <v>10</v>
      </c>
      <c r="K253" s="669">
        <v>66.599999999999994</v>
      </c>
    </row>
    <row r="254" spans="1:11" ht="14.4" customHeight="1" x14ac:dyDescent="0.3">
      <c r="A254" s="664" t="s">
        <v>535</v>
      </c>
      <c r="B254" s="665" t="s">
        <v>536</v>
      </c>
      <c r="C254" s="666" t="s">
        <v>548</v>
      </c>
      <c r="D254" s="667" t="s">
        <v>2092</v>
      </c>
      <c r="E254" s="666" t="s">
        <v>4135</v>
      </c>
      <c r="F254" s="667" t="s">
        <v>4136</v>
      </c>
      <c r="G254" s="666" t="s">
        <v>3579</v>
      </c>
      <c r="H254" s="666" t="s">
        <v>3580</v>
      </c>
      <c r="I254" s="668">
        <v>6.65</v>
      </c>
      <c r="J254" s="668">
        <v>20</v>
      </c>
      <c r="K254" s="669">
        <v>133</v>
      </c>
    </row>
    <row r="255" spans="1:11" ht="14.4" customHeight="1" x14ac:dyDescent="0.3">
      <c r="A255" s="664" t="s">
        <v>535</v>
      </c>
      <c r="B255" s="665" t="s">
        <v>536</v>
      </c>
      <c r="C255" s="666" t="s">
        <v>548</v>
      </c>
      <c r="D255" s="667" t="s">
        <v>2092</v>
      </c>
      <c r="E255" s="666" t="s">
        <v>4135</v>
      </c>
      <c r="F255" s="667" t="s">
        <v>4136</v>
      </c>
      <c r="G255" s="666" t="s">
        <v>3581</v>
      </c>
      <c r="H255" s="666" t="s">
        <v>3582</v>
      </c>
      <c r="I255" s="668">
        <v>6.65</v>
      </c>
      <c r="J255" s="668">
        <v>10</v>
      </c>
      <c r="K255" s="669">
        <v>66.5</v>
      </c>
    </row>
    <row r="256" spans="1:11" ht="14.4" customHeight="1" x14ac:dyDescent="0.3">
      <c r="A256" s="664" t="s">
        <v>535</v>
      </c>
      <c r="B256" s="665" t="s">
        <v>536</v>
      </c>
      <c r="C256" s="666" t="s">
        <v>548</v>
      </c>
      <c r="D256" s="667" t="s">
        <v>2092</v>
      </c>
      <c r="E256" s="666" t="s">
        <v>4135</v>
      </c>
      <c r="F256" s="667" t="s">
        <v>4136</v>
      </c>
      <c r="G256" s="666" t="s">
        <v>3383</v>
      </c>
      <c r="H256" s="666" t="s">
        <v>3384</v>
      </c>
      <c r="I256" s="668">
        <v>0.47</v>
      </c>
      <c r="J256" s="668">
        <v>3900</v>
      </c>
      <c r="K256" s="669">
        <v>1833</v>
      </c>
    </row>
    <row r="257" spans="1:11" ht="14.4" customHeight="1" x14ac:dyDescent="0.3">
      <c r="A257" s="664" t="s">
        <v>535</v>
      </c>
      <c r="B257" s="665" t="s">
        <v>536</v>
      </c>
      <c r="C257" s="666" t="s">
        <v>548</v>
      </c>
      <c r="D257" s="667" t="s">
        <v>2092</v>
      </c>
      <c r="E257" s="666" t="s">
        <v>4135</v>
      </c>
      <c r="F257" s="667" t="s">
        <v>4136</v>
      </c>
      <c r="G257" s="666" t="s">
        <v>3583</v>
      </c>
      <c r="H257" s="666" t="s">
        <v>3584</v>
      </c>
      <c r="I257" s="668">
        <v>4.03</v>
      </c>
      <c r="J257" s="668">
        <v>300</v>
      </c>
      <c r="K257" s="669">
        <v>1209</v>
      </c>
    </row>
    <row r="258" spans="1:11" ht="14.4" customHeight="1" x14ac:dyDescent="0.3">
      <c r="A258" s="664" t="s">
        <v>535</v>
      </c>
      <c r="B258" s="665" t="s">
        <v>536</v>
      </c>
      <c r="C258" s="666" t="s">
        <v>548</v>
      </c>
      <c r="D258" s="667" t="s">
        <v>2092</v>
      </c>
      <c r="E258" s="666" t="s">
        <v>4135</v>
      </c>
      <c r="F258" s="667" t="s">
        <v>4136</v>
      </c>
      <c r="G258" s="666" t="s">
        <v>3585</v>
      </c>
      <c r="H258" s="666" t="s">
        <v>3586</v>
      </c>
      <c r="I258" s="668">
        <v>2.9</v>
      </c>
      <c r="J258" s="668">
        <v>100</v>
      </c>
      <c r="K258" s="669">
        <v>290</v>
      </c>
    </row>
    <row r="259" spans="1:11" ht="14.4" customHeight="1" x14ac:dyDescent="0.3">
      <c r="A259" s="664" t="s">
        <v>535</v>
      </c>
      <c r="B259" s="665" t="s">
        <v>536</v>
      </c>
      <c r="C259" s="666" t="s">
        <v>548</v>
      </c>
      <c r="D259" s="667" t="s">
        <v>2092</v>
      </c>
      <c r="E259" s="666" t="s">
        <v>4135</v>
      </c>
      <c r="F259" s="667" t="s">
        <v>4136</v>
      </c>
      <c r="G259" s="666" t="s">
        <v>3587</v>
      </c>
      <c r="H259" s="666" t="s">
        <v>3588</v>
      </c>
      <c r="I259" s="668">
        <v>2.9033333333333338</v>
      </c>
      <c r="J259" s="668">
        <v>1000</v>
      </c>
      <c r="K259" s="669">
        <v>2903</v>
      </c>
    </row>
    <row r="260" spans="1:11" ht="14.4" customHeight="1" x14ac:dyDescent="0.3">
      <c r="A260" s="664" t="s">
        <v>535</v>
      </c>
      <c r="B260" s="665" t="s">
        <v>536</v>
      </c>
      <c r="C260" s="666" t="s">
        <v>548</v>
      </c>
      <c r="D260" s="667" t="s">
        <v>2092</v>
      </c>
      <c r="E260" s="666" t="s">
        <v>4135</v>
      </c>
      <c r="F260" s="667" t="s">
        <v>4136</v>
      </c>
      <c r="G260" s="666" t="s">
        <v>3589</v>
      </c>
      <c r="H260" s="666" t="s">
        <v>3590</v>
      </c>
      <c r="I260" s="668">
        <v>2.9</v>
      </c>
      <c r="J260" s="668">
        <v>200</v>
      </c>
      <c r="K260" s="669">
        <v>580</v>
      </c>
    </row>
    <row r="261" spans="1:11" ht="14.4" customHeight="1" x14ac:dyDescent="0.3">
      <c r="A261" s="664" t="s">
        <v>535</v>
      </c>
      <c r="B261" s="665" t="s">
        <v>536</v>
      </c>
      <c r="C261" s="666" t="s">
        <v>548</v>
      </c>
      <c r="D261" s="667" t="s">
        <v>2092</v>
      </c>
      <c r="E261" s="666" t="s">
        <v>4135</v>
      </c>
      <c r="F261" s="667" t="s">
        <v>4136</v>
      </c>
      <c r="G261" s="666" t="s">
        <v>3591</v>
      </c>
      <c r="H261" s="666" t="s">
        <v>3592</v>
      </c>
      <c r="I261" s="668">
        <v>193.6</v>
      </c>
      <c r="J261" s="668">
        <v>45</v>
      </c>
      <c r="K261" s="669">
        <v>8712</v>
      </c>
    </row>
    <row r="262" spans="1:11" ht="14.4" customHeight="1" x14ac:dyDescent="0.3">
      <c r="A262" s="664" t="s">
        <v>535</v>
      </c>
      <c r="B262" s="665" t="s">
        <v>536</v>
      </c>
      <c r="C262" s="666" t="s">
        <v>548</v>
      </c>
      <c r="D262" s="667" t="s">
        <v>2092</v>
      </c>
      <c r="E262" s="666" t="s">
        <v>4135</v>
      </c>
      <c r="F262" s="667" t="s">
        <v>4136</v>
      </c>
      <c r="G262" s="666" t="s">
        <v>3593</v>
      </c>
      <c r="H262" s="666" t="s">
        <v>3594</v>
      </c>
      <c r="I262" s="668">
        <v>9.1999999999999993</v>
      </c>
      <c r="J262" s="668">
        <v>30</v>
      </c>
      <c r="K262" s="669">
        <v>276</v>
      </c>
    </row>
    <row r="263" spans="1:11" ht="14.4" customHeight="1" x14ac:dyDescent="0.3">
      <c r="A263" s="664" t="s">
        <v>535</v>
      </c>
      <c r="B263" s="665" t="s">
        <v>536</v>
      </c>
      <c r="C263" s="666" t="s">
        <v>548</v>
      </c>
      <c r="D263" s="667" t="s">
        <v>2092</v>
      </c>
      <c r="E263" s="666" t="s">
        <v>4135</v>
      </c>
      <c r="F263" s="667" t="s">
        <v>4136</v>
      </c>
      <c r="G263" s="666" t="s">
        <v>3595</v>
      </c>
      <c r="H263" s="666" t="s">
        <v>3596</v>
      </c>
      <c r="I263" s="668">
        <v>411.4</v>
      </c>
      <c r="J263" s="668">
        <v>10</v>
      </c>
      <c r="K263" s="669">
        <v>4114</v>
      </c>
    </row>
    <row r="264" spans="1:11" ht="14.4" customHeight="1" x14ac:dyDescent="0.3">
      <c r="A264" s="664" t="s">
        <v>535</v>
      </c>
      <c r="B264" s="665" t="s">
        <v>536</v>
      </c>
      <c r="C264" s="666" t="s">
        <v>548</v>
      </c>
      <c r="D264" s="667" t="s">
        <v>2092</v>
      </c>
      <c r="E264" s="666" t="s">
        <v>4135</v>
      </c>
      <c r="F264" s="667" t="s">
        <v>4136</v>
      </c>
      <c r="G264" s="666" t="s">
        <v>3597</v>
      </c>
      <c r="H264" s="666" t="s">
        <v>3598</v>
      </c>
      <c r="I264" s="668">
        <v>179.68</v>
      </c>
      <c r="J264" s="668">
        <v>2</v>
      </c>
      <c r="K264" s="669">
        <v>359.36</v>
      </c>
    </row>
    <row r="265" spans="1:11" ht="14.4" customHeight="1" x14ac:dyDescent="0.3">
      <c r="A265" s="664" t="s">
        <v>535</v>
      </c>
      <c r="B265" s="665" t="s">
        <v>536</v>
      </c>
      <c r="C265" s="666" t="s">
        <v>548</v>
      </c>
      <c r="D265" s="667" t="s">
        <v>2092</v>
      </c>
      <c r="E265" s="666" t="s">
        <v>4135</v>
      </c>
      <c r="F265" s="667" t="s">
        <v>4136</v>
      </c>
      <c r="G265" s="666" t="s">
        <v>3599</v>
      </c>
      <c r="H265" s="666" t="s">
        <v>3600</v>
      </c>
      <c r="I265" s="668">
        <v>229.9</v>
      </c>
      <c r="J265" s="668">
        <v>20</v>
      </c>
      <c r="K265" s="669">
        <v>4598</v>
      </c>
    </row>
    <row r="266" spans="1:11" ht="14.4" customHeight="1" x14ac:dyDescent="0.3">
      <c r="A266" s="664" t="s">
        <v>535</v>
      </c>
      <c r="B266" s="665" t="s">
        <v>536</v>
      </c>
      <c r="C266" s="666" t="s">
        <v>548</v>
      </c>
      <c r="D266" s="667" t="s">
        <v>2092</v>
      </c>
      <c r="E266" s="666" t="s">
        <v>4135</v>
      </c>
      <c r="F266" s="667" t="s">
        <v>4136</v>
      </c>
      <c r="G266" s="666" t="s">
        <v>3395</v>
      </c>
      <c r="H266" s="666" t="s">
        <v>3396</v>
      </c>
      <c r="I266" s="668">
        <v>9.1999999999999993</v>
      </c>
      <c r="J266" s="668">
        <v>150</v>
      </c>
      <c r="K266" s="669">
        <v>1380</v>
      </c>
    </row>
    <row r="267" spans="1:11" ht="14.4" customHeight="1" x14ac:dyDescent="0.3">
      <c r="A267" s="664" t="s">
        <v>535</v>
      </c>
      <c r="B267" s="665" t="s">
        <v>536</v>
      </c>
      <c r="C267" s="666" t="s">
        <v>548</v>
      </c>
      <c r="D267" s="667" t="s">
        <v>2092</v>
      </c>
      <c r="E267" s="666" t="s">
        <v>4135</v>
      </c>
      <c r="F267" s="667" t="s">
        <v>4136</v>
      </c>
      <c r="G267" s="666" t="s">
        <v>3397</v>
      </c>
      <c r="H267" s="666" t="s">
        <v>3398</v>
      </c>
      <c r="I267" s="668">
        <v>172.5</v>
      </c>
      <c r="J267" s="668">
        <v>1</v>
      </c>
      <c r="K267" s="669">
        <v>172.5</v>
      </c>
    </row>
    <row r="268" spans="1:11" ht="14.4" customHeight="1" x14ac:dyDescent="0.3">
      <c r="A268" s="664" t="s">
        <v>535</v>
      </c>
      <c r="B268" s="665" t="s">
        <v>536</v>
      </c>
      <c r="C268" s="666" t="s">
        <v>548</v>
      </c>
      <c r="D268" s="667" t="s">
        <v>2092</v>
      </c>
      <c r="E268" s="666" t="s">
        <v>4135</v>
      </c>
      <c r="F268" s="667" t="s">
        <v>4136</v>
      </c>
      <c r="G268" s="666" t="s">
        <v>3601</v>
      </c>
      <c r="H268" s="666" t="s">
        <v>3602</v>
      </c>
      <c r="I268" s="668">
        <v>15.73</v>
      </c>
      <c r="J268" s="668">
        <v>60</v>
      </c>
      <c r="K268" s="669">
        <v>943.8</v>
      </c>
    </row>
    <row r="269" spans="1:11" ht="14.4" customHeight="1" x14ac:dyDescent="0.3">
      <c r="A269" s="664" t="s">
        <v>535</v>
      </c>
      <c r="B269" s="665" t="s">
        <v>536</v>
      </c>
      <c r="C269" s="666" t="s">
        <v>548</v>
      </c>
      <c r="D269" s="667" t="s">
        <v>2092</v>
      </c>
      <c r="E269" s="666" t="s">
        <v>4135</v>
      </c>
      <c r="F269" s="667" t="s">
        <v>4136</v>
      </c>
      <c r="G269" s="666" t="s">
        <v>3603</v>
      </c>
      <c r="H269" s="666" t="s">
        <v>3604</v>
      </c>
      <c r="I269" s="668">
        <v>17.059999999999999</v>
      </c>
      <c r="J269" s="668">
        <v>100</v>
      </c>
      <c r="K269" s="669">
        <v>1706.1</v>
      </c>
    </row>
    <row r="270" spans="1:11" ht="14.4" customHeight="1" x14ac:dyDescent="0.3">
      <c r="A270" s="664" t="s">
        <v>535</v>
      </c>
      <c r="B270" s="665" t="s">
        <v>536</v>
      </c>
      <c r="C270" s="666" t="s">
        <v>548</v>
      </c>
      <c r="D270" s="667" t="s">
        <v>2092</v>
      </c>
      <c r="E270" s="666" t="s">
        <v>4135</v>
      </c>
      <c r="F270" s="667" t="s">
        <v>4136</v>
      </c>
      <c r="G270" s="666" t="s">
        <v>3605</v>
      </c>
      <c r="H270" s="666" t="s">
        <v>3606</v>
      </c>
      <c r="I270" s="668">
        <v>6438.03</v>
      </c>
      <c r="J270" s="668">
        <v>2</v>
      </c>
      <c r="K270" s="669">
        <v>12876.07</v>
      </c>
    </row>
    <row r="271" spans="1:11" ht="14.4" customHeight="1" x14ac:dyDescent="0.3">
      <c r="A271" s="664" t="s">
        <v>535</v>
      </c>
      <c r="B271" s="665" t="s">
        <v>536</v>
      </c>
      <c r="C271" s="666" t="s">
        <v>548</v>
      </c>
      <c r="D271" s="667" t="s">
        <v>2092</v>
      </c>
      <c r="E271" s="666" t="s">
        <v>4135</v>
      </c>
      <c r="F271" s="667" t="s">
        <v>4136</v>
      </c>
      <c r="G271" s="666" t="s">
        <v>3607</v>
      </c>
      <c r="H271" s="666" t="s">
        <v>3608</v>
      </c>
      <c r="I271" s="668">
        <v>4123.3</v>
      </c>
      <c r="J271" s="668">
        <v>3</v>
      </c>
      <c r="K271" s="669">
        <v>12369.9</v>
      </c>
    </row>
    <row r="272" spans="1:11" ht="14.4" customHeight="1" x14ac:dyDescent="0.3">
      <c r="A272" s="664" t="s">
        <v>535</v>
      </c>
      <c r="B272" s="665" t="s">
        <v>536</v>
      </c>
      <c r="C272" s="666" t="s">
        <v>548</v>
      </c>
      <c r="D272" s="667" t="s">
        <v>2092</v>
      </c>
      <c r="E272" s="666" t="s">
        <v>4135</v>
      </c>
      <c r="F272" s="667" t="s">
        <v>4136</v>
      </c>
      <c r="G272" s="666" t="s">
        <v>3609</v>
      </c>
      <c r="H272" s="666" t="s">
        <v>3610</v>
      </c>
      <c r="I272" s="668">
        <v>527.96</v>
      </c>
      <c r="J272" s="668">
        <v>10</v>
      </c>
      <c r="K272" s="669">
        <v>5279.65</v>
      </c>
    </row>
    <row r="273" spans="1:11" ht="14.4" customHeight="1" x14ac:dyDescent="0.3">
      <c r="A273" s="664" t="s">
        <v>535</v>
      </c>
      <c r="B273" s="665" t="s">
        <v>536</v>
      </c>
      <c r="C273" s="666" t="s">
        <v>548</v>
      </c>
      <c r="D273" s="667" t="s">
        <v>2092</v>
      </c>
      <c r="E273" s="666" t="s">
        <v>4135</v>
      </c>
      <c r="F273" s="667" t="s">
        <v>4136</v>
      </c>
      <c r="G273" s="666" t="s">
        <v>3611</v>
      </c>
      <c r="H273" s="666" t="s">
        <v>3612</v>
      </c>
      <c r="I273" s="668">
        <v>600</v>
      </c>
      <c r="J273" s="668">
        <v>25</v>
      </c>
      <c r="K273" s="669">
        <v>15000</v>
      </c>
    </row>
    <row r="274" spans="1:11" ht="14.4" customHeight="1" x14ac:dyDescent="0.3">
      <c r="A274" s="664" t="s">
        <v>535</v>
      </c>
      <c r="B274" s="665" t="s">
        <v>536</v>
      </c>
      <c r="C274" s="666" t="s">
        <v>548</v>
      </c>
      <c r="D274" s="667" t="s">
        <v>2092</v>
      </c>
      <c r="E274" s="666" t="s">
        <v>4135</v>
      </c>
      <c r="F274" s="667" t="s">
        <v>4136</v>
      </c>
      <c r="G274" s="666" t="s">
        <v>3613</v>
      </c>
      <c r="H274" s="666" t="s">
        <v>3614</v>
      </c>
      <c r="I274" s="668">
        <v>7689.9766666666665</v>
      </c>
      <c r="J274" s="668">
        <v>5</v>
      </c>
      <c r="K274" s="669">
        <v>38449.93</v>
      </c>
    </row>
    <row r="275" spans="1:11" ht="14.4" customHeight="1" x14ac:dyDescent="0.3">
      <c r="A275" s="664" t="s">
        <v>535</v>
      </c>
      <c r="B275" s="665" t="s">
        <v>536</v>
      </c>
      <c r="C275" s="666" t="s">
        <v>548</v>
      </c>
      <c r="D275" s="667" t="s">
        <v>2092</v>
      </c>
      <c r="E275" s="666" t="s">
        <v>4135</v>
      </c>
      <c r="F275" s="667" t="s">
        <v>4136</v>
      </c>
      <c r="G275" s="666" t="s">
        <v>3405</v>
      </c>
      <c r="H275" s="666" t="s">
        <v>3406</v>
      </c>
      <c r="I275" s="668">
        <v>3.4066666666666667</v>
      </c>
      <c r="J275" s="668">
        <v>440</v>
      </c>
      <c r="K275" s="669">
        <v>1499.2</v>
      </c>
    </row>
    <row r="276" spans="1:11" ht="14.4" customHeight="1" x14ac:dyDescent="0.3">
      <c r="A276" s="664" t="s">
        <v>535</v>
      </c>
      <c r="B276" s="665" t="s">
        <v>536</v>
      </c>
      <c r="C276" s="666" t="s">
        <v>548</v>
      </c>
      <c r="D276" s="667" t="s">
        <v>2092</v>
      </c>
      <c r="E276" s="666" t="s">
        <v>4135</v>
      </c>
      <c r="F276" s="667" t="s">
        <v>4136</v>
      </c>
      <c r="G276" s="666" t="s">
        <v>3407</v>
      </c>
      <c r="H276" s="666" t="s">
        <v>3408</v>
      </c>
      <c r="I276" s="668">
        <v>6.07</v>
      </c>
      <c r="J276" s="668">
        <v>1400</v>
      </c>
      <c r="K276" s="669">
        <v>8498</v>
      </c>
    </row>
    <row r="277" spans="1:11" ht="14.4" customHeight="1" x14ac:dyDescent="0.3">
      <c r="A277" s="664" t="s">
        <v>535</v>
      </c>
      <c r="B277" s="665" t="s">
        <v>536</v>
      </c>
      <c r="C277" s="666" t="s">
        <v>548</v>
      </c>
      <c r="D277" s="667" t="s">
        <v>2092</v>
      </c>
      <c r="E277" s="666" t="s">
        <v>4135</v>
      </c>
      <c r="F277" s="667" t="s">
        <v>4136</v>
      </c>
      <c r="G277" s="666" t="s">
        <v>3409</v>
      </c>
      <c r="H277" s="666" t="s">
        <v>3410</v>
      </c>
      <c r="I277" s="668">
        <v>9.4366666666666656</v>
      </c>
      <c r="J277" s="668">
        <v>500</v>
      </c>
      <c r="K277" s="669">
        <v>4719</v>
      </c>
    </row>
    <row r="278" spans="1:11" ht="14.4" customHeight="1" x14ac:dyDescent="0.3">
      <c r="A278" s="664" t="s">
        <v>535</v>
      </c>
      <c r="B278" s="665" t="s">
        <v>536</v>
      </c>
      <c r="C278" s="666" t="s">
        <v>548</v>
      </c>
      <c r="D278" s="667" t="s">
        <v>2092</v>
      </c>
      <c r="E278" s="666" t="s">
        <v>4135</v>
      </c>
      <c r="F278" s="667" t="s">
        <v>4136</v>
      </c>
      <c r="G278" s="666" t="s">
        <v>3615</v>
      </c>
      <c r="H278" s="666" t="s">
        <v>3616</v>
      </c>
      <c r="I278" s="668">
        <v>83.13</v>
      </c>
      <c r="J278" s="668">
        <v>10</v>
      </c>
      <c r="K278" s="669">
        <v>831.27</v>
      </c>
    </row>
    <row r="279" spans="1:11" ht="14.4" customHeight="1" x14ac:dyDescent="0.3">
      <c r="A279" s="664" t="s">
        <v>535</v>
      </c>
      <c r="B279" s="665" t="s">
        <v>536</v>
      </c>
      <c r="C279" s="666" t="s">
        <v>548</v>
      </c>
      <c r="D279" s="667" t="s">
        <v>2092</v>
      </c>
      <c r="E279" s="666" t="s">
        <v>4135</v>
      </c>
      <c r="F279" s="667" t="s">
        <v>4136</v>
      </c>
      <c r="G279" s="666" t="s">
        <v>3617</v>
      </c>
      <c r="H279" s="666" t="s">
        <v>3618</v>
      </c>
      <c r="I279" s="668">
        <v>8.83</v>
      </c>
      <c r="J279" s="668">
        <v>600</v>
      </c>
      <c r="K279" s="669">
        <v>5298</v>
      </c>
    </row>
    <row r="280" spans="1:11" ht="14.4" customHeight="1" x14ac:dyDescent="0.3">
      <c r="A280" s="664" t="s">
        <v>535</v>
      </c>
      <c r="B280" s="665" t="s">
        <v>536</v>
      </c>
      <c r="C280" s="666" t="s">
        <v>548</v>
      </c>
      <c r="D280" s="667" t="s">
        <v>2092</v>
      </c>
      <c r="E280" s="666" t="s">
        <v>4135</v>
      </c>
      <c r="F280" s="667" t="s">
        <v>4136</v>
      </c>
      <c r="G280" s="666" t="s">
        <v>3619</v>
      </c>
      <c r="H280" s="666" t="s">
        <v>3620</v>
      </c>
      <c r="I280" s="668">
        <v>649.77</v>
      </c>
      <c r="J280" s="668">
        <v>10</v>
      </c>
      <c r="K280" s="669">
        <v>6497.7</v>
      </c>
    </row>
    <row r="281" spans="1:11" ht="14.4" customHeight="1" x14ac:dyDescent="0.3">
      <c r="A281" s="664" t="s">
        <v>535</v>
      </c>
      <c r="B281" s="665" t="s">
        <v>536</v>
      </c>
      <c r="C281" s="666" t="s">
        <v>548</v>
      </c>
      <c r="D281" s="667" t="s">
        <v>2092</v>
      </c>
      <c r="E281" s="666" t="s">
        <v>4135</v>
      </c>
      <c r="F281" s="667" t="s">
        <v>4136</v>
      </c>
      <c r="G281" s="666" t="s">
        <v>3621</v>
      </c>
      <c r="H281" s="666" t="s">
        <v>3622</v>
      </c>
      <c r="I281" s="668">
        <v>145.19999999999999</v>
      </c>
      <c r="J281" s="668">
        <v>10</v>
      </c>
      <c r="K281" s="669">
        <v>1452</v>
      </c>
    </row>
    <row r="282" spans="1:11" ht="14.4" customHeight="1" x14ac:dyDescent="0.3">
      <c r="A282" s="664" t="s">
        <v>535</v>
      </c>
      <c r="B282" s="665" t="s">
        <v>536</v>
      </c>
      <c r="C282" s="666" t="s">
        <v>548</v>
      </c>
      <c r="D282" s="667" t="s">
        <v>2092</v>
      </c>
      <c r="E282" s="666" t="s">
        <v>4135</v>
      </c>
      <c r="F282" s="667" t="s">
        <v>4136</v>
      </c>
      <c r="G282" s="666" t="s">
        <v>3623</v>
      </c>
      <c r="H282" s="666" t="s">
        <v>3624</v>
      </c>
      <c r="I282" s="668">
        <v>145.19999999999999</v>
      </c>
      <c r="J282" s="668">
        <v>10</v>
      </c>
      <c r="K282" s="669">
        <v>1452</v>
      </c>
    </row>
    <row r="283" spans="1:11" ht="14.4" customHeight="1" x14ac:dyDescent="0.3">
      <c r="A283" s="664" t="s">
        <v>535</v>
      </c>
      <c r="B283" s="665" t="s">
        <v>536</v>
      </c>
      <c r="C283" s="666" t="s">
        <v>548</v>
      </c>
      <c r="D283" s="667" t="s">
        <v>2092</v>
      </c>
      <c r="E283" s="666" t="s">
        <v>4135</v>
      </c>
      <c r="F283" s="667" t="s">
        <v>4136</v>
      </c>
      <c r="G283" s="666" t="s">
        <v>3625</v>
      </c>
      <c r="H283" s="666" t="s">
        <v>3626</v>
      </c>
      <c r="I283" s="668">
        <v>7737.95</v>
      </c>
      <c r="J283" s="668">
        <v>1</v>
      </c>
      <c r="K283" s="669">
        <v>7737.95</v>
      </c>
    </row>
    <row r="284" spans="1:11" ht="14.4" customHeight="1" x14ac:dyDescent="0.3">
      <c r="A284" s="664" t="s">
        <v>535</v>
      </c>
      <c r="B284" s="665" t="s">
        <v>536</v>
      </c>
      <c r="C284" s="666" t="s">
        <v>548</v>
      </c>
      <c r="D284" s="667" t="s">
        <v>2092</v>
      </c>
      <c r="E284" s="666" t="s">
        <v>4145</v>
      </c>
      <c r="F284" s="667" t="s">
        <v>4146</v>
      </c>
      <c r="G284" s="666" t="s">
        <v>3627</v>
      </c>
      <c r="H284" s="666" t="s">
        <v>3628</v>
      </c>
      <c r="I284" s="668">
        <v>38.72</v>
      </c>
      <c r="J284" s="668">
        <v>4</v>
      </c>
      <c r="K284" s="669">
        <v>154.88</v>
      </c>
    </row>
    <row r="285" spans="1:11" ht="14.4" customHeight="1" x14ac:dyDescent="0.3">
      <c r="A285" s="664" t="s">
        <v>535</v>
      </c>
      <c r="B285" s="665" t="s">
        <v>536</v>
      </c>
      <c r="C285" s="666" t="s">
        <v>548</v>
      </c>
      <c r="D285" s="667" t="s">
        <v>2092</v>
      </c>
      <c r="E285" s="666" t="s">
        <v>4147</v>
      </c>
      <c r="F285" s="667" t="s">
        <v>4148</v>
      </c>
      <c r="G285" s="666" t="s">
        <v>3629</v>
      </c>
      <c r="H285" s="666" t="s">
        <v>3630</v>
      </c>
      <c r="I285" s="668">
        <v>289.83999999999997</v>
      </c>
      <c r="J285" s="668">
        <v>10</v>
      </c>
      <c r="K285" s="669">
        <v>2898.43</v>
      </c>
    </row>
    <row r="286" spans="1:11" ht="14.4" customHeight="1" x14ac:dyDescent="0.3">
      <c r="A286" s="664" t="s">
        <v>535</v>
      </c>
      <c r="B286" s="665" t="s">
        <v>536</v>
      </c>
      <c r="C286" s="666" t="s">
        <v>548</v>
      </c>
      <c r="D286" s="667" t="s">
        <v>2092</v>
      </c>
      <c r="E286" s="666" t="s">
        <v>4147</v>
      </c>
      <c r="F286" s="667" t="s">
        <v>4148</v>
      </c>
      <c r="G286" s="666" t="s">
        <v>3631</v>
      </c>
      <c r="H286" s="666" t="s">
        <v>3632</v>
      </c>
      <c r="I286" s="668">
        <v>414.55</v>
      </c>
      <c r="J286" s="668">
        <v>5</v>
      </c>
      <c r="K286" s="669">
        <v>2072.73</v>
      </c>
    </row>
    <row r="287" spans="1:11" ht="14.4" customHeight="1" x14ac:dyDescent="0.3">
      <c r="A287" s="664" t="s">
        <v>535</v>
      </c>
      <c r="B287" s="665" t="s">
        <v>536</v>
      </c>
      <c r="C287" s="666" t="s">
        <v>548</v>
      </c>
      <c r="D287" s="667" t="s">
        <v>2092</v>
      </c>
      <c r="E287" s="666" t="s">
        <v>4137</v>
      </c>
      <c r="F287" s="667" t="s">
        <v>4138</v>
      </c>
      <c r="G287" s="666" t="s">
        <v>3415</v>
      </c>
      <c r="H287" s="666" t="s">
        <v>3416</v>
      </c>
      <c r="I287" s="668">
        <v>8.1666666666666661</v>
      </c>
      <c r="J287" s="668">
        <v>1500</v>
      </c>
      <c r="K287" s="669">
        <v>12251</v>
      </c>
    </row>
    <row r="288" spans="1:11" ht="14.4" customHeight="1" x14ac:dyDescent="0.3">
      <c r="A288" s="664" t="s">
        <v>535</v>
      </c>
      <c r="B288" s="665" t="s">
        <v>536</v>
      </c>
      <c r="C288" s="666" t="s">
        <v>548</v>
      </c>
      <c r="D288" s="667" t="s">
        <v>2092</v>
      </c>
      <c r="E288" s="666" t="s">
        <v>4137</v>
      </c>
      <c r="F288" s="667" t="s">
        <v>4138</v>
      </c>
      <c r="G288" s="666" t="s">
        <v>3633</v>
      </c>
      <c r="H288" s="666" t="s">
        <v>3634</v>
      </c>
      <c r="I288" s="668">
        <v>150.01499999999999</v>
      </c>
      <c r="J288" s="668">
        <v>20</v>
      </c>
      <c r="K288" s="669">
        <v>3000.31</v>
      </c>
    </row>
    <row r="289" spans="1:11" ht="14.4" customHeight="1" x14ac:dyDescent="0.3">
      <c r="A289" s="664" t="s">
        <v>535</v>
      </c>
      <c r="B289" s="665" t="s">
        <v>536</v>
      </c>
      <c r="C289" s="666" t="s">
        <v>548</v>
      </c>
      <c r="D289" s="667" t="s">
        <v>2092</v>
      </c>
      <c r="E289" s="666" t="s">
        <v>4137</v>
      </c>
      <c r="F289" s="667" t="s">
        <v>4138</v>
      </c>
      <c r="G289" s="666" t="s">
        <v>3417</v>
      </c>
      <c r="H289" s="666" t="s">
        <v>3418</v>
      </c>
      <c r="I289" s="668">
        <v>7.01</v>
      </c>
      <c r="J289" s="668">
        <v>100</v>
      </c>
      <c r="K289" s="669">
        <v>701</v>
      </c>
    </row>
    <row r="290" spans="1:11" ht="14.4" customHeight="1" x14ac:dyDescent="0.3">
      <c r="A290" s="664" t="s">
        <v>535</v>
      </c>
      <c r="B290" s="665" t="s">
        <v>536</v>
      </c>
      <c r="C290" s="666" t="s">
        <v>548</v>
      </c>
      <c r="D290" s="667" t="s">
        <v>2092</v>
      </c>
      <c r="E290" s="666" t="s">
        <v>4137</v>
      </c>
      <c r="F290" s="667" t="s">
        <v>4138</v>
      </c>
      <c r="G290" s="666" t="s">
        <v>3635</v>
      </c>
      <c r="H290" s="666" t="s">
        <v>3636</v>
      </c>
      <c r="I290" s="668">
        <v>3539.25</v>
      </c>
      <c r="J290" s="668">
        <v>5</v>
      </c>
      <c r="K290" s="669">
        <v>17696.25</v>
      </c>
    </row>
    <row r="291" spans="1:11" ht="14.4" customHeight="1" x14ac:dyDescent="0.3">
      <c r="A291" s="664" t="s">
        <v>535</v>
      </c>
      <c r="B291" s="665" t="s">
        <v>536</v>
      </c>
      <c r="C291" s="666" t="s">
        <v>548</v>
      </c>
      <c r="D291" s="667" t="s">
        <v>2092</v>
      </c>
      <c r="E291" s="666" t="s">
        <v>4139</v>
      </c>
      <c r="F291" s="667" t="s">
        <v>4140</v>
      </c>
      <c r="G291" s="666" t="s">
        <v>3637</v>
      </c>
      <c r="H291" s="666" t="s">
        <v>3638</v>
      </c>
      <c r="I291" s="668">
        <v>0.3</v>
      </c>
      <c r="J291" s="668">
        <v>500</v>
      </c>
      <c r="K291" s="669">
        <v>150</v>
      </c>
    </row>
    <row r="292" spans="1:11" ht="14.4" customHeight="1" x14ac:dyDescent="0.3">
      <c r="A292" s="664" t="s">
        <v>535</v>
      </c>
      <c r="B292" s="665" t="s">
        <v>536</v>
      </c>
      <c r="C292" s="666" t="s">
        <v>548</v>
      </c>
      <c r="D292" s="667" t="s">
        <v>2092</v>
      </c>
      <c r="E292" s="666" t="s">
        <v>4139</v>
      </c>
      <c r="F292" s="667" t="s">
        <v>4140</v>
      </c>
      <c r="G292" s="666" t="s">
        <v>3639</v>
      </c>
      <c r="H292" s="666" t="s">
        <v>3640</v>
      </c>
      <c r="I292" s="668">
        <v>0.30499999999999999</v>
      </c>
      <c r="J292" s="668">
        <v>600</v>
      </c>
      <c r="K292" s="669">
        <v>183</v>
      </c>
    </row>
    <row r="293" spans="1:11" ht="14.4" customHeight="1" x14ac:dyDescent="0.3">
      <c r="A293" s="664" t="s">
        <v>535</v>
      </c>
      <c r="B293" s="665" t="s">
        <v>536</v>
      </c>
      <c r="C293" s="666" t="s">
        <v>548</v>
      </c>
      <c r="D293" s="667" t="s">
        <v>2092</v>
      </c>
      <c r="E293" s="666" t="s">
        <v>4139</v>
      </c>
      <c r="F293" s="667" t="s">
        <v>4140</v>
      </c>
      <c r="G293" s="666" t="s">
        <v>3419</v>
      </c>
      <c r="H293" s="666" t="s">
        <v>3420</v>
      </c>
      <c r="I293" s="668">
        <v>0.3</v>
      </c>
      <c r="J293" s="668">
        <v>800</v>
      </c>
      <c r="K293" s="669">
        <v>240</v>
      </c>
    </row>
    <row r="294" spans="1:11" ht="14.4" customHeight="1" x14ac:dyDescent="0.3">
      <c r="A294" s="664" t="s">
        <v>535</v>
      </c>
      <c r="B294" s="665" t="s">
        <v>536</v>
      </c>
      <c r="C294" s="666" t="s">
        <v>548</v>
      </c>
      <c r="D294" s="667" t="s">
        <v>2092</v>
      </c>
      <c r="E294" s="666" t="s">
        <v>4139</v>
      </c>
      <c r="F294" s="667" t="s">
        <v>4140</v>
      </c>
      <c r="G294" s="666" t="s">
        <v>3425</v>
      </c>
      <c r="H294" s="666" t="s">
        <v>3426</v>
      </c>
      <c r="I294" s="668">
        <v>0.48333333333333334</v>
      </c>
      <c r="J294" s="668">
        <v>7500</v>
      </c>
      <c r="K294" s="669">
        <v>3625</v>
      </c>
    </row>
    <row r="295" spans="1:11" ht="14.4" customHeight="1" x14ac:dyDescent="0.3">
      <c r="A295" s="664" t="s">
        <v>535</v>
      </c>
      <c r="B295" s="665" t="s">
        <v>536</v>
      </c>
      <c r="C295" s="666" t="s">
        <v>548</v>
      </c>
      <c r="D295" s="667" t="s">
        <v>2092</v>
      </c>
      <c r="E295" s="666" t="s">
        <v>4139</v>
      </c>
      <c r="F295" s="667" t="s">
        <v>4140</v>
      </c>
      <c r="G295" s="666" t="s">
        <v>3429</v>
      </c>
      <c r="H295" s="666" t="s">
        <v>3430</v>
      </c>
      <c r="I295" s="668">
        <v>1.8</v>
      </c>
      <c r="J295" s="668">
        <v>400</v>
      </c>
      <c r="K295" s="669">
        <v>720</v>
      </c>
    </row>
    <row r="296" spans="1:11" ht="14.4" customHeight="1" x14ac:dyDescent="0.3">
      <c r="A296" s="664" t="s">
        <v>535</v>
      </c>
      <c r="B296" s="665" t="s">
        <v>536</v>
      </c>
      <c r="C296" s="666" t="s">
        <v>548</v>
      </c>
      <c r="D296" s="667" t="s">
        <v>2092</v>
      </c>
      <c r="E296" s="666" t="s">
        <v>4139</v>
      </c>
      <c r="F296" s="667" t="s">
        <v>4140</v>
      </c>
      <c r="G296" s="666" t="s">
        <v>3641</v>
      </c>
      <c r="H296" s="666" t="s">
        <v>3642</v>
      </c>
      <c r="I296" s="668">
        <v>1.8</v>
      </c>
      <c r="J296" s="668">
        <v>200</v>
      </c>
      <c r="K296" s="669">
        <v>360</v>
      </c>
    </row>
    <row r="297" spans="1:11" ht="14.4" customHeight="1" x14ac:dyDescent="0.3">
      <c r="A297" s="664" t="s">
        <v>535</v>
      </c>
      <c r="B297" s="665" t="s">
        <v>536</v>
      </c>
      <c r="C297" s="666" t="s">
        <v>548</v>
      </c>
      <c r="D297" s="667" t="s">
        <v>2092</v>
      </c>
      <c r="E297" s="666" t="s">
        <v>4141</v>
      </c>
      <c r="F297" s="667" t="s">
        <v>4142</v>
      </c>
      <c r="G297" s="666" t="s">
        <v>3643</v>
      </c>
      <c r="H297" s="666" t="s">
        <v>3644</v>
      </c>
      <c r="I297" s="668">
        <v>16.21</v>
      </c>
      <c r="J297" s="668">
        <v>25</v>
      </c>
      <c r="K297" s="669">
        <v>405.25</v>
      </c>
    </row>
    <row r="298" spans="1:11" ht="14.4" customHeight="1" x14ac:dyDescent="0.3">
      <c r="A298" s="664" t="s">
        <v>535</v>
      </c>
      <c r="B298" s="665" t="s">
        <v>536</v>
      </c>
      <c r="C298" s="666" t="s">
        <v>548</v>
      </c>
      <c r="D298" s="667" t="s">
        <v>2092</v>
      </c>
      <c r="E298" s="666" t="s">
        <v>4141</v>
      </c>
      <c r="F298" s="667" t="s">
        <v>4142</v>
      </c>
      <c r="G298" s="666" t="s">
        <v>3435</v>
      </c>
      <c r="H298" s="666" t="s">
        <v>3436</v>
      </c>
      <c r="I298" s="668">
        <v>0.71</v>
      </c>
      <c r="J298" s="668">
        <v>27000</v>
      </c>
      <c r="K298" s="669">
        <v>19170</v>
      </c>
    </row>
    <row r="299" spans="1:11" ht="14.4" customHeight="1" x14ac:dyDescent="0.3">
      <c r="A299" s="664" t="s">
        <v>535</v>
      </c>
      <c r="B299" s="665" t="s">
        <v>536</v>
      </c>
      <c r="C299" s="666" t="s">
        <v>548</v>
      </c>
      <c r="D299" s="667" t="s">
        <v>2092</v>
      </c>
      <c r="E299" s="666" t="s">
        <v>4141</v>
      </c>
      <c r="F299" s="667" t="s">
        <v>4142</v>
      </c>
      <c r="G299" s="666" t="s">
        <v>3437</v>
      </c>
      <c r="H299" s="666" t="s">
        <v>3438</v>
      </c>
      <c r="I299" s="668">
        <v>0.71</v>
      </c>
      <c r="J299" s="668">
        <v>5600</v>
      </c>
      <c r="K299" s="669">
        <v>3976</v>
      </c>
    </row>
    <row r="300" spans="1:11" ht="14.4" customHeight="1" x14ac:dyDescent="0.3">
      <c r="A300" s="664" t="s">
        <v>535</v>
      </c>
      <c r="B300" s="665" t="s">
        <v>536</v>
      </c>
      <c r="C300" s="666" t="s">
        <v>548</v>
      </c>
      <c r="D300" s="667" t="s">
        <v>2092</v>
      </c>
      <c r="E300" s="666" t="s">
        <v>4141</v>
      </c>
      <c r="F300" s="667" t="s">
        <v>4142</v>
      </c>
      <c r="G300" s="666" t="s">
        <v>3439</v>
      </c>
      <c r="H300" s="666" t="s">
        <v>3440</v>
      </c>
      <c r="I300" s="668">
        <v>0.71</v>
      </c>
      <c r="J300" s="668">
        <v>9800</v>
      </c>
      <c r="K300" s="669">
        <v>6958</v>
      </c>
    </row>
    <row r="301" spans="1:11" ht="14.4" customHeight="1" x14ac:dyDescent="0.3">
      <c r="A301" s="664" t="s">
        <v>535</v>
      </c>
      <c r="B301" s="665" t="s">
        <v>536</v>
      </c>
      <c r="C301" s="666" t="s">
        <v>548</v>
      </c>
      <c r="D301" s="667" t="s">
        <v>2092</v>
      </c>
      <c r="E301" s="666" t="s">
        <v>4141</v>
      </c>
      <c r="F301" s="667" t="s">
        <v>4142</v>
      </c>
      <c r="G301" s="666" t="s">
        <v>3645</v>
      </c>
      <c r="H301" s="666" t="s">
        <v>3646</v>
      </c>
      <c r="I301" s="668">
        <v>12.58</v>
      </c>
      <c r="J301" s="668">
        <v>40</v>
      </c>
      <c r="K301" s="669">
        <v>503.2</v>
      </c>
    </row>
    <row r="302" spans="1:11" ht="14.4" customHeight="1" x14ac:dyDescent="0.3">
      <c r="A302" s="664" t="s">
        <v>535</v>
      </c>
      <c r="B302" s="665" t="s">
        <v>536</v>
      </c>
      <c r="C302" s="666" t="s">
        <v>548</v>
      </c>
      <c r="D302" s="667" t="s">
        <v>2092</v>
      </c>
      <c r="E302" s="666" t="s">
        <v>4143</v>
      </c>
      <c r="F302" s="667" t="s">
        <v>4144</v>
      </c>
      <c r="G302" s="666" t="s">
        <v>3441</v>
      </c>
      <c r="H302" s="666" t="s">
        <v>3442</v>
      </c>
      <c r="I302" s="668">
        <v>139.44000000000003</v>
      </c>
      <c r="J302" s="668">
        <v>66</v>
      </c>
      <c r="K302" s="669">
        <v>9203</v>
      </c>
    </row>
    <row r="303" spans="1:11" ht="14.4" customHeight="1" x14ac:dyDescent="0.3">
      <c r="A303" s="664" t="s">
        <v>535</v>
      </c>
      <c r="B303" s="665" t="s">
        <v>536</v>
      </c>
      <c r="C303" s="666" t="s">
        <v>548</v>
      </c>
      <c r="D303" s="667" t="s">
        <v>2092</v>
      </c>
      <c r="E303" s="666" t="s">
        <v>4143</v>
      </c>
      <c r="F303" s="667" t="s">
        <v>4144</v>
      </c>
      <c r="G303" s="666" t="s">
        <v>3443</v>
      </c>
      <c r="H303" s="666" t="s">
        <v>3444</v>
      </c>
      <c r="I303" s="668">
        <v>139.44000000000003</v>
      </c>
      <c r="J303" s="668">
        <v>66</v>
      </c>
      <c r="K303" s="669">
        <v>9202.98</v>
      </c>
    </row>
    <row r="304" spans="1:11" ht="14.4" customHeight="1" x14ac:dyDescent="0.3">
      <c r="A304" s="664" t="s">
        <v>535</v>
      </c>
      <c r="B304" s="665" t="s">
        <v>536</v>
      </c>
      <c r="C304" s="666" t="s">
        <v>548</v>
      </c>
      <c r="D304" s="667" t="s">
        <v>2092</v>
      </c>
      <c r="E304" s="666" t="s">
        <v>4143</v>
      </c>
      <c r="F304" s="667" t="s">
        <v>4144</v>
      </c>
      <c r="G304" s="666" t="s">
        <v>3647</v>
      </c>
      <c r="H304" s="666" t="s">
        <v>3648</v>
      </c>
      <c r="I304" s="668">
        <v>118.58</v>
      </c>
      <c r="J304" s="668">
        <v>2</v>
      </c>
      <c r="K304" s="669">
        <v>237.16</v>
      </c>
    </row>
    <row r="305" spans="1:11" ht="14.4" customHeight="1" x14ac:dyDescent="0.3">
      <c r="A305" s="664" t="s">
        <v>535</v>
      </c>
      <c r="B305" s="665" t="s">
        <v>536</v>
      </c>
      <c r="C305" s="666" t="s">
        <v>548</v>
      </c>
      <c r="D305" s="667" t="s">
        <v>2092</v>
      </c>
      <c r="E305" s="666" t="s">
        <v>4143</v>
      </c>
      <c r="F305" s="667" t="s">
        <v>4144</v>
      </c>
      <c r="G305" s="666" t="s">
        <v>3445</v>
      </c>
      <c r="H305" s="666" t="s">
        <v>3446</v>
      </c>
      <c r="I305" s="668">
        <v>11.652222222222225</v>
      </c>
      <c r="J305" s="668">
        <v>90</v>
      </c>
      <c r="K305" s="669">
        <v>1048.8399999999999</v>
      </c>
    </row>
    <row r="306" spans="1:11" ht="14.4" customHeight="1" x14ac:dyDescent="0.3">
      <c r="A306" s="664" t="s">
        <v>535</v>
      </c>
      <c r="B306" s="665" t="s">
        <v>536</v>
      </c>
      <c r="C306" s="666" t="s">
        <v>548</v>
      </c>
      <c r="D306" s="667" t="s">
        <v>2092</v>
      </c>
      <c r="E306" s="666" t="s">
        <v>4143</v>
      </c>
      <c r="F306" s="667" t="s">
        <v>4144</v>
      </c>
      <c r="G306" s="666" t="s">
        <v>3447</v>
      </c>
      <c r="H306" s="666" t="s">
        <v>3448</v>
      </c>
      <c r="I306" s="668">
        <v>142.78</v>
      </c>
      <c r="J306" s="668">
        <v>4</v>
      </c>
      <c r="K306" s="669">
        <v>571.12</v>
      </c>
    </row>
    <row r="307" spans="1:11" ht="14.4" customHeight="1" x14ac:dyDescent="0.3">
      <c r="A307" s="664" t="s">
        <v>535</v>
      </c>
      <c r="B307" s="665" t="s">
        <v>536</v>
      </c>
      <c r="C307" s="666" t="s">
        <v>548</v>
      </c>
      <c r="D307" s="667" t="s">
        <v>2092</v>
      </c>
      <c r="E307" s="666" t="s">
        <v>4143</v>
      </c>
      <c r="F307" s="667" t="s">
        <v>4144</v>
      </c>
      <c r="G307" s="666" t="s">
        <v>3649</v>
      </c>
      <c r="H307" s="666" t="s">
        <v>3650</v>
      </c>
      <c r="I307" s="668">
        <v>3709.67</v>
      </c>
      <c r="J307" s="668">
        <v>1</v>
      </c>
      <c r="K307" s="669">
        <v>3709.67</v>
      </c>
    </row>
    <row r="308" spans="1:11" ht="14.4" customHeight="1" x14ac:dyDescent="0.3">
      <c r="A308" s="664" t="s">
        <v>535</v>
      </c>
      <c r="B308" s="665" t="s">
        <v>536</v>
      </c>
      <c r="C308" s="666" t="s">
        <v>548</v>
      </c>
      <c r="D308" s="667" t="s">
        <v>2092</v>
      </c>
      <c r="E308" s="666" t="s">
        <v>4143</v>
      </c>
      <c r="F308" s="667" t="s">
        <v>4144</v>
      </c>
      <c r="G308" s="666" t="s">
        <v>3651</v>
      </c>
      <c r="H308" s="666" t="s">
        <v>3652</v>
      </c>
      <c r="I308" s="668">
        <v>2210.7199999999998</v>
      </c>
      <c r="J308" s="668">
        <v>1</v>
      </c>
      <c r="K308" s="669">
        <v>2210.7199999999998</v>
      </c>
    </row>
    <row r="309" spans="1:11" ht="14.4" customHeight="1" x14ac:dyDescent="0.3">
      <c r="A309" s="664" t="s">
        <v>535</v>
      </c>
      <c r="B309" s="665" t="s">
        <v>536</v>
      </c>
      <c r="C309" s="666" t="s">
        <v>548</v>
      </c>
      <c r="D309" s="667" t="s">
        <v>2092</v>
      </c>
      <c r="E309" s="666" t="s">
        <v>4143</v>
      </c>
      <c r="F309" s="667" t="s">
        <v>4144</v>
      </c>
      <c r="G309" s="666" t="s">
        <v>3653</v>
      </c>
      <c r="H309" s="666" t="s">
        <v>3654</v>
      </c>
      <c r="I309" s="668">
        <v>5445</v>
      </c>
      <c r="J309" s="668">
        <v>2</v>
      </c>
      <c r="K309" s="669">
        <v>10890</v>
      </c>
    </row>
    <row r="310" spans="1:11" ht="14.4" customHeight="1" x14ac:dyDescent="0.3">
      <c r="A310" s="664" t="s">
        <v>535</v>
      </c>
      <c r="B310" s="665" t="s">
        <v>536</v>
      </c>
      <c r="C310" s="666" t="s">
        <v>548</v>
      </c>
      <c r="D310" s="667" t="s">
        <v>2092</v>
      </c>
      <c r="E310" s="666" t="s">
        <v>4143</v>
      </c>
      <c r="F310" s="667" t="s">
        <v>4144</v>
      </c>
      <c r="G310" s="666" t="s">
        <v>3655</v>
      </c>
      <c r="H310" s="666" t="s">
        <v>3656</v>
      </c>
      <c r="I310" s="668">
        <v>3035.31</v>
      </c>
      <c r="J310" s="668">
        <v>6</v>
      </c>
      <c r="K310" s="669">
        <v>18211.86</v>
      </c>
    </row>
    <row r="311" spans="1:11" ht="14.4" customHeight="1" x14ac:dyDescent="0.3">
      <c r="A311" s="664" t="s">
        <v>535</v>
      </c>
      <c r="B311" s="665" t="s">
        <v>536</v>
      </c>
      <c r="C311" s="666" t="s">
        <v>548</v>
      </c>
      <c r="D311" s="667" t="s">
        <v>2092</v>
      </c>
      <c r="E311" s="666" t="s">
        <v>4143</v>
      </c>
      <c r="F311" s="667" t="s">
        <v>4144</v>
      </c>
      <c r="G311" s="666" t="s">
        <v>3657</v>
      </c>
      <c r="H311" s="666" t="s">
        <v>3658</v>
      </c>
      <c r="I311" s="668">
        <v>2722.5</v>
      </c>
      <c r="J311" s="668">
        <v>17</v>
      </c>
      <c r="K311" s="669">
        <v>46282.49</v>
      </c>
    </row>
    <row r="312" spans="1:11" ht="14.4" customHeight="1" x14ac:dyDescent="0.3">
      <c r="A312" s="664" t="s">
        <v>535</v>
      </c>
      <c r="B312" s="665" t="s">
        <v>536</v>
      </c>
      <c r="C312" s="666" t="s">
        <v>548</v>
      </c>
      <c r="D312" s="667" t="s">
        <v>2092</v>
      </c>
      <c r="E312" s="666" t="s">
        <v>4143</v>
      </c>
      <c r="F312" s="667" t="s">
        <v>4144</v>
      </c>
      <c r="G312" s="666" t="s">
        <v>3659</v>
      </c>
      <c r="H312" s="666" t="s">
        <v>3660</v>
      </c>
      <c r="I312" s="668">
        <v>5445</v>
      </c>
      <c r="J312" s="668">
        <v>2</v>
      </c>
      <c r="K312" s="669">
        <v>10890</v>
      </c>
    </row>
    <row r="313" spans="1:11" ht="14.4" customHeight="1" x14ac:dyDescent="0.3">
      <c r="A313" s="664" t="s">
        <v>535</v>
      </c>
      <c r="B313" s="665" t="s">
        <v>536</v>
      </c>
      <c r="C313" s="666" t="s">
        <v>548</v>
      </c>
      <c r="D313" s="667" t="s">
        <v>2092</v>
      </c>
      <c r="E313" s="666" t="s">
        <v>4143</v>
      </c>
      <c r="F313" s="667" t="s">
        <v>4144</v>
      </c>
      <c r="G313" s="666" t="s">
        <v>3661</v>
      </c>
      <c r="H313" s="666" t="s">
        <v>3662</v>
      </c>
      <c r="I313" s="668">
        <v>5445</v>
      </c>
      <c r="J313" s="668">
        <v>2</v>
      </c>
      <c r="K313" s="669">
        <v>10890</v>
      </c>
    </row>
    <row r="314" spans="1:11" ht="14.4" customHeight="1" x14ac:dyDescent="0.3">
      <c r="A314" s="664" t="s">
        <v>535</v>
      </c>
      <c r="B314" s="665" t="s">
        <v>536</v>
      </c>
      <c r="C314" s="666" t="s">
        <v>548</v>
      </c>
      <c r="D314" s="667" t="s">
        <v>2092</v>
      </c>
      <c r="E314" s="666" t="s">
        <v>4143</v>
      </c>
      <c r="F314" s="667" t="s">
        <v>4144</v>
      </c>
      <c r="G314" s="666" t="s">
        <v>3663</v>
      </c>
      <c r="H314" s="666" t="s">
        <v>3664</v>
      </c>
      <c r="I314" s="668">
        <v>3130.75</v>
      </c>
      <c r="J314" s="668">
        <v>2</v>
      </c>
      <c r="K314" s="669">
        <v>6261.5</v>
      </c>
    </row>
    <row r="315" spans="1:11" ht="14.4" customHeight="1" x14ac:dyDescent="0.3">
      <c r="A315" s="664" t="s">
        <v>535</v>
      </c>
      <c r="B315" s="665" t="s">
        <v>536</v>
      </c>
      <c r="C315" s="666" t="s">
        <v>548</v>
      </c>
      <c r="D315" s="667" t="s">
        <v>2092</v>
      </c>
      <c r="E315" s="666" t="s">
        <v>4143</v>
      </c>
      <c r="F315" s="667" t="s">
        <v>4144</v>
      </c>
      <c r="G315" s="666" t="s">
        <v>3665</v>
      </c>
      <c r="H315" s="666" t="s">
        <v>3666</v>
      </c>
      <c r="I315" s="668">
        <v>3035.31</v>
      </c>
      <c r="J315" s="668">
        <v>3</v>
      </c>
      <c r="K315" s="669">
        <v>9105.93</v>
      </c>
    </row>
    <row r="316" spans="1:11" ht="14.4" customHeight="1" x14ac:dyDescent="0.3">
      <c r="A316" s="664" t="s">
        <v>535</v>
      </c>
      <c r="B316" s="665" t="s">
        <v>536</v>
      </c>
      <c r="C316" s="666" t="s">
        <v>548</v>
      </c>
      <c r="D316" s="667" t="s">
        <v>2092</v>
      </c>
      <c r="E316" s="666" t="s">
        <v>4143</v>
      </c>
      <c r="F316" s="667" t="s">
        <v>4144</v>
      </c>
      <c r="G316" s="666" t="s">
        <v>3667</v>
      </c>
      <c r="H316" s="666" t="s">
        <v>3668</v>
      </c>
      <c r="I316" s="668">
        <v>213.34666666666666</v>
      </c>
      <c r="J316" s="668">
        <v>12</v>
      </c>
      <c r="K316" s="669">
        <v>2560.16</v>
      </c>
    </row>
    <row r="317" spans="1:11" ht="14.4" customHeight="1" x14ac:dyDescent="0.3">
      <c r="A317" s="664" t="s">
        <v>535</v>
      </c>
      <c r="B317" s="665" t="s">
        <v>536</v>
      </c>
      <c r="C317" s="666" t="s">
        <v>548</v>
      </c>
      <c r="D317" s="667" t="s">
        <v>2092</v>
      </c>
      <c r="E317" s="666" t="s">
        <v>4143</v>
      </c>
      <c r="F317" s="667" t="s">
        <v>4144</v>
      </c>
      <c r="G317" s="666" t="s">
        <v>3669</v>
      </c>
      <c r="H317" s="666" t="s">
        <v>3670</v>
      </c>
      <c r="I317" s="668">
        <v>11883.31</v>
      </c>
      <c r="J317" s="668">
        <v>1</v>
      </c>
      <c r="K317" s="669">
        <v>11883.31</v>
      </c>
    </row>
    <row r="318" spans="1:11" ht="14.4" customHeight="1" x14ac:dyDescent="0.3">
      <c r="A318" s="664" t="s">
        <v>535</v>
      </c>
      <c r="B318" s="665" t="s">
        <v>536</v>
      </c>
      <c r="C318" s="666" t="s">
        <v>548</v>
      </c>
      <c r="D318" s="667" t="s">
        <v>2092</v>
      </c>
      <c r="E318" s="666" t="s">
        <v>4143</v>
      </c>
      <c r="F318" s="667" t="s">
        <v>4144</v>
      </c>
      <c r="G318" s="666" t="s">
        <v>3671</v>
      </c>
      <c r="H318" s="666" t="s">
        <v>3672</v>
      </c>
      <c r="I318" s="668">
        <v>5445</v>
      </c>
      <c r="J318" s="668">
        <v>1</v>
      </c>
      <c r="K318" s="669">
        <v>5445</v>
      </c>
    </row>
    <row r="319" spans="1:11" ht="14.4" customHeight="1" x14ac:dyDescent="0.3">
      <c r="A319" s="664" t="s">
        <v>535</v>
      </c>
      <c r="B319" s="665" t="s">
        <v>536</v>
      </c>
      <c r="C319" s="666" t="s">
        <v>548</v>
      </c>
      <c r="D319" s="667" t="s">
        <v>2092</v>
      </c>
      <c r="E319" s="666" t="s">
        <v>4143</v>
      </c>
      <c r="F319" s="667" t="s">
        <v>4144</v>
      </c>
      <c r="G319" s="666" t="s">
        <v>3673</v>
      </c>
      <c r="H319" s="666" t="s">
        <v>3674</v>
      </c>
      <c r="I319" s="668">
        <v>22994.6</v>
      </c>
      <c r="J319" s="668">
        <v>1</v>
      </c>
      <c r="K319" s="669">
        <v>22994.6</v>
      </c>
    </row>
    <row r="320" spans="1:11" ht="14.4" customHeight="1" x14ac:dyDescent="0.3">
      <c r="A320" s="664" t="s">
        <v>535</v>
      </c>
      <c r="B320" s="665" t="s">
        <v>536</v>
      </c>
      <c r="C320" s="666" t="s">
        <v>548</v>
      </c>
      <c r="D320" s="667" t="s">
        <v>2092</v>
      </c>
      <c r="E320" s="666" t="s">
        <v>4143</v>
      </c>
      <c r="F320" s="667" t="s">
        <v>4144</v>
      </c>
      <c r="G320" s="666" t="s">
        <v>3675</v>
      </c>
      <c r="H320" s="666" t="s">
        <v>3676</v>
      </c>
      <c r="I320" s="668">
        <v>22994.6</v>
      </c>
      <c r="J320" s="668">
        <v>1</v>
      </c>
      <c r="K320" s="669">
        <v>22994.6</v>
      </c>
    </row>
    <row r="321" spans="1:11" ht="14.4" customHeight="1" x14ac:dyDescent="0.3">
      <c r="A321" s="664" t="s">
        <v>535</v>
      </c>
      <c r="B321" s="665" t="s">
        <v>536</v>
      </c>
      <c r="C321" s="666" t="s">
        <v>548</v>
      </c>
      <c r="D321" s="667" t="s">
        <v>2092</v>
      </c>
      <c r="E321" s="666" t="s">
        <v>4143</v>
      </c>
      <c r="F321" s="667" t="s">
        <v>4144</v>
      </c>
      <c r="G321" s="666" t="s">
        <v>3677</v>
      </c>
      <c r="H321" s="666" t="s">
        <v>3678</v>
      </c>
      <c r="I321" s="668">
        <v>4813.68</v>
      </c>
      <c r="J321" s="668">
        <v>1</v>
      </c>
      <c r="K321" s="669">
        <v>4813.68</v>
      </c>
    </row>
    <row r="322" spans="1:11" ht="14.4" customHeight="1" x14ac:dyDescent="0.3">
      <c r="A322" s="664" t="s">
        <v>535</v>
      </c>
      <c r="B322" s="665" t="s">
        <v>536</v>
      </c>
      <c r="C322" s="666" t="s">
        <v>548</v>
      </c>
      <c r="D322" s="667" t="s">
        <v>2092</v>
      </c>
      <c r="E322" s="666" t="s">
        <v>4143</v>
      </c>
      <c r="F322" s="667" t="s">
        <v>4144</v>
      </c>
      <c r="G322" s="666" t="s">
        <v>3679</v>
      </c>
      <c r="H322" s="666" t="s">
        <v>3680</v>
      </c>
      <c r="I322" s="668">
        <v>3869</v>
      </c>
      <c r="J322" s="668">
        <v>2</v>
      </c>
      <c r="K322" s="669">
        <v>7738</v>
      </c>
    </row>
    <row r="323" spans="1:11" ht="14.4" customHeight="1" x14ac:dyDescent="0.3">
      <c r="A323" s="664" t="s">
        <v>535</v>
      </c>
      <c r="B323" s="665" t="s">
        <v>536</v>
      </c>
      <c r="C323" s="666" t="s">
        <v>548</v>
      </c>
      <c r="D323" s="667" t="s">
        <v>2092</v>
      </c>
      <c r="E323" s="666" t="s">
        <v>4143</v>
      </c>
      <c r="F323" s="667" t="s">
        <v>4144</v>
      </c>
      <c r="G323" s="666" t="s">
        <v>3681</v>
      </c>
      <c r="H323" s="666" t="s">
        <v>3682</v>
      </c>
      <c r="I323" s="668">
        <v>2624.54</v>
      </c>
      <c r="J323" s="668">
        <v>1</v>
      </c>
      <c r="K323" s="669">
        <v>2624.54</v>
      </c>
    </row>
    <row r="324" spans="1:11" ht="14.4" customHeight="1" x14ac:dyDescent="0.3">
      <c r="A324" s="664" t="s">
        <v>535</v>
      </c>
      <c r="B324" s="665" t="s">
        <v>536</v>
      </c>
      <c r="C324" s="666" t="s">
        <v>548</v>
      </c>
      <c r="D324" s="667" t="s">
        <v>2092</v>
      </c>
      <c r="E324" s="666" t="s">
        <v>4143</v>
      </c>
      <c r="F324" s="667" t="s">
        <v>4144</v>
      </c>
      <c r="G324" s="666" t="s">
        <v>3683</v>
      </c>
      <c r="H324" s="666" t="s">
        <v>3684</v>
      </c>
      <c r="I324" s="668">
        <v>125.01</v>
      </c>
      <c r="J324" s="668">
        <v>1</v>
      </c>
      <c r="K324" s="669">
        <v>125.01</v>
      </c>
    </row>
    <row r="325" spans="1:11" ht="14.4" customHeight="1" x14ac:dyDescent="0.3">
      <c r="A325" s="664" t="s">
        <v>535</v>
      </c>
      <c r="B325" s="665" t="s">
        <v>536</v>
      </c>
      <c r="C325" s="666" t="s">
        <v>548</v>
      </c>
      <c r="D325" s="667" t="s">
        <v>2092</v>
      </c>
      <c r="E325" s="666" t="s">
        <v>4149</v>
      </c>
      <c r="F325" s="667" t="s">
        <v>4150</v>
      </c>
      <c r="G325" s="666" t="s">
        <v>3685</v>
      </c>
      <c r="H325" s="666" t="s">
        <v>3686</v>
      </c>
      <c r="I325" s="668">
        <v>23.48</v>
      </c>
      <c r="J325" s="668">
        <v>60</v>
      </c>
      <c r="K325" s="669">
        <v>1408.8</v>
      </c>
    </row>
    <row r="326" spans="1:11" ht="14.4" customHeight="1" x14ac:dyDescent="0.3">
      <c r="A326" s="664" t="s">
        <v>535</v>
      </c>
      <c r="B326" s="665" t="s">
        <v>536</v>
      </c>
      <c r="C326" s="666" t="s">
        <v>548</v>
      </c>
      <c r="D326" s="667" t="s">
        <v>2092</v>
      </c>
      <c r="E326" s="666" t="s">
        <v>4149</v>
      </c>
      <c r="F326" s="667" t="s">
        <v>4150</v>
      </c>
      <c r="G326" s="666" t="s">
        <v>3687</v>
      </c>
      <c r="H326" s="666" t="s">
        <v>3688</v>
      </c>
      <c r="I326" s="668">
        <v>220.22</v>
      </c>
      <c r="J326" s="668">
        <v>20</v>
      </c>
      <c r="K326" s="669">
        <v>4404.3999999999996</v>
      </c>
    </row>
    <row r="327" spans="1:11" ht="14.4" customHeight="1" x14ac:dyDescent="0.3">
      <c r="A327" s="664" t="s">
        <v>535</v>
      </c>
      <c r="B327" s="665" t="s">
        <v>536</v>
      </c>
      <c r="C327" s="666" t="s">
        <v>548</v>
      </c>
      <c r="D327" s="667" t="s">
        <v>2092</v>
      </c>
      <c r="E327" s="666" t="s">
        <v>4149</v>
      </c>
      <c r="F327" s="667" t="s">
        <v>4150</v>
      </c>
      <c r="G327" s="666" t="s">
        <v>3689</v>
      </c>
      <c r="H327" s="666" t="s">
        <v>3690</v>
      </c>
      <c r="I327" s="668">
        <v>32.67</v>
      </c>
      <c r="J327" s="668">
        <v>150</v>
      </c>
      <c r="K327" s="669">
        <v>4900.5</v>
      </c>
    </row>
    <row r="328" spans="1:11" ht="14.4" customHeight="1" x14ac:dyDescent="0.3">
      <c r="A328" s="664" t="s">
        <v>535</v>
      </c>
      <c r="B328" s="665" t="s">
        <v>536</v>
      </c>
      <c r="C328" s="666" t="s">
        <v>548</v>
      </c>
      <c r="D328" s="667" t="s">
        <v>2092</v>
      </c>
      <c r="E328" s="666" t="s">
        <v>4149</v>
      </c>
      <c r="F328" s="667" t="s">
        <v>4150</v>
      </c>
      <c r="G328" s="666" t="s">
        <v>3691</v>
      </c>
      <c r="H328" s="666" t="s">
        <v>3692</v>
      </c>
      <c r="I328" s="668">
        <v>695.75</v>
      </c>
      <c r="J328" s="668">
        <v>40</v>
      </c>
      <c r="K328" s="669">
        <v>27830</v>
      </c>
    </row>
    <row r="329" spans="1:11" ht="14.4" customHeight="1" x14ac:dyDescent="0.3">
      <c r="A329" s="664" t="s">
        <v>535</v>
      </c>
      <c r="B329" s="665" t="s">
        <v>536</v>
      </c>
      <c r="C329" s="666" t="s">
        <v>548</v>
      </c>
      <c r="D329" s="667" t="s">
        <v>2092</v>
      </c>
      <c r="E329" s="666" t="s">
        <v>4149</v>
      </c>
      <c r="F329" s="667" t="s">
        <v>4150</v>
      </c>
      <c r="G329" s="666" t="s">
        <v>3693</v>
      </c>
      <c r="H329" s="666" t="s">
        <v>3694</v>
      </c>
      <c r="I329" s="668">
        <v>15.39</v>
      </c>
      <c r="J329" s="668">
        <v>350</v>
      </c>
      <c r="K329" s="669">
        <v>5387.09</v>
      </c>
    </row>
    <row r="330" spans="1:11" ht="14.4" customHeight="1" x14ac:dyDescent="0.3">
      <c r="A330" s="664" t="s">
        <v>535</v>
      </c>
      <c r="B330" s="665" t="s">
        <v>536</v>
      </c>
      <c r="C330" s="666" t="s">
        <v>548</v>
      </c>
      <c r="D330" s="667" t="s">
        <v>2092</v>
      </c>
      <c r="E330" s="666" t="s">
        <v>4149</v>
      </c>
      <c r="F330" s="667" t="s">
        <v>4150</v>
      </c>
      <c r="G330" s="666" t="s">
        <v>3695</v>
      </c>
      <c r="H330" s="666" t="s">
        <v>3696</v>
      </c>
      <c r="I330" s="668">
        <v>54.28</v>
      </c>
      <c r="J330" s="668">
        <v>165</v>
      </c>
      <c r="K330" s="669">
        <v>8956.2999999999993</v>
      </c>
    </row>
    <row r="331" spans="1:11" ht="14.4" customHeight="1" x14ac:dyDescent="0.3">
      <c r="A331" s="664" t="s">
        <v>535</v>
      </c>
      <c r="B331" s="665" t="s">
        <v>536</v>
      </c>
      <c r="C331" s="666" t="s">
        <v>548</v>
      </c>
      <c r="D331" s="667" t="s">
        <v>2092</v>
      </c>
      <c r="E331" s="666" t="s">
        <v>4149</v>
      </c>
      <c r="F331" s="667" t="s">
        <v>4150</v>
      </c>
      <c r="G331" s="666" t="s">
        <v>3697</v>
      </c>
      <c r="H331" s="666" t="s">
        <v>3698</v>
      </c>
      <c r="I331" s="668">
        <v>41.77</v>
      </c>
      <c r="J331" s="668">
        <v>50</v>
      </c>
      <c r="K331" s="669">
        <v>2088.46</v>
      </c>
    </row>
    <row r="332" spans="1:11" ht="14.4" customHeight="1" x14ac:dyDescent="0.3">
      <c r="A332" s="664" t="s">
        <v>535</v>
      </c>
      <c r="B332" s="665" t="s">
        <v>536</v>
      </c>
      <c r="C332" s="666" t="s">
        <v>551</v>
      </c>
      <c r="D332" s="667" t="s">
        <v>2093</v>
      </c>
      <c r="E332" s="666" t="s">
        <v>4133</v>
      </c>
      <c r="F332" s="667" t="s">
        <v>4134</v>
      </c>
      <c r="G332" s="666" t="s">
        <v>3457</v>
      </c>
      <c r="H332" s="666" t="s">
        <v>3458</v>
      </c>
      <c r="I332" s="668">
        <v>4.3033333333333337</v>
      </c>
      <c r="J332" s="668">
        <v>44</v>
      </c>
      <c r="K332" s="669">
        <v>189.28</v>
      </c>
    </row>
    <row r="333" spans="1:11" ht="14.4" customHeight="1" x14ac:dyDescent="0.3">
      <c r="A333" s="664" t="s">
        <v>535</v>
      </c>
      <c r="B333" s="665" t="s">
        <v>536</v>
      </c>
      <c r="C333" s="666" t="s">
        <v>551</v>
      </c>
      <c r="D333" s="667" t="s">
        <v>2093</v>
      </c>
      <c r="E333" s="666" t="s">
        <v>4133</v>
      </c>
      <c r="F333" s="667" t="s">
        <v>4134</v>
      </c>
      <c r="G333" s="666" t="s">
        <v>3233</v>
      </c>
      <c r="H333" s="666" t="s">
        <v>3234</v>
      </c>
      <c r="I333" s="668">
        <v>34.700000000000003</v>
      </c>
      <c r="J333" s="668">
        <v>12</v>
      </c>
      <c r="K333" s="669">
        <v>416.35</v>
      </c>
    </row>
    <row r="334" spans="1:11" ht="14.4" customHeight="1" x14ac:dyDescent="0.3">
      <c r="A334" s="664" t="s">
        <v>535</v>
      </c>
      <c r="B334" s="665" t="s">
        <v>536</v>
      </c>
      <c r="C334" s="666" t="s">
        <v>551</v>
      </c>
      <c r="D334" s="667" t="s">
        <v>2093</v>
      </c>
      <c r="E334" s="666" t="s">
        <v>4133</v>
      </c>
      <c r="F334" s="667" t="s">
        <v>4134</v>
      </c>
      <c r="G334" s="666" t="s">
        <v>3699</v>
      </c>
      <c r="H334" s="666" t="s">
        <v>3700</v>
      </c>
      <c r="I334" s="668">
        <v>0.42</v>
      </c>
      <c r="J334" s="668">
        <v>2800</v>
      </c>
      <c r="K334" s="669">
        <v>1176</v>
      </c>
    </row>
    <row r="335" spans="1:11" ht="14.4" customHeight="1" x14ac:dyDescent="0.3">
      <c r="A335" s="664" t="s">
        <v>535</v>
      </c>
      <c r="B335" s="665" t="s">
        <v>536</v>
      </c>
      <c r="C335" s="666" t="s">
        <v>551</v>
      </c>
      <c r="D335" s="667" t="s">
        <v>2093</v>
      </c>
      <c r="E335" s="666" t="s">
        <v>4133</v>
      </c>
      <c r="F335" s="667" t="s">
        <v>4134</v>
      </c>
      <c r="G335" s="666" t="s">
        <v>3701</v>
      </c>
      <c r="H335" s="666" t="s">
        <v>3702</v>
      </c>
      <c r="I335" s="668">
        <v>65.2</v>
      </c>
      <c r="J335" s="668">
        <v>40</v>
      </c>
      <c r="K335" s="669">
        <v>2608</v>
      </c>
    </row>
    <row r="336" spans="1:11" ht="14.4" customHeight="1" x14ac:dyDescent="0.3">
      <c r="A336" s="664" t="s">
        <v>535</v>
      </c>
      <c r="B336" s="665" t="s">
        <v>536</v>
      </c>
      <c r="C336" s="666" t="s">
        <v>551</v>
      </c>
      <c r="D336" s="667" t="s">
        <v>2093</v>
      </c>
      <c r="E336" s="666" t="s">
        <v>4133</v>
      </c>
      <c r="F336" s="667" t="s">
        <v>4134</v>
      </c>
      <c r="G336" s="666" t="s">
        <v>3703</v>
      </c>
      <c r="H336" s="666" t="s">
        <v>3704</v>
      </c>
      <c r="I336" s="668">
        <v>2.39</v>
      </c>
      <c r="J336" s="668">
        <v>600</v>
      </c>
      <c r="K336" s="669">
        <v>1434</v>
      </c>
    </row>
    <row r="337" spans="1:11" ht="14.4" customHeight="1" x14ac:dyDescent="0.3">
      <c r="A337" s="664" t="s">
        <v>535</v>
      </c>
      <c r="B337" s="665" t="s">
        <v>536</v>
      </c>
      <c r="C337" s="666" t="s">
        <v>551</v>
      </c>
      <c r="D337" s="667" t="s">
        <v>2093</v>
      </c>
      <c r="E337" s="666" t="s">
        <v>4133</v>
      </c>
      <c r="F337" s="667" t="s">
        <v>4134</v>
      </c>
      <c r="G337" s="666" t="s">
        <v>3471</v>
      </c>
      <c r="H337" s="666" t="s">
        <v>3472</v>
      </c>
      <c r="I337" s="668">
        <v>0.4366666666666667</v>
      </c>
      <c r="J337" s="668">
        <v>3000</v>
      </c>
      <c r="K337" s="669">
        <v>1310</v>
      </c>
    </row>
    <row r="338" spans="1:11" ht="14.4" customHeight="1" x14ac:dyDescent="0.3">
      <c r="A338" s="664" t="s">
        <v>535</v>
      </c>
      <c r="B338" s="665" t="s">
        <v>536</v>
      </c>
      <c r="C338" s="666" t="s">
        <v>551</v>
      </c>
      <c r="D338" s="667" t="s">
        <v>2093</v>
      </c>
      <c r="E338" s="666" t="s">
        <v>4133</v>
      </c>
      <c r="F338" s="667" t="s">
        <v>4134</v>
      </c>
      <c r="G338" s="666" t="s">
        <v>3257</v>
      </c>
      <c r="H338" s="666" t="s">
        <v>3258</v>
      </c>
      <c r="I338" s="668">
        <v>1.38</v>
      </c>
      <c r="J338" s="668">
        <v>250</v>
      </c>
      <c r="K338" s="669">
        <v>345</v>
      </c>
    </row>
    <row r="339" spans="1:11" ht="14.4" customHeight="1" x14ac:dyDescent="0.3">
      <c r="A339" s="664" t="s">
        <v>535</v>
      </c>
      <c r="B339" s="665" t="s">
        <v>536</v>
      </c>
      <c r="C339" s="666" t="s">
        <v>551</v>
      </c>
      <c r="D339" s="667" t="s">
        <v>2093</v>
      </c>
      <c r="E339" s="666" t="s">
        <v>4133</v>
      </c>
      <c r="F339" s="667" t="s">
        <v>4134</v>
      </c>
      <c r="G339" s="666" t="s">
        <v>3477</v>
      </c>
      <c r="H339" s="666" t="s">
        <v>3478</v>
      </c>
      <c r="I339" s="668">
        <v>3.44</v>
      </c>
      <c r="J339" s="668">
        <v>200</v>
      </c>
      <c r="K339" s="669">
        <v>688</v>
      </c>
    </row>
    <row r="340" spans="1:11" ht="14.4" customHeight="1" x14ac:dyDescent="0.3">
      <c r="A340" s="664" t="s">
        <v>535</v>
      </c>
      <c r="B340" s="665" t="s">
        <v>536</v>
      </c>
      <c r="C340" s="666" t="s">
        <v>551</v>
      </c>
      <c r="D340" s="667" t="s">
        <v>2093</v>
      </c>
      <c r="E340" s="666" t="s">
        <v>4133</v>
      </c>
      <c r="F340" s="667" t="s">
        <v>4134</v>
      </c>
      <c r="G340" s="666" t="s">
        <v>3489</v>
      </c>
      <c r="H340" s="666" t="s">
        <v>3490</v>
      </c>
      <c r="I340" s="668">
        <v>46</v>
      </c>
      <c r="J340" s="668">
        <v>1</v>
      </c>
      <c r="K340" s="669">
        <v>46</v>
      </c>
    </row>
    <row r="341" spans="1:11" ht="14.4" customHeight="1" x14ac:dyDescent="0.3">
      <c r="A341" s="664" t="s">
        <v>535</v>
      </c>
      <c r="B341" s="665" t="s">
        <v>536</v>
      </c>
      <c r="C341" s="666" t="s">
        <v>551</v>
      </c>
      <c r="D341" s="667" t="s">
        <v>2093</v>
      </c>
      <c r="E341" s="666" t="s">
        <v>4133</v>
      </c>
      <c r="F341" s="667" t="s">
        <v>4134</v>
      </c>
      <c r="G341" s="666" t="s">
        <v>3269</v>
      </c>
      <c r="H341" s="666" t="s">
        <v>3270</v>
      </c>
      <c r="I341" s="668">
        <v>98.37</v>
      </c>
      <c r="J341" s="668">
        <v>2</v>
      </c>
      <c r="K341" s="669">
        <v>196.74</v>
      </c>
    </row>
    <row r="342" spans="1:11" ht="14.4" customHeight="1" x14ac:dyDescent="0.3">
      <c r="A342" s="664" t="s">
        <v>535</v>
      </c>
      <c r="B342" s="665" t="s">
        <v>536</v>
      </c>
      <c r="C342" s="666" t="s">
        <v>551</v>
      </c>
      <c r="D342" s="667" t="s">
        <v>2093</v>
      </c>
      <c r="E342" s="666" t="s">
        <v>4133</v>
      </c>
      <c r="F342" s="667" t="s">
        <v>4134</v>
      </c>
      <c r="G342" s="666" t="s">
        <v>3705</v>
      </c>
      <c r="H342" s="666" t="s">
        <v>3706</v>
      </c>
      <c r="I342" s="668">
        <v>10.87</v>
      </c>
      <c r="J342" s="668">
        <v>7150</v>
      </c>
      <c r="K342" s="669">
        <v>77702.63</v>
      </c>
    </row>
    <row r="343" spans="1:11" ht="14.4" customHeight="1" x14ac:dyDescent="0.3">
      <c r="A343" s="664" t="s">
        <v>535</v>
      </c>
      <c r="B343" s="665" t="s">
        <v>536</v>
      </c>
      <c r="C343" s="666" t="s">
        <v>551</v>
      </c>
      <c r="D343" s="667" t="s">
        <v>2093</v>
      </c>
      <c r="E343" s="666" t="s">
        <v>4133</v>
      </c>
      <c r="F343" s="667" t="s">
        <v>4134</v>
      </c>
      <c r="G343" s="666" t="s">
        <v>3277</v>
      </c>
      <c r="H343" s="666" t="s">
        <v>3278</v>
      </c>
      <c r="I343" s="668">
        <v>2.06</v>
      </c>
      <c r="J343" s="668">
        <v>300</v>
      </c>
      <c r="K343" s="669">
        <v>618</v>
      </c>
    </row>
    <row r="344" spans="1:11" ht="14.4" customHeight="1" x14ac:dyDescent="0.3">
      <c r="A344" s="664" t="s">
        <v>535</v>
      </c>
      <c r="B344" s="665" t="s">
        <v>536</v>
      </c>
      <c r="C344" s="666" t="s">
        <v>551</v>
      </c>
      <c r="D344" s="667" t="s">
        <v>2093</v>
      </c>
      <c r="E344" s="666" t="s">
        <v>4133</v>
      </c>
      <c r="F344" s="667" t="s">
        <v>4134</v>
      </c>
      <c r="G344" s="666" t="s">
        <v>3281</v>
      </c>
      <c r="H344" s="666" t="s">
        <v>3282</v>
      </c>
      <c r="I344" s="668">
        <v>5.87</v>
      </c>
      <c r="J344" s="668">
        <v>100</v>
      </c>
      <c r="K344" s="669">
        <v>587</v>
      </c>
    </row>
    <row r="345" spans="1:11" ht="14.4" customHeight="1" x14ac:dyDescent="0.3">
      <c r="A345" s="664" t="s">
        <v>535</v>
      </c>
      <c r="B345" s="665" t="s">
        <v>536</v>
      </c>
      <c r="C345" s="666" t="s">
        <v>551</v>
      </c>
      <c r="D345" s="667" t="s">
        <v>2093</v>
      </c>
      <c r="E345" s="666" t="s">
        <v>4133</v>
      </c>
      <c r="F345" s="667" t="s">
        <v>4134</v>
      </c>
      <c r="G345" s="666" t="s">
        <v>3707</v>
      </c>
      <c r="H345" s="666" t="s">
        <v>3708</v>
      </c>
      <c r="I345" s="668">
        <v>167.83</v>
      </c>
      <c r="J345" s="668">
        <v>15</v>
      </c>
      <c r="K345" s="669">
        <v>2517.4499999999998</v>
      </c>
    </row>
    <row r="346" spans="1:11" ht="14.4" customHeight="1" x14ac:dyDescent="0.3">
      <c r="A346" s="664" t="s">
        <v>535</v>
      </c>
      <c r="B346" s="665" t="s">
        <v>536</v>
      </c>
      <c r="C346" s="666" t="s">
        <v>551</v>
      </c>
      <c r="D346" s="667" t="s">
        <v>2093</v>
      </c>
      <c r="E346" s="666" t="s">
        <v>4133</v>
      </c>
      <c r="F346" s="667" t="s">
        <v>4134</v>
      </c>
      <c r="G346" s="666" t="s">
        <v>3709</v>
      </c>
      <c r="H346" s="666" t="s">
        <v>3710</v>
      </c>
      <c r="I346" s="668">
        <v>41.17</v>
      </c>
      <c r="J346" s="668">
        <v>20</v>
      </c>
      <c r="K346" s="669">
        <v>823.4</v>
      </c>
    </row>
    <row r="347" spans="1:11" ht="14.4" customHeight="1" x14ac:dyDescent="0.3">
      <c r="A347" s="664" t="s">
        <v>535</v>
      </c>
      <c r="B347" s="665" t="s">
        <v>536</v>
      </c>
      <c r="C347" s="666" t="s">
        <v>551</v>
      </c>
      <c r="D347" s="667" t="s">
        <v>2093</v>
      </c>
      <c r="E347" s="666" t="s">
        <v>4133</v>
      </c>
      <c r="F347" s="667" t="s">
        <v>4134</v>
      </c>
      <c r="G347" s="666" t="s">
        <v>3711</v>
      </c>
      <c r="H347" s="666" t="s">
        <v>3712</v>
      </c>
      <c r="I347" s="668">
        <v>138</v>
      </c>
      <c r="J347" s="668">
        <v>30</v>
      </c>
      <c r="K347" s="669">
        <v>4140</v>
      </c>
    </row>
    <row r="348" spans="1:11" ht="14.4" customHeight="1" x14ac:dyDescent="0.3">
      <c r="A348" s="664" t="s">
        <v>535</v>
      </c>
      <c r="B348" s="665" t="s">
        <v>536</v>
      </c>
      <c r="C348" s="666" t="s">
        <v>551</v>
      </c>
      <c r="D348" s="667" t="s">
        <v>2093</v>
      </c>
      <c r="E348" s="666" t="s">
        <v>4133</v>
      </c>
      <c r="F348" s="667" t="s">
        <v>4134</v>
      </c>
      <c r="G348" s="666" t="s">
        <v>3713</v>
      </c>
      <c r="H348" s="666" t="s">
        <v>3714</v>
      </c>
      <c r="I348" s="668">
        <v>5478.6</v>
      </c>
      <c r="J348" s="668">
        <v>3</v>
      </c>
      <c r="K348" s="669">
        <v>16435.8</v>
      </c>
    </row>
    <row r="349" spans="1:11" ht="14.4" customHeight="1" x14ac:dyDescent="0.3">
      <c r="A349" s="664" t="s">
        <v>535</v>
      </c>
      <c r="B349" s="665" t="s">
        <v>536</v>
      </c>
      <c r="C349" s="666" t="s">
        <v>551</v>
      </c>
      <c r="D349" s="667" t="s">
        <v>2093</v>
      </c>
      <c r="E349" s="666" t="s">
        <v>4133</v>
      </c>
      <c r="F349" s="667" t="s">
        <v>4134</v>
      </c>
      <c r="G349" s="666" t="s">
        <v>3715</v>
      </c>
      <c r="H349" s="666" t="s">
        <v>3716</v>
      </c>
      <c r="I349" s="668">
        <v>517.5</v>
      </c>
      <c r="J349" s="668">
        <v>20</v>
      </c>
      <c r="K349" s="669">
        <v>10350</v>
      </c>
    </row>
    <row r="350" spans="1:11" ht="14.4" customHeight="1" x14ac:dyDescent="0.3">
      <c r="A350" s="664" t="s">
        <v>535</v>
      </c>
      <c r="B350" s="665" t="s">
        <v>536</v>
      </c>
      <c r="C350" s="666" t="s">
        <v>551</v>
      </c>
      <c r="D350" s="667" t="s">
        <v>2093</v>
      </c>
      <c r="E350" s="666" t="s">
        <v>4133</v>
      </c>
      <c r="F350" s="667" t="s">
        <v>4134</v>
      </c>
      <c r="G350" s="666" t="s">
        <v>3319</v>
      </c>
      <c r="H350" s="666" t="s">
        <v>3320</v>
      </c>
      <c r="I350" s="668">
        <v>1.17</v>
      </c>
      <c r="J350" s="668">
        <v>100</v>
      </c>
      <c r="K350" s="669">
        <v>117</v>
      </c>
    </row>
    <row r="351" spans="1:11" ht="14.4" customHeight="1" x14ac:dyDescent="0.3">
      <c r="A351" s="664" t="s">
        <v>535</v>
      </c>
      <c r="B351" s="665" t="s">
        <v>536</v>
      </c>
      <c r="C351" s="666" t="s">
        <v>551</v>
      </c>
      <c r="D351" s="667" t="s">
        <v>2093</v>
      </c>
      <c r="E351" s="666" t="s">
        <v>4133</v>
      </c>
      <c r="F351" s="667" t="s">
        <v>4134</v>
      </c>
      <c r="G351" s="666" t="s">
        <v>3509</v>
      </c>
      <c r="H351" s="666" t="s">
        <v>3510</v>
      </c>
      <c r="I351" s="668">
        <v>10.52</v>
      </c>
      <c r="J351" s="668">
        <v>60</v>
      </c>
      <c r="K351" s="669">
        <v>631.20000000000005</v>
      </c>
    </row>
    <row r="352" spans="1:11" ht="14.4" customHeight="1" x14ac:dyDescent="0.3">
      <c r="A352" s="664" t="s">
        <v>535</v>
      </c>
      <c r="B352" s="665" t="s">
        <v>536</v>
      </c>
      <c r="C352" s="666" t="s">
        <v>551</v>
      </c>
      <c r="D352" s="667" t="s">
        <v>2093</v>
      </c>
      <c r="E352" s="666" t="s">
        <v>4133</v>
      </c>
      <c r="F352" s="667" t="s">
        <v>4134</v>
      </c>
      <c r="G352" s="666" t="s">
        <v>3717</v>
      </c>
      <c r="H352" s="666" t="s">
        <v>3718</v>
      </c>
      <c r="I352" s="668">
        <v>372.6</v>
      </c>
      <c r="J352" s="668">
        <v>3</v>
      </c>
      <c r="K352" s="669">
        <v>1117.8000000000002</v>
      </c>
    </row>
    <row r="353" spans="1:11" ht="14.4" customHeight="1" x14ac:dyDescent="0.3">
      <c r="A353" s="664" t="s">
        <v>535</v>
      </c>
      <c r="B353" s="665" t="s">
        <v>536</v>
      </c>
      <c r="C353" s="666" t="s">
        <v>551</v>
      </c>
      <c r="D353" s="667" t="s">
        <v>2093</v>
      </c>
      <c r="E353" s="666" t="s">
        <v>4135</v>
      </c>
      <c r="F353" s="667" t="s">
        <v>4136</v>
      </c>
      <c r="G353" s="666" t="s">
        <v>3719</v>
      </c>
      <c r="H353" s="666" t="s">
        <v>3720</v>
      </c>
      <c r="I353" s="668">
        <v>6945.64</v>
      </c>
      <c r="J353" s="668">
        <v>43</v>
      </c>
      <c r="K353" s="669">
        <v>298662.60000000003</v>
      </c>
    </row>
    <row r="354" spans="1:11" ht="14.4" customHeight="1" x14ac:dyDescent="0.3">
      <c r="A354" s="664" t="s">
        <v>535</v>
      </c>
      <c r="B354" s="665" t="s">
        <v>536</v>
      </c>
      <c r="C354" s="666" t="s">
        <v>551</v>
      </c>
      <c r="D354" s="667" t="s">
        <v>2093</v>
      </c>
      <c r="E354" s="666" t="s">
        <v>4135</v>
      </c>
      <c r="F354" s="667" t="s">
        <v>4136</v>
      </c>
      <c r="G354" s="666" t="s">
        <v>3721</v>
      </c>
      <c r="H354" s="666" t="s">
        <v>3722</v>
      </c>
      <c r="I354" s="668">
        <v>3112.18</v>
      </c>
      <c r="J354" s="668">
        <v>43</v>
      </c>
      <c r="K354" s="669">
        <v>133823.76</v>
      </c>
    </row>
    <row r="355" spans="1:11" ht="14.4" customHeight="1" x14ac:dyDescent="0.3">
      <c r="A355" s="664" t="s">
        <v>535</v>
      </c>
      <c r="B355" s="665" t="s">
        <v>536</v>
      </c>
      <c r="C355" s="666" t="s">
        <v>551</v>
      </c>
      <c r="D355" s="667" t="s">
        <v>2093</v>
      </c>
      <c r="E355" s="666" t="s">
        <v>4135</v>
      </c>
      <c r="F355" s="667" t="s">
        <v>4136</v>
      </c>
      <c r="G355" s="666" t="s">
        <v>3723</v>
      </c>
      <c r="H355" s="666" t="s">
        <v>3724</v>
      </c>
      <c r="I355" s="668">
        <v>1980.04</v>
      </c>
      <c r="J355" s="668">
        <v>74</v>
      </c>
      <c r="K355" s="669">
        <v>146523.26</v>
      </c>
    </row>
    <row r="356" spans="1:11" ht="14.4" customHeight="1" x14ac:dyDescent="0.3">
      <c r="A356" s="664" t="s">
        <v>535</v>
      </c>
      <c r="B356" s="665" t="s">
        <v>536</v>
      </c>
      <c r="C356" s="666" t="s">
        <v>551</v>
      </c>
      <c r="D356" s="667" t="s">
        <v>2093</v>
      </c>
      <c r="E356" s="666" t="s">
        <v>4135</v>
      </c>
      <c r="F356" s="667" t="s">
        <v>4136</v>
      </c>
      <c r="G356" s="666" t="s">
        <v>3725</v>
      </c>
      <c r="H356" s="666" t="s">
        <v>3726</v>
      </c>
      <c r="I356" s="668">
        <v>3112.18</v>
      </c>
      <c r="J356" s="668">
        <v>43</v>
      </c>
      <c r="K356" s="669">
        <v>133823.76</v>
      </c>
    </row>
    <row r="357" spans="1:11" ht="14.4" customHeight="1" x14ac:dyDescent="0.3">
      <c r="A357" s="664" t="s">
        <v>535</v>
      </c>
      <c r="B357" s="665" t="s">
        <v>536</v>
      </c>
      <c r="C357" s="666" t="s">
        <v>551</v>
      </c>
      <c r="D357" s="667" t="s">
        <v>2093</v>
      </c>
      <c r="E357" s="666" t="s">
        <v>4135</v>
      </c>
      <c r="F357" s="667" t="s">
        <v>4136</v>
      </c>
      <c r="G357" s="666" t="s">
        <v>3727</v>
      </c>
      <c r="H357" s="666" t="s">
        <v>3728</v>
      </c>
      <c r="I357" s="668">
        <v>2280</v>
      </c>
      <c r="J357" s="668">
        <v>43</v>
      </c>
      <c r="K357" s="669">
        <v>98040.14</v>
      </c>
    </row>
    <row r="358" spans="1:11" ht="14.4" customHeight="1" x14ac:dyDescent="0.3">
      <c r="A358" s="664" t="s">
        <v>535</v>
      </c>
      <c r="B358" s="665" t="s">
        <v>536</v>
      </c>
      <c r="C358" s="666" t="s">
        <v>551</v>
      </c>
      <c r="D358" s="667" t="s">
        <v>2093</v>
      </c>
      <c r="E358" s="666" t="s">
        <v>4135</v>
      </c>
      <c r="F358" s="667" t="s">
        <v>4136</v>
      </c>
      <c r="G358" s="666" t="s">
        <v>3729</v>
      </c>
      <c r="H358" s="666" t="s">
        <v>3730</v>
      </c>
      <c r="I358" s="668">
        <v>37490</v>
      </c>
      <c r="J358" s="668">
        <v>3</v>
      </c>
      <c r="K358" s="669">
        <v>112470</v>
      </c>
    </row>
    <row r="359" spans="1:11" ht="14.4" customHeight="1" x14ac:dyDescent="0.3">
      <c r="A359" s="664" t="s">
        <v>535</v>
      </c>
      <c r="B359" s="665" t="s">
        <v>536</v>
      </c>
      <c r="C359" s="666" t="s">
        <v>551</v>
      </c>
      <c r="D359" s="667" t="s">
        <v>2093</v>
      </c>
      <c r="E359" s="666" t="s">
        <v>4135</v>
      </c>
      <c r="F359" s="667" t="s">
        <v>4136</v>
      </c>
      <c r="G359" s="666" t="s">
        <v>3731</v>
      </c>
      <c r="H359" s="666" t="s">
        <v>3732</v>
      </c>
      <c r="I359" s="668">
        <v>8701.11</v>
      </c>
      <c r="J359" s="668">
        <v>25</v>
      </c>
      <c r="K359" s="669">
        <v>217527.75</v>
      </c>
    </row>
    <row r="360" spans="1:11" ht="14.4" customHeight="1" x14ac:dyDescent="0.3">
      <c r="A360" s="664" t="s">
        <v>535</v>
      </c>
      <c r="B360" s="665" t="s">
        <v>536</v>
      </c>
      <c r="C360" s="666" t="s">
        <v>551</v>
      </c>
      <c r="D360" s="667" t="s">
        <v>2093</v>
      </c>
      <c r="E360" s="666" t="s">
        <v>4135</v>
      </c>
      <c r="F360" s="667" t="s">
        <v>4136</v>
      </c>
      <c r="G360" s="666" t="s">
        <v>3733</v>
      </c>
      <c r="H360" s="666" t="s">
        <v>3734</v>
      </c>
      <c r="I360" s="668">
        <v>16701.63</v>
      </c>
      <c r="J360" s="668">
        <v>2</v>
      </c>
      <c r="K360" s="669">
        <v>33403.26</v>
      </c>
    </row>
    <row r="361" spans="1:11" ht="14.4" customHeight="1" x14ac:dyDescent="0.3">
      <c r="A361" s="664" t="s">
        <v>535</v>
      </c>
      <c r="B361" s="665" t="s">
        <v>536</v>
      </c>
      <c r="C361" s="666" t="s">
        <v>551</v>
      </c>
      <c r="D361" s="667" t="s">
        <v>2093</v>
      </c>
      <c r="E361" s="666" t="s">
        <v>4135</v>
      </c>
      <c r="F361" s="667" t="s">
        <v>4136</v>
      </c>
      <c r="G361" s="666" t="s">
        <v>3735</v>
      </c>
      <c r="H361" s="666" t="s">
        <v>3736</v>
      </c>
      <c r="I361" s="668">
        <v>1212.42</v>
      </c>
      <c r="J361" s="668">
        <v>25</v>
      </c>
      <c r="K361" s="669">
        <v>30310.5</v>
      </c>
    </row>
    <row r="362" spans="1:11" ht="14.4" customHeight="1" x14ac:dyDescent="0.3">
      <c r="A362" s="664" t="s">
        <v>535</v>
      </c>
      <c r="B362" s="665" t="s">
        <v>536</v>
      </c>
      <c r="C362" s="666" t="s">
        <v>551</v>
      </c>
      <c r="D362" s="667" t="s">
        <v>2093</v>
      </c>
      <c r="E362" s="666" t="s">
        <v>4135</v>
      </c>
      <c r="F362" s="667" t="s">
        <v>4136</v>
      </c>
      <c r="G362" s="666" t="s">
        <v>3737</v>
      </c>
      <c r="H362" s="666" t="s">
        <v>3738</v>
      </c>
      <c r="I362" s="668">
        <v>652.91999999999996</v>
      </c>
      <c r="J362" s="668">
        <v>30</v>
      </c>
      <c r="K362" s="669">
        <v>19587.48</v>
      </c>
    </row>
    <row r="363" spans="1:11" ht="14.4" customHeight="1" x14ac:dyDescent="0.3">
      <c r="A363" s="664" t="s">
        <v>535</v>
      </c>
      <c r="B363" s="665" t="s">
        <v>536</v>
      </c>
      <c r="C363" s="666" t="s">
        <v>551</v>
      </c>
      <c r="D363" s="667" t="s">
        <v>2093</v>
      </c>
      <c r="E363" s="666" t="s">
        <v>4135</v>
      </c>
      <c r="F363" s="667" t="s">
        <v>4136</v>
      </c>
      <c r="G363" s="666" t="s">
        <v>3739</v>
      </c>
      <c r="H363" s="666" t="s">
        <v>3740</v>
      </c>
      <c r="I363" s="668">
        <v>26.01</v>
      </c>
      <c r="J363" s="668">
        <v>200</v>
      </c>
      <c r="K363" s="669">
        <v>5203</v>
      </c>
    </row>
    <row r="364" spans="1:11" ht="14.4" customHeight="1" x14ac:dyDescent="0.3">
      <c r="A364" s="664" t="s">
        <v>535</v>
      </c>
      <c r="B364" s="665" t="s">
        <v>536</v>
      </c>
      <c r="C364" s="666" t="s">
        <v>551</v>
      </c>
      <c r="D364" s="667" t="s">
        <v>2093</v>
      </c>
      <c r="E364" s="666" t="s">
        <v>4135</v>
      </c>
      <c r="F364" s="667" t="s">
        <v>4136</v>
      </c>
      <c r="G364" s="666" t="s">
        <v>3517</v>
      </c>
      <c r="H364" s="666" t="s">
        <v>3518</v>
      </c>
      <c r="I364" s="668">
        <v>2.75</v>
      </c>
      <c r="J364" s="668">
        <v>40</v>
      </c>
      <c r="K364" s="669">
        <v>110</v>
      </c>
    </row>
    <row r="365" spans="1:11" ht="14.4" customHeight="1" x14ac:dyDescent="0.3">
      <c r="A365" s="664" t="s">
        <v>535</v>
      </c>
      <c r="B365" s="665" t="s">
        <v>536</v>
      </c>
      <c r="C365" s="666" t="s">
        <v>551</v>
      </c>
      <c r="D365" s="667" t="s">
        <v>2093</v>
      </c>
      <c r="E365" s="666" t="s">
        <v>4135</v>
      </c>
      <c r="F365" s="667" t="s">
        <v>4136</v>
      </c>
      <c r="G365" s="666" t="s">
        <v>3323</v>
      </c>
      <c r="H365" s="666" t="s">
        <v>3324</v>
      </c>
      <c r="I365" s="668">
        <v>11.146666666666667</v>
      </c>
      <c r="J365" s="668">
        <v>350</v>
      </c>
      <c r="K365" s="669">
        <v>3901.5</v>
      </c>
    </row>
    <row r="366" spans="1:11" ht="14.4" customHeight="1" x14ac:dyDescent="0.3">
      <c r="A366" s="664" t="s">
        <v>535</v>
      </c>
      <c r="B366" s="665" t="s">
        <v>536</v>
      </c>
      <c r="C366" s="666" t="s">
        <v>551</v>
      </c>
      <c r="D366" s="667" t="s">
        <v>2093</v>
      </c>
      <c r="E366" s="666" t="s">
        <v>4135</v>
      </c>
      <c r="F366" s="667" t="s">
        <v>4136</v>
      </c>
      <c r="G366" s="666" t="s">
        <v>3741</v>
      </c>
      <c r="H366" s="666" t="s">
        <v>3742</v>
      </c>
      <c r="I366" s="668">
        <v>8.4700000000000006</v>
      </c>
      <c r="J366" s="668">
        <v>300</v>
      </c>
      <c r="K366" s="669">
        <v>2541</v>
      </c>
    </row>
    <row r="367" spans="1:11" ht="14.4" customHeight="1" x14ac:dyDescent="0.3">
      <c r="A367" s="664" t="s">
        <v>535</v>
      </c>
      <c r="B367" s="665" t="s">
        <v>536</v>
      </c>
      <c r="C367" s="666" t="s">
        <v>551</v>
      </c>
      <c r="D367" s="667" t="s">
        <v>2093</v>
      </c>
      <c r="E367" s="666" t="s">
        <v>4135</v>
      </c>
      <c r="F367" s="667" t="s">
        <v>4136</v>
      </c>
      <c r="G367" s="666" t="s">
        <v>3325</v>
      </c>
      <c r="H367" s="666" t="s">
        <v>3326</v>
      </c>
      <c r="I367" s="668">
        <v>1.0900000000000001</v>
      </c>
      <c r="J367" s="668">
        <v>1500</v>
      </c>
      <c r="K367" s="669">
        <v>1635</v>
      </c>
    </row>
    <row r="368" spans="1:11" ht="14.4" customHeight="1" x14ac:dyDescent="0.3">
      <c r="A368" s="664" t="s">
        <v>535</v>
      </c>
      <c r="B368" s="665" t="s">
        <v>536</v>
      </c>
      <c r="C368" s="666" t="s">
        <v>551</v>
      </c>
      <c r="D368" s="667" t="s">
        <v>2093</v>
      </c>
      <c r="E368" s="666" t="s">
        <v>4135</v>
      </c>
      <c r="F368" s="667" t="s">
        <v>4136</v>
      </c>
      <c r="G368" s="666" t="s">
        <v>3327</v>
      </c>
      <c r="H368" s="666" t="s">
        <v>3328</v>
      </c>
      <c r="I368" s="668">
        <v>1.67</v>
      </c>
      <c r="J368" s="668">
        <v>1100</v>
      </c>
      <c r="K368" s="669">
        <v>1837</v>
      </c>
    </row>
    <row r="369" spans="1:11" ht="14.4" customHeight="1" x14ac:dyDescent="0.3">
      <c r="A369" s="664" t="s">
        <v>535</v>
      </c>
      <c r="B369" s="665" t="s">
        <v>536</v>
      </c>
      <c r="C369" s="666" t="s">
        <v>551</v>
      </c>
      <c r="D369" s="667" t="s">
        <v>2093</v>
      </c>
      <c r="E369" s="666" t="s">
        <v>4135</v>
      </c>
      <c r="F369" s="667" t="s">
        <v>4136</v>
      </c>
      <c r="G369" s="666" t="s">
        <v>3329</v>
      </c>
      <c r="H369" s="666" t="s">
        <v>3330</v>
      </c>
      <c r="I369" s="668">
        <v>0.47666666666666663</v>
      </c>
      <c r="J369" s="668">
        <v>1300</v>
      </c>
      <c r="K369" s="669">
        <v>620</v>
      </c>
    </row>
    <row r="370" spans="1:11" ht="14.4" customHeight="1" x14ac:dyDescent="0.3">
      <c r="A370" s="664" t="s">
        <v>535</v>
      </c>
      <c r="B370" s="665" t="s">
        <v>536</v>
      </c>
      <c r="C370" s="666" t="s">
        <v>551</v>
      </c>
      <c r="D370" s="667" t="s">
        <v>2093</v>
      </c>
      <c r="E370" s="666" t="s">
        <v>4135</v>
      </c>
      <c r="F370" s="667" t="s">
        <v>4136</v>
      </c>
      <c r="G370" s="666" t="s">
        <v>3331</v>
      </c>
      <c r="H370" s="666" t="s">
        <v>3332</v>
      </c>
      <c r="I370" s="668">
        <v>0.67</v>
      </c>
      <c r="J370" s="668">
        <v>600</v>
      </c>
      <c r="K370" s="669">
        <v>402</v>
      </c>
    </row>
    <row r="371" spans="1:11" ht="14.4" customHeight="1" x14ac:dyDescent="0.3">
      <c r="A371" s="664" t="s">
        <v>535</v>
      </c>
      <c r="B371" s="665" t="s">
        <v>536</v>
      </c>
      <c r="C371" s="666" t="s">
        <v>551</v>
      </c>
      <c r="D371" s="667" t="s">
        <v>2093</v>
      </c>
      <c r="E371" s="666" t="s">
        <v>4135</v>
      </c>
      <c r="F371" s="667" t="s">
        <v>4136</v>
      </c>
      <c r="G371" s="666" t="s">
        <v>3743</v>
      </c>
      <c r="H371" s="666" t="s">
        <v>3744</v>
      </c>
      <c r="I371" s="668">
        <v>62.56</v>
      </c>
      <c r="J371" s="668">
        <v>150</v>
      </c>
      <c r="K371" s="669">
        <v>9383.7000000000007</v>
      </c>
    </row>
    <row r="372" spans="1:11" ht="14.4" customHeight="1" x14ac:dyDescent="0.3">
      <c r="A372" s="664" t="s">
        <v>535</v>
      </c>
      <c r="B372" s="665" t="s">
        <v>536</v>
      </c>
      <c r="C372" s="666" t="s">
        <v>551</v>
      </c>
      <c r="D372" s="667" t="s">
        <v>2093</v>
      </c>
      <c r="E372" s="666" t="s">
        <v>4135</v>
      </c>
      <c r="F372" s="667" t="s">
        <v>4136</v>
      </c>
      <c r="G372" s="666" t="s">
        <v>3745</v>
      </c>
      <c r="H372" s="666" t="s">
        <v>3746</v>
      </c>
      <c r="I372" s="668">
        <v>1304.3800000000001</v>
      </c>
      <c r="J372" s="668">
        <v>90</v>
      </c>
      <c r="K372" s="669">
        <v>117394.19999999998</v>
      </c>
    </row>
    <row r="373" spans="1:11" ht="14.4" customHeight="1" x14ac:dyDescent="0.3">
      <c r="A373" s="664" t="s">
        <v>535</v>
      </c>
      <c r="B373" s="665" t="s">
        <v>536</v>
      </c>
      <c r="C373" s="666" t="s">
        <v>551</v>
      </c>
      <c r="D373" s="667" t="s">
        <v>2093</v>
      </c>
      <c r="E373" s="666" t="s">
        <v>4135</v>
      </c>
      <c r="F373" s="667" t="s">
        <v>4136</v>
      </c>
      <c r="G373" s="666" t="s">
        <v>3747</v>
      </c>
      <c r="H373" s="666" t="s">
        <v>3748</v>
      </c>
      <c r="I373" s="668">
        <v>61.71</v>
      </c>
      <c r="J373" s="668">
        <v>90</v>
      </c>
      <c r="K373" s="669">
        <v>5553.9</v>
      </c>
    </row>
    <row r="374" spans="1:11" ht="14.4" customHeight="1" x14ac:dyDescent="0.3">
      <c r="A374" s="664" t="s">
        <v>535</v>
      </c>
      <c r="B374" s="665" t="s">
        <v>536</v>
      </c>
      <c r="C374" s="666" t="s">
        <v>551</v>
      </c>
      <c r="D374" s="667" t="s">
        <v>2093</v>
      </c>
      <c r="E374" s="666" t="s">
        <v>4135</v>
      </c>
      <c r="F374" s="667" t="s">
        <v>4136</v>
      </c>
      <c r="G374" s="666" t="s">
        <v>3749</v>
      </c>
      <c r="H374" s="666" t="s">
        <v>3750</v>
      </c>
      <c r="I374" s="668">
        <v>80.569999999999993</v>
      </c>
      <c r="J374" s="668">
        <v>240</v>
      </c>
      <c r="K374" s="669">
        <v>19336.800000000003</v>
      </c>
    </row>
    <row r="375" spans="1:11" ht="14.4" customHeight="1" x14ac:dyDescent="0.3">
      <c r="A375" s="664" t="s">
        <v>535</v>
      </c>
      <c r="B375" s="665" t="s">
        <v>536</v>
      </c>
      <c r="C375" s="666" t="s">
        <v>551</v>
      </c>
      <c r="D375" s="667" t="s">
        <v>2093</v>
      </c>
      <c r="E375" s="666" t="s">
        <v>4135</v>
      </c>
      <c r="F375" s="667" t="s">
        <v>4136</v>
      </c>
      <c r="G375" s="666" t="s">
        <v>3751</v>
      </c>
      <c r="H375" s="666" t="s">
        <v>3752</v>
      </c>
      <c r="I375" s="668">
        <v>152.86000000000001</v>
      </c>
      <c r="J375" s="668">
        <v>630</v>
      </c>
      <c r="K375" s="669">
        <v>96303.9</v>
      </c>
    </row>
    <row r="376" spans="1:11" ht="14.4" customHeight="1" x14ac:dyDescent="0.3">
      <c r="A376" s="664" t="s">
        <v>535</v>
      </c>
      <c r="B376" s="665" t="s">
        <v>536</v>
      </c>
      <c r="C376" s="666" t="s">
        <v>551</v>
      </c>
      <c r="D376" s="667" t="s">
        <v>2093</v>
      </c>
      <c r="E376" s="666" t="s">
        <v>4135</v>
      </c>
      <c r="F376" s="667" t="s">
        <v>4136</v>
      </c>
      <c r="G376" s="666" t="s">
        <v>3533</v>
      </c>
      <c r="H376" s="666" t="s">
        <v>3534</v>
      </c>
      <c r="I376" s="668">
        <v>61.105999999999995</v>
      </c>
      <c r="J376" s="668">
        <v>200</v>
      </c>
      <c r="K376" s="669">
        <v>12221.5</v>
      </c>
    </row>
    <row r="377" spans="1:11" ht="14.4" customHeight="1" x14ac:dyDescent="0.3">
      <c r="A377" s="664" t="s">
        <v>535</v>
      </c>
      <c r="B377" s="665" t="s">
        <v>536</v>
      </c>
      <c r="C377" s="666" t="s">
        <v>551</v>
      </c>
      <c r="D377" s="667" t="s">
        <v>2093</v>
      </c>
      <c r="E377" s="666" t="s">
        <v>4135</v>
      </c>
      <c r="F377" s="667" t="s">
        <v>4136</v>
      </c>
      <c r="G377" s="666" t="s">
        <v>3753</v>
      </c>
      <c r="H377" s="666" t="s">
        <v>3754</v>
      </c>
      <c r="I377" s="668">
        <v>45.98</v>
      </c>
      <c r="J377" s="668">
        <v>160</v>
      </c>
      <c r="K377" s="669">
        <v>7356.8</v>
      </c>
    </row>
    <row r="378" spans="1:11" ht="14.4" customHeight="1" x14ac:dyDescent="0.3">
      <c r="A378" s="664" t="s">
        <v>535</v>
      </c>
      <c r="B378" s="665" t="s">
        <v>536</v>
      </c>
      <c r="C378" s="666" t="s">
        <v>551</v>
      </c>
      <c r="D378" s="667" t="s">
        <v>2093</v>
      </c>
      <c r="E378" s="666" t="s">
        <v>4135</v>
      </c>
      <c r="F378" s="667" t="s">
        <v>4136</v>
      </c>
      <c r="G378" s="666" t="s">
        <v>3755</v>
      </c>
      <c r="H378" s="666" t="s">
        <v>3756</v>
      </c>
      <c r="I378" s="668">
        <v>99.22</v>
      </c>
      <c r="J378" s="668">
        <v>20</v>
      </c>
      <c r="K378" s="669">
        <v>1984.4</v>
      </c>
    </row>
    <row r="379" spans="1:11" ht="14.4" customHeight="1" x14ac:dyDescent="0.3">
      <c r="A379" s="664" t="s">
        <v>535</v>
      </c>
      <c r="B379" s="665" t="s">
        <v>536</v>
      </c>
      <c r="C379" s="666" t="s">
        <v>551</v>
      </c>
      <c r="D379" s="667" t="s">
        <v>2093</v>
      </c>
      <c r="E379" s="666" t="s">
        <v>4135</v>
      </c>
      <c r="F379" s="667" t="s">
        <v>4136</v>
      </c>
      <c r="G379" s="666" t="s">
        <v>3343</v>
      </c>
      <c r="H379" s="666" t="s">
        <v>3344</v>
      </c>
      <c r="I379" s="668">
        <v>2.78</v>
      </c>
      <c r="J379" s="668">
        <v>900</v>
      </c>
      <c r="K379" s="669">
        <v>2502</v>
      </c>
    </row>
    <row r="380" spans="1:11" ht="14.4" customHeight="1" x14ac:dyDescent="0.3">
      <c r="A380" s="664" t="s">
        <v>535</v>
      </c>
      <c r="B380" s="665" t="s">
        <v>536</v>
      </c>
      <c r="C380" s="666" t="s">
        <v>551</v>
      </c>
      <c r="D380" s="667" t="s">
        <v>2093</v>
      </c>
      <c r="E380" s="666" t="s">
        <v>4135</v>
      </c>
      <c r="F380" s="667" t="s">
        <v>4136</v>
      </c>
      <c r="G380" s="666" t="s">
        <v>3757</v>
      </c>
      <c r="H380" s="666" t="s">
        <v>3758</v>
      </c>
      <c r="I380" s="668">
        <v>140.12</v>
      </c>
      <c r="J380" s="668">
        <v>72</v>
      </c>
      <c r="K380" s="669">
        <v>10088.5</v>
      </c>
    </row>
    <row r="381" spans="1:11" ht="14.4" customHeight="1" x14ac:dyDescent="0.3">
      <c r="A381" s="664" t="s">
        <v>535</v>
      </c>
      <c r="B381" s="665" t="s">
        <v>536</v>
      </c>
      <c r="C381" s="666" t="s">
        <v>551</v>
      </c>
      <c r="D381" s="667" t="s">
        <v>2093</v>
      </c>
      <c r="E381" s="666" t="s">
        <v>4135</v>
      </c>
      <c r="F381" s="667" t="s">
        <v>4136</v>
      </c>
      <c r="G381" s="666" t="s">
        <v>3759</v>
      </c>
      <c r="H381" s="666" t="s">
        <v>3760</v>
      </c>
      <c r="I381" s="668">
        <v>1076.9000000000001</v>
      </c>
      <c r="J381" s="668">
        <v>90</v>
      </c>
      <c r="K381" s="669">
        <v>96921</v>
      </c>
    </row>
    <row r="382" spans="1:11" ht="14.4" customHeight="1" x14ac:dyDescent="0.3">
      <c r="A382" s="664" t="s">
        <v>535</v>
      </c>
      <c r="B382" s="665" t="s">
        <v>536</v>
      </c>
      <c r="C382" s="666" t="s">
        <v>551</v>
      </c>
      <c r="D382" s="667" t="s">
        <v>2093</v>
      </c>
      <c r="E382" s="666" t="s">
        <v>4135</v>
      </c>
      <c r="F382" s="667" t="s">
        <v>4136</v>
      </c>
      <c r="G382" s="666" t="s">
        <v>3761</v>
      </c>
      <c r="H382" s="666" t="s">
        <v>3762</v>
      </c>
      <c r="I382" s="668">
        <v>1197.9000000000001</v>
      </c>
      <c r="J382" s="668">
        <v>10</v>
      </c>
      <c r="K382" s="669">
        <v>11979</v>
      </c>
    </row>
    <row r="383" spans="1:11" ht="14.4" customHeight="1" x14ac:dyDescent="0.3">
      <c r="A383" s="664" t="s">
        <v>535</v>
      </c>
      <c r="B383" s="665" t="s">
        <v>536</v>
      </c>
      <c r="C383" s="666" t="s">
        <v>551</v>
      </c>
      <c r="D383" s="667" t="s">
        <v>2093</v>
      </c>
      <c r="E383" s="666" t="s">
        <v>4135</v>
      </c>
      <c r="F383" s="667" t="s">
        <v>4136</v>
      </c>
      <c r="G383" s="666" t="s">
        <v>3763</v>
      </c>
      <c r="H383" s="666" t="s">
        <v>3764</v>
      </c>
      <c r="I383" s="668">
        <v>156.19999999999999</v>
      </c>
      <c r="J383" s="668">
        <v>100</v>
      </c>
      <c r="K383" s="669">
        <v>15619.79</v>
      </c>
    </row>
    <row r="384" spans="1:11" ht="14.4" customHeight="1" x14ac:dyDescent="0.3">
      <c r="A384" s="664" t="s">
        <v>535</v>
      </c>
      <c r="B384" s="665" t="s">
        <v>536</v>
      </c>
      <c r="C384" s="666" t="s">
        <v>551</v>
      </c>
      <c r="D384" s="667" t="s">
        <v>2093</v>
      </c>
      <c r="E384" s="666" t="s">
        <v>4135</v>
      </c>
      <c r="F384" s="667" t="s">
        <v>4136</v>
      </c>
      <c r="G384" s="666" t="s">
        <v>3765</v>
      </c>
      <c r="H384" s="666" t="s">
        <v>3766</v>
      </c>
      <c r="I384" s="668">
        <v>105.27</v>
      </c>
      <c r="J384" s="668">
        <v>175</v>
      </c>
      <c r="K384" s="669">
        <v>18422.25</v>
      </c>
    </row>
    <row r="385" spans="1:11" ht="14.4" customHeight="1" x14ac:dyDescent="0.3">
      <c r="A385" s="664" t="s">
        <v>535</v>
      </c>
      <c r="B385" s="665" t="s">
        <v>536</v>
      </c>
      <c r="C385" s="666" t="s">
        <v>551</v>
      </c>
      <c r="D385" s="667" t="s">
        <v>2093</v>
      </c>
      <c r="E385" s="666" t="s">
        <v>4135</v>
      </c>
      <c r="F385" s="667" t="s">
        <v>4136</v>
      </c>
      <c r="G385" s="666" t="s">
        <v>3767</v>
      </c>
      <c r="H385" s="666" t="s">
        <v>3768</v>
      </c>
      <c r="I385" s="668">
        <v>34</v>
      </c>
      <c r="J385" s="668">
        <v>150</v>
      </c>
      <c r="K385" s="669">
        <v>5100</v>
      </c>
    </row>
    <row r="386" spans="1:11" ht="14.4" customHeight="1" x14ac:dyDescent="0.3">
      <c r="A386" s="664" t="s">
        <v>535</v>
      </c>
      <c r="B386" s="665" t="s">
        <v>536</v>
      </c>
      <c r="C386" s="666" t="s">
        <v>551</v>
      </c>
      <c r="D386" s="667" t="s">
        <v>2093</v>
      </c>
      <c r="E386" s="666" t="s">
        <v>4135</v>
      </c>
      <c r="F386" s="667" t="s">
        <v>4136</v>
      </c>
      <c r="G386" s="666" t="s">
        <v>3345</v>
      </c>
      <c r="H386" s="666" t="s">
        <v>3346</v>
      </c>
      <c r="I386" s="668">
        <v>26.012500000000003</v>
      </c>
      <c r="J386" s="668">
        <v>160</v>
      </c>
      <c r="K386" s="669">
        <v>4162.5999999999995</v>
      </c>
    </row>
    <row r="387" spans="1:11" ht="14.4" customHeight="1" x14ac:dyDescent="0.3">
      <c r="A387" s="664" t="s">
        <v>535</v>
      </c>
      <c r="B387" s="665" t="s">
        <v>536</v>
      </c>
      <c r="C387" s="666" t="s">
        <v>551</v>
      </c>
      <c r="D387" s="667" t="s">
        <v>2093</v>
      </c>
      <c r="E387" s="666" t="s">
        <v>4135</v>
      </c>
      <c r="F387" s="667" t="s">
        <v>4136</v>
      </c>
      <c r="G387" s="666" t="s">
        <v>3769</v>
      </c>
      <c r="H387" s="666" t="s">
        <v>3770</v>
      </c>
      <c r="I387" s="668">
        <v>26.02</v>
      </c>
      <c r="J387" s="668">
        <v>200</v>
      </c>
      <c r="K387" s="669">
        <v>5203.1000000000004</v>
      </c>
    </row>
    <row r="388" spans="1:11" ht="14.4" customHeight="1" x14ac:dyDescent="0.3">
      <c r="A388" s="664" t="s">
        <v>535</v>
      </c>
      <c r="B388" s="665" t="s">
        <v>536</v>
      </c>
      <c r="C388" s="666" t="s">
        <v>551</v>
      </c>
      <c r="D388" s="667" t="s">
        <v>2093</v>
      </c>
      <c r="E388" s="666" t="s">
        <v>4135</v>
      </c>
      <c r="F388" s="667" t="s">
        <v>4136</v>
      </c>
      <c r="G388" s="666" t="s">
        <v>3771</v>
      </c>
      <c r="H388" s="666" t="s">
        <v>3772</v>
      </c>
      <c r="I388" s="668">
        <v>3.99</v>
      </c>
      <c r="J388" s="668">
        <v>50</v>
      </c>
      <c r="K388" s="669">
        <v>199.5</v>
      </c>
    </row>
    <row r="389" spans="1:11" ht="14.4" customHeight="1" x14ac:dyDescent="0.3">
      <c r="A389" s="664" t="s">
        <v>535</v>
      </c>
      <c r="B389" s="665" t="s">
        <v>536</v>
      </c>
      <c r="C389" s="666" t="s">
        <v>551</v>
      </c>
      <c r="D389" s="667" t="s">
        <v>2093</v>
      </c>
      <c r="E389" s="666" t="s">
        <v>4135</v>
      </c>
      <c r="F389" s="667" t="s">
        <v>4136</v>
      </c>
      <c r="G389" s="666" t="s">
        <v>3359</v>
      </c>
      <c r="H389" s="666" t="s">
        <v>3360</v>
      </c>
      <c r="I389" s="668">
        <v>7.16</v>
      </c>
      <c r="J389" s="668">
        <v>300</v>
      </c>
      <c r="K389" s="669">
        <v>2147.6999999999998</v>
      </c>
    </row>
    <row r="390" spans="1:11" ht="14.4" customHeight="1" x14ac:dyDescent="0.3">
      <c r="A390" s="664" t="s">
        <v>535</v>
      </c>
      <c r="B390" s="665" t="s">
        <v>536</v>
      </c>
      <c r="C390" s="666" t="s">
        <v>551</v>
      </c>
      <c r="D390" s="667" t="s">
        <v>2093</v>
      </c>
      <c r="E390" s="666" t="s">
        <v>4135</v>
      </c>
      <c r="F390" s="667" t="s">
        <v>4136</v>
      </c>
      <c r="G390" s="666" t="s">
        <v>3773</v>
      </c>
      <c r="H390" s="666" t="s">
        <v>3774</v>
      </c>
      <c r="I390" s="668">
        <v>33.880000000000003</v>
      </c>
      <c r="J390" s="668">
        <v>2</v>
      </c>
      <c r="K390" s="669">
        <v>67.760000000000005</v>
      </c>
    </row>
    <row r="391" spans="1:11" ht="14.4" customHeight="1" x14ac:dyDescent="0.3">
      <c r="A391" s="664" t="s">
        <v>535</v>
      </c>
      <c r="B391" s="665" t="s">
        <v>536</v>
      </c>
      <c r="C391" s="666" t="s">
        <v>551</v>
      </c>
      <c r="D391" s="667" t="s">
        <v>2093</v>
      </c>
      <c r="E391" s="666" t="s">
        <v>4135</v>
      </c>
      <c r="F391" s="667" t="s">
        <v>4136</v>
      </c>
      <c r="G391" s="666" t="s">
        <v>3775</v>
      </c>
      <c r="H391" s="666" t="s">
        <v>3776</v>
      </c>
      <c r="I391" s="668">
        <v>878.46</v>
      </c>
      <c r="J391" s="668">
        <v>30</v>
      </c>
      <c r="K391" s="669">
        <v>26353.800000000003</v>
      </c>
    </row>
    <row r="392" spans="1:11" ht="14.4" customHeight="1" x14ac:dyDescent="0.3">
      <c r="A392" s="664" t="s">
        <v>535</v>
      </c>
      <c r="B392" s="665" t="s">
        <v>536</v>
      </c>
      <c r="C392" s="666" t="s">
        <v>551</v>
      </c>
      <c r="D392" s="667" t="s">
        <v>2093</v>
      </c>
      <c r="E392" s="666" t="s">
        <v>4135</v>
      </c>
      <c r="F392" s="667" t="s">
        <v>4136</v>
      </c>
      <c r="G392" s="666" t="s">
        <v>3777</v>
      </c>
      <c r="H392" s="666" t="s">
        <v>3778</v>
      </c>
      <c r="I392" s="668">
        <v>587.72</v>
      </c>
      <c r="J392" s="668">
        <v>84</v>
      </c>
      <c r="K392" s="669">
        <v>49368.639999999999</v>
      </c>
    </row>
    <row r="393" spans="1:11" ht="14.4" customHeight="1" x14ac:dyDescent="0.3">
      <c r="A393" s="664" t="s">
        <v>535</v>
      </c>
      <c r="B393" s="665" t="s">
        <v>536</v>
      </c>
      <c r="C393" s="666" t="s">
        <v>551</v>
      </c>
      <c r="D393" s="667" t="s">
        <v>2093</v>
      </c>
      <c r="E393" s="666" t="s">
        <v>4135</v>
      </c>
      <c r="F393" s="667" t="s">
        <v>4136</v>
      </c>
      <c r="G393" s="666" t="s">
        <v>3779</v>
      </c>
      <c r="H393" s="666" t="s">
        <v>3780</v>
      </c>
      <c r="I393" s="668">
        <v>653.4</v>
      </c>
      <c r="J393" s="668">
        <v>10</v>
      </c>
      <c r="K393" s="669">
        <v>6534</v>
      </c>
    </row>
    <row r="394" spans="1:11" ht="14.4" customHeight="1" x14ac:dyDescent="0.3">
      <c r="A394" s="664" t="s">
        <v>535</v>
      </c>
      <c r="B394" s="665" t="s">
        <v>536</v>
      </c>
      <c r="C394" s="666" t="s">
        <v>551</v>
      </c>
      <c r="D394" s="667" t="s">
        <v>2093</v>
      </c>
      <c r="E394" s="666" t="s">
        <v>4135</v>
      </c>
      <c r="F394" s="667" t="s">
        <v>4136</v>
      </c>
      <c r="G394" s="666" t="s">
        <v>3551</v>
      </c>
      <c r="H394" s="666" t="s">
        <v>3552</v>
      </c>
      <c r="I394" s="668">
        <v>21.2225</v>
      </c>
      <c r="J394" s="668">
        <v>200</v>
      </c>
      <c r="K394" s="669">
        <v>4244.68</v>
      </c>
    </row>
    <row r="395" spans="1:11" ht="14.4" customHeight="1" x14ac:dyDescent="0.3">
      <c r="A395" s="664" t="s">
        <v>535</v>
      </c>
      <c r="B395" s="665" t="s">
        <v>536</v>
      </c>
      <c r="C395" s="666" t="s">
        <v>551</v>
      </c>
      <c r="D395" s="667" t="s">
        <v>2093</v>
      </c>
      <c r="E395" s="666" t="s">
        <v>4135</v>
      </c>
      <c r="F395" s="667" t="s">
        <v>4136</v>
      </c>
      <c r="G395" s="666" t="s">
        <v>3781</v>
      </c>
      <c r="H395" s="666" t="s">
        <v>3782</v>
      </c>
      <c r="I395" s="668">
        <v>1197.9000000000001</v>
      </c>
      <c r="J395" s="668">
        <v>20</v>
      </c>
      <c r="K395" s="669">
        <v>23958</v>
      </c>
    </row>
    <row r="396" spans="1:11" ht="14.4" customHeight="1" x14ac:dyDescent="0.3">
      <c r="A396" s="664" t="s">
        <v>535</v>
      </c>
      <c r="B396" s="665" t="s">
        <v>536</v>
      </c>
      <c r="C396" s="666" t="s">
        <v>551</v>
      </c>
      <c r="D396" s="667" t="s">
        <v>2093</v>
      </c>
      <c r="E396" s="666" t="s">
        <v>4135</v>
      </c>
      <c r="F396" s="667" t="s">
        <v>4136</v>
      </c>
      <c r="G396" s="666" t="s">
        <v>3783</v>
      </c>
      <c r="H396" s="666" t="s">
        <v>3784</v>
      </c>
      <c r="I396" s="668">
        <v>822.79999999999984</v>
      </c>
      <c r="J396" s="668">
        <v>55</v>
      </c>
      <c r="K396" s="669">
        <v>45254</v>
      </c>
    </row>
    <row r="397" spans="1:11" ht="14.4" customHeight="1" x14ac:dyDescent="0.3">
      <c r="A397" s="664" t="s">
        <v>535</v>
      </c>
      <c r="B397" s="665" t="s">
        <v>536</v>
      </c>
      <c r="C397" s="666" t="s">
        <v>551</v>
      </c>
      <c r="D397" s="667" t="s">
        <v>2093</v>
      </c>
      <c r="E397" s="666" t="s">
        <v>4135</v>
      </c>
      <c r="F397" s="667" t="s">
        <v>4136</v>
      </c>
      <c r="G397" s="666" t="s">
        <v>3373</v>
      </c>
      <c r="H397" s="666" t="s">
        <v>3374</v>
      </c>
      <c r="I397" s="668">
        <v>17.98</v>
      </c>
      <c r="J397" s="668">
        <v>50</v>
      </c>
      <c r="K397" s="669">
        <v>899</v>
      </c>
    </row>
    <row r="398" spans="1:11" ht="14.4" customHeight="1" x14ac:dyDescent="0.3">
      <c r="A398" s="664" t="s">
        <v>535</v>
      </c>
      <c r="B398" s="665" t="s">
        <v>536</v>
      </c>
      <c r="C398" s="666" t="s">
        <v>551</v>
      </c>
      <c r="D398" s="667" t="s">
        <v>2093</v>
      </c>
      <c r="E398" s="666" t="s">
        <v>4135</v>
      </c>
      <c r="F398" s="667" t="s">
        <v>4136</v>
      </c>
      <c r="G398" s="666" t="s">
        <v>3785</v>
      </c>
      <c r="H398" s="666" t="s">
        <v>3786</v>
      </c>
      <c r="I398" s="668">
        <v>17.98</v>
      </c>
      <c r="J398" s="668">
        <v>50</v>
      </c>
      <c r="K398" s="669">
        <v>899</v>
      </c>
    </row>
    <row r="399" spans="1:11" ht="14.4" customHeight="1" x14ac:dyDescent="0.3">
      <c r="A399" s="664" t="s">
        <v>535</v>
      </c>
      <c r="B399" s="665" t="s">
        <v>536</v>
      </c>
      <c r="C399" s="666" t="s">
        <v>551</v>
      </c>
      <c r="D399" s="667" t="s">
        <v>2093</v>
      </c>
      <c r="E399" s="666" t="s">
        <v>4135</v>
      </c>
      <c r="F399" s="667" t="s">
        <v>4136</v>
      </c>
      <c r="G399" s="666" t="s">
        <v>3787</v>
      </c>
      <c r="H399" s="666" t="s">
        <v>3788</v>
      </c>
      <c r="I399" s="668">
        <v>11.493333333333334</v>
      </c>
      <c r="J399" s="668">
        <v>30</v>
      </c>
      <c r="K399" s="669">
        <v>344.8</v>
      </c>
    </row>
    <row r="400" spans="1:11" ht="14.4" customHeight="1" x14ac:dyDescent="0.3">
      <c r="A400" s="664" t="s">
        <v>535</v>
      </c>
      <c r="B400" s="665" t="s">
        <v>536</v>
      </c>
      <c r="C400" s="666" t="s">
        <v>551</v>
      </c>
      <c r="D400" s="667" t="s">
        <v>2093</v>
      </c>
      <c r="E400" s="666" t="s">
        <v>4135</v>
      </c>
      <c r="F400" s="667" t="s">
        <v>4136</v>
      </c>
      <c r="G400" s="666" t="s">
        <v>3789</v>
      </c>
      <c r="H400" s="666" t="s">
        <v>3790</v>
      </c>
      <c r="I400" s="668">
        <v>17.98</v>
      </c>
      <c r="J400" s="668">
        <v>50</v>
      </c>
      <c r="K400" s="669">
        <v>899.03</v>
      </c>
    </row>
    <row r="401" spans="1:11" ht="14.4" customHeight="1" x14ac:dyDescent="0.3">
      <c r="A401" s="664" t="s">
        <v>535</v>
      </c>
      <c r="B401" s="665" t="s">
        <v>536</v>
      </c>
      <c r="C401" s="666" t="s">
        <v>551</v>
      </c>
      <c r="D401" s="667" t="s">
        <v>2093</v>
      </c>
      <c r="E401" s="666" t="s">
        <v>4135</v>
      </c>
      <c r="F401" s="667" t="s">
        <v>4136</v>
      </c>
      <c r="G401" s="666" t="s">
        <v>3791</v>
      </c>
      <c r="H401" s="666" t="s">
        <v>3792</v>
      </c>
      <c r="I401" s="668">
        <v>17.98</v>
      </c>
      <c r="J401" s="668">
        <v>50</v>
      </c>
      <c r="K401" s="669">
        <v>899</v>
      </c>
    </row>
    <row r="402" spans="1:11" ht="14.4" customHeight="1" x14ac:dyDescent="0.3">
      <c r="A402" s="664" t="s">
        <v>535</v>
      </c>
      <c r="B402" s="665" t="s">
        <v>536</v>
      </c>
      <c r="C402" s="666" t="s">
        <v>551</v>
      </c>
      <c r="D402" s="667" t="s">
        <v>2093</v>
      </c>
      <c r="E402" s="666" t="s">
        <v>4135</v>
      </c>
      <c r="F402" s="667" t="s">
        <v>4136</v>
      </c>
      <c r="G402" s="666" t="s">
        <v>3793</v>
      </c>
      <c r="H402" s="666" t="s">
        <v>3794</v>
      </c>
      <c r="I402" s="668">
        <v>115</v>
      </c>
      <c r="J402" s="668">
        <v>192</v>
      </c>
      <c r="K402" s="669">
        <v>22080</v>
      </c>
    </row>
    <row r="403" spans="1:11" ht="14.4" customHeight="1" x14ac:dyDescent="0.3">
      <c r="A403" s="664" t="s">
        <v>535</v>
      </c>
      <c r="B403" s="665" t="s">
        <v>536</v>
      </c>
      <c r="C403" s="666" t="s">
        <v>551</v>
      </c>
      <c r="D403" s="667" t="s">
        <v>2093</v>
      </c>
      <c r="E403" s="666" t="s">
        <v>4135</v>
      </c>
      <c r="F403" s="667" t="s">
        <v>4136</v>
      </c>
      <c r="G403" s="666" t="s">
        <v>3375</v>
      </c>
      <c r="H403" s="666" t="s">
        <v>3376</v>
      </c>
      <c r="I403" s="668">
        <v>15.01</v>
      </c>
      <c r="J403" s="668">
        <v>30</v>
      </c>
      <c r="K403" s="669">
        <v>450.3</v>
      </c>
    </row>
    <row r="404" spans="1:11" ht="14.4" customHeight="1" x14ac:dyDescent="0.3">
      <c r="A404" s="664" t="s">
        <v>535</v>
      </c>
      <c r="B404" s="665" t="s">
        <v>536</v>
      </c>
      <c r="C404" s="666" t="s">
        <v>551</v>
      </c>
      <c r="D404" s="667" t="s">
        <v>2093</v>
      </c>
      <c r="E404" s="666" t="s">
        <v>4135</v>
      </c>
      <c r="F404" s="667" t="s">
        <v>4136</v>
      </c>
      <c r="G404" s="666" t="s">
        <v>3795</v>
      </c>
      <c r="H404" s="666" t="s">
        <v>3796</v>
      </c>
      <c r="I404" s="668">
        <v>17.98</v>
      </c>
      <c r="J404" s="668">
        <v>100</v>
      </c>
      <c r="K404" s="669">
        <v>1798.06</v>
      </c>
    </row>
    <row r="405" spans="1:11" ht="14.4" customHeight="1" x14ac:dyDescent="0.3">
      <c r="A405" s="664" t="s">
        <v>535</v>
      </c>
      <c r="B405" s="665" t="s">
        <v>536</v>
      </c>
      <c r="C405" s="666" t="s">
        <v>551</v>
      </c>
      <c r="D405" s="667" t="s">
        <v>2093</v>
      </c>
      <c r="E405" s="666" t="s">
        <v>4135</v>
      </c>
      <c r="F405" s="667" t="s">
        <v>4136</v>
      </c>
      <c r="G405" s="666" t="s">
        <v>3797</v>
      </c>
      <c r="H405" s="666" t="s">
        <v>3798</v>
      </c>
      <c r="I405" s="668">
        <v>132.5</v>
      </c>
      <c r="J405" s="668">
        <v>84</v>
      </c>
      <c r="K405" s="669">
        <v>11129.58</v>
      </c>
    </row>
    <row r="406" spans="1:11" ht="14.4" customHeight="1" x14ac:dyDescent="0.3">
      <c r="A406" s="664" t="s">
        <v>535</v>
      </c>
      <c r="B406" s="665" t="s">
        <v>536</v>
      </c>
      <c r="C406" s="666" t="s">
        <v>551</v>
      </c>
      <c r="D406" s="667" t="s">
        <v>2093</v>
      </c>
      <c r="E406" s="666" t="s">
        <v>4135</v>
      </c>
      <c r="F406" s="667" t="s">
        <v>4136</v>
      </c>
      <c r="G406" s="666" t="s">
        <v>3377</v>
      </c>
      <c r="H406" s="666" t="s">
        <v>3378</v>
      </c>
      <c r="I406" s="668">
        <v>12.106666666666667</v>
      </c>
      <c r="J406" s="668">
        <v>150</v>
      </c>
      <c r="K406" s="669">
        <v>1816</v>
      </c>
    </row>
    <row r="407" spans="1:11" ht="14.4" customHeight="1" x14ac:dyDescent="0.3">
      <c r="A407" s="664" t="s">
        <v>535</v>
      </c>
      <c r="B407" s="665" t="s">
        <v>536</v>
      </c>
      <c r="C407" s="666" t="s">
        <v>551</v>
      </c>
      <c r="D407" s="667" t="s">
        <v>2093</v>
      </c>
      <c r="E407" s="666" t="s">
        <v>4135</v>
      </c>
      <c r="F407" s="667" t="s">
        <v>4136</v>
      </c>
      <c r="G407" s="666" t="s">
        <v>3569</v>
      </c>
      <c r="H407" s="666" t="s">
        <v>3570</v>
      </c>
      <c r="I407" s="668">
        <v>32.9</v>
      </c>
      <c r="J407" s="668">
        <v>180</v>
      </c>
      <c r="K407" s="669">
        <v>5921.98</v>
      </c>
    </row>
    <row r="408" spans="1:11" ht="14.4" customHeight="1" x14ac:dyDescent="0.3">
      <c r="A408" s="664" t="s">
        <v>535</v>
      </c>
      <c r="B408" s="665" t="s">
        <v>536</v>
      </c>
      <c r="C408" s="666" t="s">
        <v>551</v>
      </c>
      <c r="D408" s="667" t="s">
        <v>2093</v>
      </c>
      <c r="E408" s="666" t="s">
        <v>4135</v>
      </c>
      <c r="F408" s="667" t="s">
        <v>4136</v>
      </c>
      <c r="G408" s="666" t="s">
        <v>3799</v>
      </c>
      <c r="H408" s="666" t="s">
        <v>3800</v>
      </c>
      <c r="I408" s="668">
        <v>467.01</v>
      </c>
      <c r="J408" s="668">
        <v>5</v>
      </c>
      <c r="K408" s="669">
        <v>2335.0500000000002</v>
      </c>
    </row>
    <row r="409" spans="1:11" ht="14.4" customHeight="1" x14ac:dyDescent="0.3">
      <c r="A409" s="664" t="s">
        <v>535</v>
      </c>
      <c r="B409" s="665" t="s">
        <v>536</v>
      </c>
      <c r="C409" s="666" t="s">
        <v>551</v>
      </c>
      <c r="D409" s="667" t="s">
        <v>2093</v>
      </c>
      <c r="E409" s="666" t="s">
        <v>4135</v>
      </c>
      <c r="F409" s="667" t="s">
        <v>4136</v>
      </c>
      <c r="G409" s="666" t="s">
        <v>3381</v>
      </c>
      <c r="H409" s="666" t="s">
        <v>3382</v>
      </c>
      <c r="I409" s="668">
        <v>5.206666666666667</v>
      </c>
      <c r="J409" s="668">
        <v>285</v>
      </c>
      <c r="K409" s="669">
        <v>1483.85</v>
      </c>
    </row>
    <row r="410" spans="1:11" ht="14.4" customHeight="1" x14ac:dyDescent="0.3">
      <c r="A410" s="664" t="s">
        <v>535</v>
      </c>
      <c r="B410" s="665" t="s">
        <v>536</v>
      </c>
      <c r="C410" s="666" t="s">
        <v>551</v>
      </c>
      <c r="D410" s="667" t="s">
        <v>2093</v>
      </c>
      <c r="E410" s="666" t="s">
        <v>4135</v>
      </c>
      <c r="F410" s="667" t="s">
        <v>4136</v>
      </c>
      <c r="G410" s="666" t="s">
        <v>3801</v>
      </c>
      <c r="H410" s="666" t="s">
        <v>3802</v>
      </c>
      <c r="I410" s="668">
        <v>13.199999999999998</v>
      </c>
      <c r="J410" s="668">
        <v>150</v>
      </c>
      <c r="K410" s="669">
        <v>1980</v>
      </c>
    </row>
    <row r="411" spans="1:11" ht="14.4" customHeight="1" x14ac:dyDescent="0.3">
      <c r="A411" s="664" t="s">
        <v>535</v>
      </c>
      <c r="B411" s="665" t="s">
        <v>536</v>
      </c>
      <c r="C411" s="666" t="s">
        <v>551</v>
      </c>
      <c r="D411" s="667" t="s">
        <v>2093</v>
      </c>
      <c r="E411" s="666" t="s">
        <v>4135</v>
      </c>
      <c r="F411" s="667" t="s">
        <v>4136</v>
      </c>
      <c r="G411" s="666" t="s">
        <v>3803</v>
      </c>
      <c r="H411" s="666" t="s">
        <v>3804</v>
      </c>
      <c r="I411" s="668">
        <v>21.236666666666665</v>
      </c>
      <c r="J411" s="668">
        <v>60</v>
      </c>
      <c r="K411" s="669">
        <v>1274.2</v>
      </c>
    </row>
    <row r="412" spans="1:11" ht="14.4" customHeight="1" x14ac:dyDescent="0.3">
      <c r="A412" s="664" t="s">
        <v>535</v>
      </c>
      <c r="B412" s="665" t="s">
        <v>536</v>
      </c>
      <c r="C412" s="666" t="s">
        <v>551</v>
      </c>
      <c r="D412" s="667" t="s">
        <v>2093</v>
      </c>
      <c r="E412" s="666" t="s">
        <v>4135</v>
      </c>
      <c r="F412" s="667" t="s">
        <v>4136</v>
      </c>
      <c r="G412" s="666" t="s">
        <v>3805</v>
      </c>
      <c r="H412" s="666" t="s">
        <v>3806</v>
      </c>
      <c r="I412" s="668">
        <v>1221</v>
      </c>
      <c r="J412" s="668">
        <v>60</v>
      </c>
      <c r="K412" s="669">
        <v>73260</v>
      </c>
    </row>
    <row r="413" spans="1:11" ht="14.4" customHeight="1" x14ac:dyDescent="0.3">
      <c r="A413" s="664" t="s">
        <v>535</v>
      </c>
      <c r="B413" s="665" t="s">
        <v>536</v>
      </c>
      <c r="C413" s="666" t="s">
        <v>551</v>
      </c>
      <c r="D413" s="667" t="s">
        <v>2093</v>
      </c>
      <c r="E413" s="666" t="s">
        <v>4135</v>
      </c>
      <c r="F413" s="667" t="s">
        <v>4136</v>
      </c>
      <c r="G413" s="666" t="s">
        <v>3807</v>
      </c>
      <c r="H413" s="666" t="s">
        <v>3808</v>
      </c>
      <c r="I413" s="668">
        <v>13.2</v>
      </c>
      <c r="J413" s="668">
        <v>10</v>
      </c>
      <c r="K413" s="669">
        <v>132</v>
      </c>
    </row>
    <row r="414" spans="1:11" ht="14.4" customHeight="1" x14ac:dyDescent="0.3">
      <c r="A414" s="664" t="s">
        <v>535</v>
      </c>
      <c r="B414" s="665" t="s">
        <v>536</v>
      </c>
      <c r="C414" s="666" t="s">
        <v>551</v>
      </c>
      <c r="D414" s="667" t="s">
        <v>2093</v>
      </c>
      <c r="E414" s="666" t="s">
        <v>4135</v>
      </c>
      <c r="F414" s="667" t="s">
        <v>4136</v>
      </c>
      <c r="G414" s="666" t="s">
        <v>3383</v>
      </c>
      <c r="H414" s="666" t="s">
        <v>3384</v>
      </c>
      <c r="I414" s="668">
        <v>0.47333333333333333</v>
      </c>
      <c r="J414" s="668">
        <v>800</v>
      </c>
      <c r="K414" s="669">
        <v>378</v>
      </c>
    </row>
    <row r="415" spans="1:11" ht="14.4" customHeight="1" x14ac:dyDescent="0.3">
      <c r="A415" s="664" t="s">
        <v>535</v>
      </c>
      <c r="B415" s="665" t="s">
        <v>536</v>
      </c>
      <c r="C415" s="666" t="s">
        <v>551</v>
      </c>
      <c r="D415" s="667" t="s">
        <v>2093</v>
      </c>
      <c r="E415" s="666" t="s">
        <v>4135</v>
      </c>
      <c r="F415" s="667" t="s">
        <v>4136</v>
      </c>
      <c r="G415" s="666" t="s">
        <v>3583</v>
      </c>
      <c r="H415" s="666" t="s">
        <v>3584</v>
      </c>
      <c r="I415" s="668">
        <v>4.03</v>
      </c>
      <c r="J415" s="668">
        <v>260</v>
      </c>
      <c r="K415" s="669">
        <v>1047.8</v>
      </c>
    </row>
    <row r="416" spans="1:11" ht="14.4" customHeight="1" x14ac:dyDescent="0.3">
      <c r="A416" s="664" t="s">
        <v>535</v>
      </c>
      <c r="B416" s="665" t="s">
        <v>536</v>
      </c>
      <c r="C416" s="666" t="s">
        <v>551</v>
      </c>
      <c r="D416" s="667" t="s">
        <v>2093</v>
      </c>
      <c r="E416" s="666" t="s">
        <v>4135</v>
      </c>
      <c r="F416" s="667" t="s">
        <v>4136</v>
      </c>
      <c r="G416" s="666" t="s">
        <v>3809</v>
      </c>
      <c r="H416" s="666" t="s">
        <v>3810</v>
      </c>
      <c r="I416" s="668">
        <v>251.43</v>
      </c>
      <c r="J416" s="668">
        <v>40</v>
      </c>
      <c r="K416" s="669">
        <v>10057.040000000001</v>
      </c>
    </row>
    <row r="417" spans="1:11" ht="14.4" customHeight="1" x14ac:dyDescent="0.3">
      <c r="A417" s="664" t="s">
        <v>535</v>
      </c>
      <c r="B417" s="665" t="s">
        <v>536</v>
      </c>
      <c r="C417" s="666" t="s">
        <v>551</v>
      </c>
      <c r="D417" s="667" t="s">
        <v>2093</v>
      </c>
      <c r="E417" s="666" t="s">
        <v>4135</v>
      </c>
      <c r="F417" s="667" t="s">
        <v>4136</v>
      </c>
      <c r="G417" s="666" t="s">
        <v>3811</v>
      </c>
      <c r="H417" s="666" t="s">
        <v>3812</v>
      </c>
      <c r="I417" s="668">
        <v>264.99</v>
      </c>
      <c r="J417" s="668">
        <v>40</v>
      </c>
      <c r="K417" s="669">
        <v>10599.6</v>
      </c>
    </row>
    <row r="418" spans="1:11" ht="14.4" customHeight="1" x14ac:dyDescent="0.3">
      <c r="A418" s="664" t="s">
        <v>535</v>
      </c>
      <c r="B418" s="665" t="s">
        <v>536</v>
      </c>
      <c r="C418" s="666" t="s">
        <v>551</v>
      </c>
      <c r="D418" s="667" t="s">
        <v>2093</v>
      </c>
      <c r="E418" s="666" t="s">
        <v>4135</v>
      </c>
      <c r="F418" s="667" t="s">
        <v>4136</v>
      </c>
      <c r="G418" s="666" t="s">
        <v>3813</v>
      </c>
      <c r="H418" s="666" t="s">
        <v>3814</v>
      </c>
      <c r="I418" s="668">
        <v>49.91</v>
      </c>
      <c r="J418" s="668">
        <v>50</v>
      </c>
      <c r="K418" s="669">
        <v>2495.63</v>
      </c>
    </row>
    <row r="419" spans="1:11" ht="14.4" customHeight="1" x14ac:dyDescent="0.3">
      <c r="A419" s="664" t="s">
        <v>535</v>
      </c>
      <c r="B419" s="665" t="s">
        <v>536</v>
      </c>
      <c r="C419" s="666" t="s">
        <v>551</v>
      </c>
      <c r="D419" s="667" t="s">
        <v>2093</v>
      </c>
      <c r="E419" s="666" t="s">
        <v>4135</v>
      </c>
      <c r="F419" s="667" t="s">
        <v>4136</v>
      </c>
      <c r="G419" s="666" t="s">
        <v>3815</v>
      </c>
      <c r="H419" s="666" t="s">
        <v>3816</v>
      </c>
      <c r="I419" s="668">
        <v>284.16000000000003</v>
      </c>
      <c r="J419" s="668">
        <v>40</v>
      </c>
      <c r="K419" s="669">
        <v>11366.24</v>
      </c>
    </row>
    <row r="420" spans="1:11" ht="14.4" customHeight="1" x14ac:dyDescent="0.3">
      <c r="A420" s="664" t="s">
        <v>535</v>
      </c>
      <c r="B420" s="665" t="s">
        <v>536</v>
      </c>
      <c r="C420" s="666" t="s">
        <v>551</v>
      </c>
      <c r="D420" s="667" t="s">
        <v>2093</v>
      </c>
      <c r="E420" s="666" t="s">
        <v>4135</v>
      </c>
      <c r="F420" s="667" t="s">
        <v>4136</v>
      </c>
      <c r="G420" s="666" t="s">
        <v>3817</v>
      </c>
      <c r="H420" s="666" t="s">
        <v>3818</v>
      </c>
      <c r="I420" s="668">
        <v>5395.52</v>
      </c>
      <c r="J420" s="668">
        <v>10</v>
      </c>
      <c r="K420" s="669">
        <v>53955.369999999995</v>
      </c>
    </row>
    <row r="421" spans="1:11" ht="14.4" customHeight="1" x14ac:dyDescent="0.3">
      <c r="A421" s="664" t="s">
        <v>535</v>
      </c>
      <c r="B421" s="665" t="s">
        <v>536</v>
      </c>
      <c r="C421" s="666" t="s">
        <v>551</v>
      </c>
      <c r="D421" s="667" t="s">
        <v>2093</v>
      </c>
      <c r="E421" s="666" t="s">
        <v>4135</v>
      </c>
      <c r="F421" s="667" t="s">
        <v>4136</v>
      </c>
      <c r="G421" s="666" t="s">
        <v>3819</v>
      </c>
      <c r="H421" s="666" t="s">
        <v>3820</v>
      </c>
      <c r="I421" s="668">
        <v>139.26</v>
      </c>
      <c r="J421" s="668">
        <v>1080</v>
      </c>
      <c r="K421" s="669">
        <v>150400</v>
      </c>
    </row>
    <row r="422" spans="1:11" ht="14.4" customHeight="1" x14ac:dyDescent="0.3">
      <c r="A422" s="664" t="s">
        <v>535</v>
      </c>
      <c r="B422" s="665" t="s">
        <v>536</v>
      </c>
      <c r="C422" s="666" t="s">
        <v>551</v>
      </c>
      <c r="D422" s="667" t="s">
        <v>2093</v>
      </c>
      <c r="E422" s="666" t="s">
        <v>4135</v>
      </c>
      <c r="F422" s="667" t="s">
        <v>4136</v>
      </c>
      <c r="G422" s="666" t="s">
        <v>3821</v>
      </c>
      <c r="H422" s="666" t="s">
        <v>3822</v>
      </c>
      <c r="I422" s="668">
        <v>85.506666666666661</v>
      </c>
      <c r="J422" s="668">
        <v>8</v>
      </c>
      <c r="K422" s="669">
        <v>694.54</v>
      </c>
    </row>
    <row r="423" spans="1:11" ht="14.4" customHeight="1" x14ac:dyDescent="0.3">
      <c r="A423" s="664" t="s">
        <v>535</v>
      </c>
      <c r="B423" s="665" t="s">
        <v>536</v>
      </c>
      <c r="C423" s="666" t="s">
        <v>551</v>
      </c>
      <c r="D423" s="667" t="s">
        <v>2093</v>
      </c>
      <c r="E423" s="666" t="s">
        <v>4135</v>
      </c>
      <c r="F423" s="667" t="s">
        <v>4136</v>
      </c>
      <c r="G423" s="666" t="s">
        <v>3823</v>
      </c>
      <c r="H423" s="666" t="s">
        <v>3824</v>
      </c>
      <c r="I423" s="668">
        <v>687.4</v>
      </c>
      <c r="J423" s="668">
        <v>10</v>
      </c>
      <c r="K423" s="669">
        <v>6874</v>
      </c>
    </row>
    <row r="424" spans="1:11" ht="14.4" customHeight="1" x14ac:dyDescent="0.3">
      <c r="A424" s="664" t="s">
        <v>535</v>
      </c>
      <c r="B424" s="665" t="s">
        <v>536</v>
      </c>
      <c r="C424" s="666" t="s">
        <v>551</v>
      </c>
      <c r="D424" s="667" t="s">
        <v>2093</v>
      </c>
      <c r="E424" s="666" t="s">
        <v>4135</v>
      </c>
      <c r="F424" s="667" t="s">
        <v>4136</v>
      </c>
      <c r="G424" s="666" t="s">
        <v>3825</v>
      </c>
      <c r="H424" s="666" t="s">
        <v>3826</v>
      </c>
      <c r="I424" s="668">
        <v>30.86</v>
      </c>
      <c r="J424" s="668">
        <v>25</v>
      </c>
      <c r="K424" s="669">
        <v>771.38</v>
      </c>
    </row>
    <row r="425" spans="1:11" ht="14.4" customHeight="1" x14ac:dyDescent="0.3">
      <c r="A425" s="664" t="s">
        <v>535</v>
      </c>
      <c r="B425" s="665" t="s">
        <v>536</v>
      </c>
      <c r="C425" s="666" t="s">
        <v>551</v>
      </c>
      <c r="D425" s="667" t="s">
        <v>2093</v>
      </c>
      <c r="E425" s="666" t="s">
        <v>4135</v>
      </c>
      <c r="F425" s="667" t="s">
        <v>4136</v>
      </c>
      <c r="G425" s="666" t="s">
        <v>3827</v>
      </c>
      <c r="H425" s="666" t="s">
        <v>3828</v>
      </c>
      <c r="I425" s="668">
        <v>548.13</v>
      </c>
      <c r="J425" s="668">
        <v>60</v>
      </c>
      <c r="K425" s="669">
        <v>32887.800000000003</v>
      </c>
    </row>
    <row r="426" spans="1:11" ht="14.4" customHeight="1" x14ac:dyDescent="0.3">
      <c r="A426" s="664" t="s">
        <v>535</v>
      </c>
      <c r="B426" s="665" t="s">
        <v>536</v>
      </c>
      <c r="C426" s="666" t="s">
        <v>551</v>
      </c>
      <c r="D426" s="667" t="s">
        <v>2093</v>
      </c>
      <c r="E426" s="666" t="s">
        <v>4135</v>
      </c>
      <c r="F426" s="667" t="s">
        <v>4136</v>
      </c>
      <c r="G426" s="666" t="s">
        <v>3829</v>
      </c>
      <c r="H426" s="666" t="s">
        <v>3830</v>
      </c>
      <c r="I426" s="668">
        <v>1324.95</v>
      </c>
      <c r="J426" s="668">
        <v>5</v>
      </c>
      <c r="K426" s="669">
        <v>6624.75</v>
      </c>
    </row>
    <row r="427" spans="1:11" ht="14.4" customHeight="1" x14ac:dyDescent="0.3">
      <c r="A427" s="664" t="s">
        <v>535</v>
      </c>
      <c r="B427" s="665" t="s">
        <v>536</v>
      </c>
      <c r="C427" s="666" t="s">
        <v>551</v>
      </c>
      <c r="D427" s="667" t="s">
        <v>2093</v>
      </c>
      <c r="E427" s="666" t="s">
        <v>4135</v>
      </c>
      <c r="F427" s="667" t="s">
        <v>4136</v>
      </c>
      <c r="G427" s="666" t="s">
        <v>3831</v>
      </c>
      <c r="H427" s="666" t="s">
        <v>3832</v>
      </c>
      <c r="I427" s="668">
        <v>18.399999999999999</v>
      </c>
      <c r="J427" s="668">
        <v>12</v>
      </c>
      <c r="K427" s="669">
        <v>220.75</v>
      </c>
    </row>
    <row r="428" spans="1:11" ht="14.4" customHeight="1" x14ac:dyDescent="0.3">
      <c r="A428" s="664" t="s">
        <v>535</v>
      </c>
      <c r="B428" s="665" t="s">
        <v>536</v>
      </c>
      <c r="C428" s="666" t="s">
        <v>551</v>
      </c>
      <c r="D428" s="667" t="s">
        <v>2093</v>
      </c>
      <c r="E428" s="666" t="s">
        <v>4135</v>
      </c>
      <c r="F428" s="667" t="s">
        <v>4136</v>
      </c>
      <c r="G428" s="666" t="s">
        <v>3833</v>
      </c>
      <c r="H428" s="666" t="s">
        <v>3834</v>
      </c>
      <c r="I428" s="668">
        <v>1649.96</v>
      </c>
      <c r="J428" s="668">
        <v>43</v>
      </c>
      <c r="K428" s="669">
        <v>70948.11</v>
      </c>
    </row>
    <row r="429" spans="1:11" ht="14.4" customHeight="1" x14ac:dyDescent="0.3">
      <c r="A429" s="664" t="s">
        <v>535</v>
      </c>
      <c r="B429" s="665" t="s">
        <v>536</v>
      </c>
      <c r="C429" s="666" t="s">
        <v>551</v>
      </c>
      <c r="D429" s="667" t="s">
        <v>2093</v>
      </c>
      <c r="E429" s="666" t="s">
        <v>4135</v>
      </c>
      <c r="F429" s="667" t="s">
        <v>4136</v>
      </c>
      <c r="G429" s="666" t="s">
        <v>3835</v>
      </c>
      <c r="H429" s="666" t="s">
        <v>3836</v>
      </c>
      <c r="I429" s="668">
        <v>1076.9000000000001</v>
      </c>
      <c r="J429" s="668">
        <v>20</v>
      </c>
      <c r="K429" s="669">
        <v>21538</v>
      </c>
    </row>
    <row r="430" spans="1:11" ht="14.4" customHeight="1" x14ac:dyDescent="0.3">
      <c r="A430" s="664" t="s">
        <v>535</v>
      </c>
      <c r="B430" s="665" t="s">
        <v>536</v>
      </c>
      <c r="C430" s="666" t="s">
        <v>551</v>
      </c>
      <c r="D430" s="667" t="s">
        <v>2093</v>
      </c>
      <c r="E430" s="666" t="s">
        <v>4135</v>
      </c>
      <c r="F430" s="667" t="s">
        <v>4136</v>
      </c>
      <c r="G430" s="666" t="s">
        <v>3837</v>
      </c>
      <c r="H430" s="666" t="s">
        <v>3838</v>
      </c>
      <c r="I430" s="668">
        <v>45.98</v>
      </c>
      <c r="J430" s="668">
        <v>40</v>
      </c>
      <c r="K430" s="669">
        <v>1839.2</v>
      </c>
    </row>
    <row r="431" spans="1:11" ht="14.4" customHeight="1" x14ac:dyDescent="0.3">
      <c r="A431" s="664" t="s">
        <v>535</v>
      </c>
      <c r="B431" s="665" t="s">
        <v>536</v>
      </c>
      <c r="C431" s="666" t="s">
        <v>551</v>
      </c>
      <c r="D431" s="667" t="s">
        <v>2093</v>
      </c>
      <c r="E431" s="666" t="s">
        <v>4135</v>
      </c>
      <c r="F431" s="667" t="s">
        <v>4136</v>
      </c>
      <c r="G431" s="666" t="s">
        <v>3839</v>
      </c>
      <c r="H431" s="666" t="s">
        <v>3840</v>
      </c>
      <c r="I431" s="668">
        <v>12500</v>
      </c>
      <c r="J431" s="668">
        <v>2</v>
      </c>
      <c r="K431" s="669">
        <v>25000</v>
      </c>
    </row>
    <row r="432" spans="1:11" ht="14.4" customHeight="1" x14ac:dyDescent="0.3">
      <c r="A432" s="664" t="s">
        <v>535</v>
      </c>
      <c r="B432" s="665" t="s">
        <v>536</v>
      </c>
      <c r="C432" s="666" t="s">
        <v>551</v>
      </c>
      <c r="D432" s="667" t="s">
        <v>2093</v>
      </c>
      <c r="E432" s="666" t="s">
        <v>4135</v>
      </c>
      <c r="F432" s="667" t="s">
        <v>4136</v>
      </c>
      <c r="G432" s="666" t="s">
        <v>3841</v>
      </c>
      <c r="H432" s="666" t="s">
        <v>3842</v>
      </c>
      <c r="I432" s="668">
        <v>900.96999999999991</v>
      </c>
      <c r="J432" s="668">
        <v>7</v>
      </c>
      <c r="K432" s="669">
        <v>6306.76</v>
      </c>
    </row>
    <row r="433" spans="1:11" ht="14.4" customHeight="1" x14ac:dyDescent="0.3">
      <c r="A433" s="664" t="s">
        <v>535</v>
      </c>
      <c r="B433" s="665" t="s">
        <v>536</v>
      </c>
      <c r="C433" s="666" t="s">
        <v>551</v>
      </c>
      <c r="D433" s="667" t="s">
        <v>2093</v>
      </c>
      <c r="E433" s="666" t="s">
        <v>4135</v>
      </c>
      <c r="F433" s="667" t="s">
        <v>4136</v>
      </c>
      <c r="G433" s="666" t="s">
        <v>3843</v>
      </c>
      <c r="H433" s="666" t="s">
        <v>3844</v>
      </c>
      <c r="I433" s="668">
        <v>78.650000000000006</v>
      </c>
      <c r="J433" s="668">
        <v>25</v>
      </c>
      <c r="K433" s="669">
        <v>1966.25</v>
      </c>
    </row>
    <row r="434" spans="1:11" ht="14.4" customHeight="1" x14ac:dyDescent="0.3">
      <c r="A434" s="664" t="s">
        <v>535</v>
      </c>
      <c r="B434" s="665" t="s">
        <v>536</v>
      </c>
      <c r="C434" s="666" t="s">
        <v>551</v>
      </c>
      <c r="D434" s="667" t="s">
        <v>2093</v>
      </c>
      <c r="E434" s="666" t="s">
        <v>4135</v>
      </c>
      <c r="F434" s="667" t="s">
        <v>4136</v>
      </c>
      <c r="G434" s="666" t="s">
        <v>3845</v>
      </c>
      <c r="H434" s="666" t="s">
        <v>3846</v>
      </c>
      <c r="I434" s="668">
        <v>16700.419999999998</v>
      </c>
      <c r="J434" s="668">
        <v>13</v>
      </c>
      <c r="K434" s="669">
        <v>217105.46</v>
      </c>
    </row>
    <row r="435" spans="1:11" ht="14.4" customHeight="1" x14ac:dyDescent="0.3">
      <c r="A435" s="664" t="s">
        <v>535</v>
      </c>
      <c r="B435" s="665" t="s">
        <v>536</v>
      </c>
      <c r="C435" s="666" t="s">
        <v>551</v>
      </c>
      <c r="D435" s="667" t="s">
        <v>2093</v>
      </c>
      <c r="E435" s="666" t="s">
        <v>4135</v>
      </c>
      <c r="F435" s="667" t="s">
        <v>4136</v>
      </c>
      <c r="G435" s="666" t="s">
        <v>3847</v>
      </c>
      <c r="H435" s="666" t="s">
        <v>3848</v>
      </c>
      <c r="I435" s="668">
        <v>605</v>
      </c>
      <c r="J435" s="668">
        <v>12</v>
      </c>
      <c r="K435" s="669">
        <v>7260</v>
      </c>
    </row>
    <row r="436" spans="1:11" ht="14.4" customHeight="1" x14ac:dyDescent="0.3">
      <c r="A436" s="664" t="s">
        <v>535</v>
      </c>
      <c r="B436" s="665" t="s">
        <v>536</v>
      </c>
      <c r="C436" s="666" t="s">
        <v>551</v>
      </c>
      <c r="D436" s="667" t="s">
        <v>2093</v>
      </c>
      <c r="E436" s="666" t="s">
        <v>4135</v>
      </c>
      <c r="F436" s="667" t="s">
        <v>4136</v>
      </c>
      <c r="G436" s="666" t="s">
        <v>3849</v>
      </c>
      <c r="H436" s="666" t="s">
        <v>3850</v>
      </c>
      <c r="I436" s="668">
        <v>3539.25</v>
      </c>
      <c r="J436" s="668">
        <v>3</v>
      </c>
      <c r="K436" s="669">
        <v>10617.75</v>
      </c>
    </row>
    <row r="437" spans="1:11" ht="14.4" customHeight="1" x14ac:dyDescent="0.3">
      <c r="A437" s="664" t="s">
        <v>535</v>
      </c>
      <c r="B437" s="665" t="s">
        <v>536</v>
      </c>
      <c r="C437" s="666" t="s">
        <v>551</v>
      </c>
      <c r="D437" s="667" t="s">
        <v>2093</v>
      </c>
      <c r="E437" s="666" t="s">
        <v>4135</v>
      </c>
      <c r="F437" s="667" t="s">
        <v>4136</v>
      </c>
      <c r="G437" s="666" t="s">
        <v>3851</v>
      </c>
      <c r="H437" s="666" t="s">
        <v>3852</v>
      </c>
      <c r="I437" s="668">
        <v>14290.1</v>
      </c>
      <c r="J437" s="668">
        <v>4</v>
      </c>
      <c r="K437" s="669">
        <v>57160.4</v>
      </c>
    </row>
    <row r="438" spans="1:11" ht="14.4" customHeight="1" x14ac:dyDescent="0.3">
      <c r="A438" s="664" t="s">
        <v>535</v>
      </c>
      <c r="B438" s="665" t="s">
        <v>536</v>
      </c>
      <c r="C438" s="666" t="s">
        <v>551</v>
      </c>
      <c r="D438" s="667" t="s">
        <v>2093</v>
      </c>
      <c r="E438" s="666" t="s">
        <v>4135</v>
      </c>
      <c r="F438" s="667" t="s">
        <v>4136</v>
      </c>
      <c r="G438" s="666" t="s">
        <v>3853</v>
      </c>
      <c r="H438" s="666" t="s">
        <v>3854</v>
      </c>
      <c r="I438" s="668">
        <v>11794.474999999999</v>
      </c>
      <c r="J438" s="668">
        <v>2</v>
      </c>
      <c r="K438" s="669">
        <v>23588.949999999997</v>
      </c>
    </row>
    <row r="439" spans="1:11" ht="14.4" customHeight="1" x14ac:dyDescent="0.3">
      <c r="A439" s="664" t="s">
        <v>535</v>
      </c>
      <c r="B439" s="665" t="s">
        <v>536</v>
      </c>
      <c r="C439" s="666" t="s">
        <v>551</v>
      </c>
      <c r="D439" s="667" t="s">
        <v>2093</v>
      </c>
      <c r="E439" s="666" t="s">
        <v>4135</v>
      </c>
      <c r="F439" s="667" t="s">
        <v>4136</v>
      </c>
      <c r="G439" s="666" t="s">
        <v>3855</v>
      </c>
      <c r="H439" s="666" t="s">
        <v>3856</v>
      </c>
      <c r="I439" s="668">
        <v>653.4</v>
      </c>
      <c r="J439" s="668">
        <v>10</v>
      </c>
      <c r="K439" s="669">
        <v>6534</v>
      </c>
    </row>
    <row r="440" spans="1:11" ht="14.4" customHeight="1" x14ac:dyDescent="0.3">
      <c r="A440" s="664" t="s">
        <v>535</v>
      </c>
      <c r="B440" s="665" t="s">
        <v>536</v>
      </c>
      <c r="C440" s="666" t="s">
        <v>551</v>
      </c>
      <c r="D440" s="667" t="s">
        <v>2093</v>
      </c>
      <c r="E440" s="666" t="s">
        <v>4135</v>
      </c>
      <c r="F440" s="667" t="s">
        <v>4136</v>
      </c>
      <c r="G440" s="666" t="s">
        <v>3857</v>
      </c>
      <c r="H440" s="666" t="s">
        <v>3858</v>
      </c>
      <c r="I440" s="668">
        <v>66799.899999999994</v>
      </c>
      <c r="J440" s="668">
        <v>2</v>
      </c>
      <c r="K440" s="669">
        <v>133599.79999999999</v>
      </c>
    </row>
    <row r="441" spans="1:11" ht="14.4" customHeight="1" x14ac:dyDescent="0.3">
      <c r="A441" s="664" t="s">
        <v>535</v>
      </c>
      <c r="B441" s="665" t="s">
        <v>536</v>
      </c>
      <c r="C441" s="666" t="s">
        <v>551</v>
      </c>
      <c r="D441" s="667" t="s">
        <v>2093</v>
      </c>
      <c r="E441" s="666" t="s">
        <v>4135</v>
      </c>
      <c r="F441" s="667" t="s">
        <v>4136</v>
      </c>
      <c r="G441" s="666" t="s">
        <v>3859</v>
      </c>
      <c r="H441" s="666" t="s">
        <v>3860</v>
      </c>
      <c r="I441" s="668">
        <v>5166.72</v>
      </c>
      <c r="J441" s="668">
        <v>8</v>
      </c>
      <c r="K441" s="669">
        <v>41333.760000000002</v>
      </c>
    </row>
    <row r="442" spans="1:11" ht="14.4" customHeight="1" x14ac:dyDescent="0.3">
      <c r="A442" s="664" t="s">
        <v>535</v>
      </c>
      <c r="B442" s="665" t="s">
        <v>536</v>
      </c>
      <c r="C442" s="666" t="s">
        <v>551</v>
      </c>
      <c r="D442" s="667" t="s">
        <v>2093</v>
      </c>
      <c r="E442" s="666" t="s">
        <v>4135</v>
      </c>
      <c r="F442" s="667" t="s">
        <v>4136</v>
      </c>
      <c r="G442" s="666" t="s">
        <v>3861</v>
      </c>
      <c r="H442" s="666" t="s">
        <v>3862</v>
      </c>
      <c r="I442" s="668">
        <v>3162.94</v>
      </c>
      <c r="J442" s="668">
        <v>2</v>
      </c>
      <c r="K442" s="669">
        <v>6325.88</v>
      </c>
    </row>
    <row r="443" spans="1:11" ht="14.4" customHeight="1" x14ac:dyDescent="0.3">
      <c r="A443" s="664" t="s">
        <v>535</v>
      </c>
      <c r="B443" s="665" t="s">
        <v>536</v>
      </c>
      <c r="C443" s="666" t="s">
        <v>551</v>
      </c>
      <c r="D443" s="667" t="s">
        <v>2093</v>
      </c>
      <c r="E443" s="666" t="s">
        <v>4135</v>
      </c>
      <c r="F443" s="667" t="s">
        <v>4136</v>
      </c>
      <c r="G443" s="666" t="s">
        <v>3863</v>
      </c>
      <c r="H443" s="666" t="s">
        <v>3864</v>
      </c>
      <c r="I443" s="668">
        <v>1500.4</v>
      </c>
      <c r="J443" s="668">
        <v>10</v>
      </c>
      <c r="K443" s="669">
        <v>15004</v>
      </c>
    </row>
    <row r="444" spans="1:11" ht="14.4" customHeight="1" x14ac:dyDescent="0.3">
      <c r="A444" s="664" t="s">
        <v>535</v>
      </c>
      <c r="B444" s="665" t="s">
        <v>536</v>
      </c>
      <c r="C444" s="666" t="s">
        <v>551</v>
      </c>
      <c r="D444" s="667" t="s">
        <v>2093</v>
      </c>
      <c r="E444" s="666" t="s">
        <v>4135</v>
      </c>
      <c r="F444" s="667" t="s">
        <v>4136</v>
      </c>
      <c r="G444" s="666" t="s">
        <v>3865</v>
      </c>
      <c r="H444" s="666" t="s">
        <v>3866</v>
      </c>
      <c r="I444" s="668">
        <v>0.01</v>
      </c>
      <c r="J444" s="668">
        <v>50</v>
      </c>
      <c r="K444" s="669">
        <v>0.61</v>
      </c>
    </row>
    <row r="445" spans="1:11" ht="14.4" customHeight="1" x14ac:dyDescent="0.3">
      <c r="A445" s="664" t="s">
        <v>535</v>
      </c>
      <c r="B445" s="665" t="s">
        <v>536</v>
      </c>
      <c r="C445" s="666" t="s">
        <v>551</v>
      </c>
      <c r="D445" s="667" t="s">
        <v>2093</v>
      </c>
      <c r="E445" s="666" t="s">
        <v>4135</v>
      </c>
      <c r="F445" s="667" t="s">
        <v>4136</v>
      </c>
      <c r="G445" s="666" t="s">
        <v>3867</v>
      </c>
      <c r="H445" s="666" t="s">
        <v>3868</v>
      </c>
      <c r="I445" s="668">
        <v>11794.480000000001</v>
      </c>
      <c r="J445" s="668">
        <v>3</v>
      </c>
      <c r="K445" s="669">
        <v>35383.440000000002</v>
      </c>
    </row>
    <row r="446" spans="1:11" ht="14.4" customHeight="1" x14ac:dyDescent="0.3">
      <c r="A446" s="664" t="s">
        <v>535</v>
      </c>
      <c r="B446" s="665" t="s">
        <v>536</v>
      </c>
      <c r="C446" s="666" t="s">
        <v>551</v>
      </c>
      <c r="D446" s="667" t="s">
        <v>2093</v>
      </c>
      <c r="E446" s="666" t="s">
        <v>4135</v>
      </c>
      <c r="F446" s="667" t="s">
        <v>4136</v>
      </c>
      <c r="G446" s="666" t="s">
        <v>3869</v>
      </c>
      <c r="H446" s="666" t="s">
        <v>3870</v>
      </c>
      <c r="I446" s="668">
        <v>1304.3800000000001</v>
      </c>
      <c r="J446" s="668">
        <v>10</v>
      </c>
      <c r="K446" s="669">
        <v>13043.8</v>
      </c>
    </row>
    <row r="447" spans="1:11" ht="14.4" customHeight="1" x14ac:dyDescent="0.3">
      <c r="A447" s="664" t="s">
        <v>535</v>
      </c>
      <c r="B447" s="665" t="s">
        <v>536</v>
      </c>
      <c r="C447" s="666" t="s">
        <v>551</v>
      </c>
      <c r="D447" s="667" t="s">
        <v>2093</v>
      </c>
      <c r="E447" s="666" t="s">
        <v>4135</v>
      </c>
      <c r="F447" s="667" t="s">
        <v>4136</v>
      </c>
      <c r="G447" s="666" t="s">
        <v>3871</v>
      </c>
      <c r="H447" s="666" t="s">
        <v>3872</v>
      </c>
      <c r="I447" s="668">
        <v>2311.1</v>
      </c>
      <c r="J447" s="668">
        <v>30</v>
      </c>
      <c r="K447" s="669">
        <v>69333</v>
      </c>
    </row>
    <row r="448" spans="1:11" ht="14.4" customHeight="1" x14ac:dyDescent="0.3">
      <c r="A448" s="664" t="s">
        <v>535</v>
      </c>
      <c r="B448" s="665" t="s">
        <v>536</v>
      </c>
      <c r="C448" s="666" t="s">
        <v>551</v>
      </c>
      <c r="D448" s="667" t="s">
        <v>2093</v>
      </c>
      <c r="E448" s="666" t="s">
        <v>4135</v>
      </c>
      <c r="F448" s="667" t="s">
        <v>4136</v>
      </c>
      <c r="G448" s="666" t="s">
        <v>3873</v>
      </c>
      <c r="H448" s="666" t="s">
        <v>3874</v>
      </c>
      <c r="I448" s="668">
        <v>4751.67</v>
      </c>
      <c r="J448" s="668">
        <v>1</v>
      </c>
      <c r="K448" s="669">
        <v>4751.67</v>
      </c>
    </row>
    <row r="449" spans="1:11" ht="14.4" customHeight="1" x14ac:dyDescent="0.3">
      <c r="A449" s="664" t="s">
        <v>535</v>
      </c>
      <c r="B449" s="665" t="s">
        <v>536</v>
      </c>
      <c r="C449" s="666" t="s">
        <v>551</v>
      </c>
      <c r="D449" s="667" t="s">
        <v>2093</v>
      </c>
      <c r="E449" s="666" t="s">
        <v>4135</v>
      </c>
      <c r="F449" s="667" t="s">
        <v>4136</v>
      </c>
      <c r="G449" s="666" t="s">
        <v>3875</v>
      </c>
      <c r="H449" s="666" t="s">
        <v>3876</v>
      </c>
      <c r="I449" s="668">
        <v>295.24</v>
      </c>
      <c r="J449" s="668">
        <v>120</v>
      </c>
      <c r="K449" s="669">
        <v>35428.800000000003</v>
      </c>
    </row>
    <row r="450" spans="1:11" ht="14.4" customHeight="1" x14ac:dyDescent="0.3">
      <c r="A450" s="664" t="s">
        <v>535</v>
      </c>
      <c r="B450" s="665" t="s">
        <v>536</v>
      </c>
      <c r="C450" s="666" t="s">
        <v>551</v>
      </c>
      <c r="D450" s="667" t="s">
        <v>2093</v>
      </c>
      <c r="E450" s="666" t="s">
        <v>4135</v>
      </c>
      <c r="F450" s="667" t="s">
        <v>4136</v>
      </c>
      <c r="G450" s="666" t="s">
        <v>3877</v>
      </c>
      <c r="H450" s="666" t="s">
        <v>3878</v>
      </c>
      <c r="I450" s="668">
        <v>415.03</v>
      </c>
      <c r="J450" s="668">
        <v>40</v>
      </c>
      <c r="K450" s="669">
        <v>16601.2</v>
      </c>
    </row>
    <row r="451" spans="1:11" ht="14.4" customHeight="1" x14ac:dyDescent="0.3">
      <c r="A451" s="664" t="s">
        <v>535</v>
      </c>
      <c r="B451" s="665" t="s">
        <v>536</v>
      </c>
      <c r="C451" s="666" t="s">
        <v>551</v>
      </c>
      <c r="D451" s="667" t="s">
        <v>2093</v>
      </c>
      <c r="E451" s="666" t="s">
        <v>4135</v>
      </c>
      <c r="F451" s="667" t="s">
        <v>4136</v>
      </c>
      <c r="G451" s="666" t="s">
        <v>3879</v>
      </c>
      <c r="H451" s="666" t="s">
        <v>3880</v>
      </c>
      <c r="I451" s="668">
        <v>8700.01</v>
      </c>
      <c r="J451" s="668">
        <v>2</v>
      </c>
      <c r="K451" s="669">
        <v>17400.02</v>
      </c>
    </row>
    <row r="452" spans="1:11" ht="14.4" customHeight="1" x14ac:dyDescent="0.3">
      <c r="A452" s="664" t="s">
        <v>535</v>
      </c>
      <c r="B452" s="665" t="s">
        <v>536</v>
      </c>
      <c r="C452" s="666" t="s">
        <v>551</v>
      </c>
      <c r="D452" s="667" t="s">
        <v>2093</v>
      </c>
      <c r="E452" s="666" t="s">
        <v>4135</v>
      </c>
      <c r="F452" s="667" t="s">
        <v>4136</v>
      </c>
      <c r="G452" s="666" t="s">
        <v>3881</v>
      </c>
      <c r="H452" s="666" t="s">
        <v>3882</v>
      </c>
      <c r="I452" s="668">
        <v>134.84</v>
      </c>
      <c r="J452" s="668">
        <v>10</v>
      </c>
      <c r="K452" s="669">
        <v>1348.36</v>
      </c>
    </row>
    <row r="453" spans="1:11" ht="14.4" customHeight="1" x14ac:dyDescent="0.3">
      <c r="A453" s="664" t="s">
        <v>535</v>
      </c>
      <c r="B453" s="665" t="s">
        <v>536</v>
      </c>
      <c r="C453" s="666" t="s">
        <v>551</v>
      </c>
      <c r="D453" s="667" t="s">
        <v>2093</v>
      </c>
      <c r="E453" s="666" t="s">
        <v>4135</v>
      </c>
      <c r="F453" s="667" t="s">
        <v>4136</v>
      </c>
      <c r="G453" s="666" t="s">
        <v>3883</v>
      </c>
      <c r="H453" s="666" t="s">
        <v>3884</v>
      </c>
      <c r="I453" s="668">
        <v>56.87</v>
      </c>
      <c r="J453" s="668">
        <v>120</v>
      </c>
      <c r="K453" s="669">
        <v>6824.4000000000005</v>
      </c>
    </row>
    <row r="454" spans="1:11" ht="14.4" customHeight="1" x14ac:dyDescent="0.3">
      <c r="A454" s="664" t="s">
        <v>535</v>
      </c>
      <c r="B454" s="665" t="s">
        <v>536</v>
      </c>
      <c r="C454" s="666" t="s">
        <v>551</v>
      </c>
      <c r="D454" s="667" t="s">
        <v>2093</v>
      </c>
      <c r="E454" s="666" t="s">
        <v>4135</v>
      </c>
      <c r="F454" s="667" t="s">
        <v>4136</v>
      </c>
      <c r="G454" s="666" t="s">
        <v>3885</v>
      </c>
      <c r="H454" s="666" t="s">
        <v>3886</v>
      </c>
      <c r="I454" s="668">
        <v>1324.95</v>
      </c>
      <c r="J454" s="668">
        <v>5</v>
      </c>
      <c r="K454" s="669">
        <v>6624.75</v>
      </c>
    </row>
    <row r="455" spans="1:11" ht="14.4" customHeight="1" x14ac:dyDescent="0.3">
      <c r="A455" s="664" t="s">
        <v>535</v>
      </c>
      <c r="B455" s="665" t="s">
        <v>536</v>
      </c>
      <c r="C455" s="666" t="s">
        <v>551</v>
      </c>
      <c r="D455" s="667" t="s">
        <v>2093</v>
      </c>
      <c r="E455" s="666" t="s">
        <v>4135</v>
      </c>
      <c r="F455" s="667" t="s">
        <v>4136</v>
      </c>
      <c r="G455" s="666" t="s">
        <v>3887</v>
      </c>
      <c r="H455" s="666" t="s">
        <v>3888</v>
      </c>
      <c r="I455" s="668">
        <v>1.21</v>
      </c>
      <c r="J455" s="668">
        <v>1</v>
      </c>
      <c r="K455" s="669">
        <v>1.21</v>
      </c>
    </row>
    <row r="456" spans="1:11" ht="14.4" customHeight="1" x14ac:dyDescent="0.3">
      <c r="A456" s="664" t="s">
        <v>535</v>
      </c>
      <c r="B456" s="665" t="s">
        <v>536</v>
      </c>
      <c r="C456" s="666" t="s">
        <v>551</v>
      </c>
      <c r="D456" s="667" t="s">
        <v>2093</v>
      </c>
      <c r="E456" s="666" t="s">
        <v>4135</v>
      </c>
      <c r="F456" s="667" t="s">
        <v>4136</v>
      </c>
      <c r="G456" s="666" t="s">
        <v>3889</v>
      </c>
      <c r="H456" s="666" t="s">
        <v>3890</v>
      </c>
      <c r="I456" s="668">
        <v>467.01</v>
      </c>
      <c r="J456" s="668">
        <v>5</v>
      </c>
      <c r="K456" s="669">
        <v>2335.06</v>
      </c>
    </row>
    <row r="457" spans="1:11" ht="14.4" customHeight="1" x14ac:dyDescent="0.3">
      <c r="A457" s="664" t="s">
        <v>535</v>
      </c>
      <c r="B457" s="665" t="s">
        <v>536</v>
      </c>
      <c r="C457" s="666" t="s">
        <v>551</v>
      </c>
      <c r="D457" s="667" t="s">
        <v>2093</v>
      </c>
      <c r="E457" s="666" t="s">
        <v>4135</v>
      </c>
      <c r="F457" s="667" t="s">
        <v>4136</v>
      </c>
      <c r="G457" s="666" t="s">
        <v>3611</v>
      </c>
      <c r="H457" s="666" t="s">
        <v>3612</v>
      </c>
      <c r="I457" s="668">
        <v>600.00333333333333</v>
      </c>
      <c r="J457" s="668">
        <v>30</v>
      </c>
      <c r="K457" s="669">
        <v>18000.16</v>
      </c>
    </row>
    <row r="458" spans="1:11" ht="14.4" customHeight="1" x14ac:dyDescent="0.3">
      <c r="A458" s="664" t="s">
        <v>535</v>
      </c>
      <c r="B458" s="665" t="s">
        <v>536</v>
      </c>
      <c r="C458" s="666" t="s">
        <v>551</v>
      </c>
      <c r="D458" s="667" t="s">
        <v>2093</v>
      </c>
      <c r="E458" s="666" t="s">
        <v>4135</v>
      </c>
      <c r="F458" s="667" t="s">
        <v>4136</v>
      </c>
      <c r="G458" s="666" t="s">
        <v>3891</v>
      </c>
      <c r="H458" s="666" t="s">
        <v>3892</v>
      </c>
      <c r="I458" s="668">
        <v>2516.8000000000002</v>
      </c>
      <c r="J458" s="668">
        <v>8</v>
      </c>
      <c r="K458" s="669">
        <v>20134.400000000001</v>
      </c>
    </row>
    <row r="459" spans="1:11" ht="14.4" customHeight="1" x14ac:dyDescent="0.3">
      <c r="A459" s="664" t="s">
        <v>535</v>
      </c>
      <c r="B459" s="665" t="s">
        <v>536</v>
      </c>
      <c r="C459" s="666" t="s">
        <v>551</v>
      </c>
      <c r="D459" s="667" t="s">
        <v>2093</v>
      </c>
      <c r="E459" s="666" t="s">
        <v>4135</v>
      </c>
      <c r="F459" s="667" t="s">
        <v>4136</v>
      </c>
      <c r="G459" s="666" t="s">
        <v>3893</v>
      </c>
      <c r="H459" s="666" t="s">
        <v>3894</v>
      </c>
      <c r="I459" s="668">
        <v>17480</v>
      </c>
      <c r="J459" s="668">
        <v>45</v>
      </c>
      <c r="K459" s="669">
        <v>786600</v>
      </c>
    </row>
    <row r="460" spans="1:11" ht="14.4" customHeight="1" x14ac:dyDescent="0.3">
      <c r="A460" s="664" t="s">
        <v>535</v>
      </c>
      <c r="B460" s="665" t="s">
        <v>536</v>
      </c>
      <c r="C460" s="666" t="s">
        <v>551</v>
      </c>
      <c r="D460" s="667" t="s">
        <v>2093</v>
      </c>
      <c r="E460" s="666" t="s">
        <v>4135</v>
      </c>
      <c r="F460" s="667" t="s">
        <v>4136</v>
      </c>
      <c r="G460" s="666" t="s">
        <v>3895</v>
      </c>
      <c r="H460" s="666" t="s">
        <v>3896</v>
      </c>
      <c r="I460" s="668">
        <v>467.01</v>
      </c>
      <c r="J460" s="668">
        <v>15</v>
      </c>
      <c r="K460" s="669">
        <v>7005.17</v>
      </c>
    </row>
    <row r="461" spans="1:11" ht="14.4" customHeight="1" x14ac:dyDescent="0.3">
      <c r="A461" s="664" t="s">
        <v>535</v>
      </c>
      <c r="B461" s="665" t="s">
        <v>536</v>
      </c>
      <c r="C461" s="666" t="s">
        <v>551</v>
      </c>
      <c r="D461" s="667" t="s">
        <v>2093</v>
      </c>
      <c r="E461" s="666" t="s">
        <v>4135</v>
      </c>
      <c r="F461" s="667" t="s">
        <v>4136</v>
      </c>
      <c r="G461" s="666" t="s">
        <v>3897</v>
      </c>
      <c r="H461" s="666" t="s">
        <v>3898</v>
      </c>
      <c r="I461" s="668">
        <v>9.5</v>
      </c>
      <c r="J461" s="668">
        <v>160</v>
      </c>
      <c r="K461" s="669">
        <v>1520</v>
      </c>
    </row>
    <row r="462" spans="1:11" ht="14.4" customHeight="1" x14ac:dyDescent="0.3">
      <c r="A462" s="664" t="s">
        <v>535</v>
      </c>
      <c r="B462" s="665" t="s">
        <v>536</v>
      </c>
      <c r="C462" s="666" t="s">
        <v>551</v>
      </c>
      <c r="D462" s="667" t="s">
        <v>2093</v>
      </c>
      <c r="E462" s="666" t="s">
        <v>4135</v>
      </c>
      <c r="F462" s="667" t="s">
        <v>4136</v>
      </c>
      <c r="G462" s="666" t="s">
        <v>3899</v>
      </c>
      <c r="H462" s="666" t="s">
        <v>3900</v>
      </c>
      <c r="I462" s="668">
        <v>200.05</v>
      </c>
      <c r="J462" s="668">
        <v>114</v>
      </c>
      <c r="K462" s="669">
        <v>22806.079999999998</v>
      </c>
    </row>
    <row r="463" spans="1:11" ht="14.4" customHeight="1" x14ac:dyDescent="0.3">
      <c r="A463" s="664" t="s">
        <v>535</v>
      </c>
      <c r="B463" s="665" t="s">
        <v>536</v>
      </c>
      <c r="C463" s="666" t="s">
        <v>551</v>
      </c>
      <c r="D463" s="667" t="s">
        <v>2093</v>
      </c>
      <c r="E463" s="666" t="s">
        <v>4135</v>
      </c>
      <c r="F463" s="667" t="s">
        <v>4136</v>
      </c>
      <c r="G463" s="666" t="s">
        <v>3901</v>
      </c>
      <c r="H463" s="666" t="s">
        <v>3902</v>
      </c>
      <c r="I463" s="668">
        <v>2320.7800000000002</v>
      </c>
      <c r="J463" s="668">
        <v>10</v>
      </c>
      <c r="K463" s="669">
        <v>23207.8</v>
      </c>
    </row>
    <row r="464" spans="1:11" ht="14.4" customHeight="1" x14ac:dyDescent="0.3">
      <c r="A464" s="664" t="s">
        <v>535</v>
      </c>
      <c r="B464" s="665" t="s">
        <v>536</v>
      </c>
      <c r="C464" s="666" t="s">
        <v>551</v>
      </c>
      <c r="D464" s="667" t="s">
        <v>2093</v>
      </c>
      <c r="E464" s="666" t="s">
        <v>4135</v>
      </c>
      <c r="F464" s="667" t="s">
        <v>4136</v>
      </c>
      <c r="G464" s="666" t="s">
        <v>3903</v>
      </c>
      <c r="H464" s="666" t="s">
        <v>3904</v>
      </c>
      <c r="I464" s="668">
        <v>19400</v>
      </c>
      <c r="J464" s="668">
        <v>2</v>
      </c>
      <c r="K464" s="669">
        <v>38800</v>
      </c>
    </row>
    <row r="465" spans="1:11" ht="14.4" customHeight="1" x14ac:dyDescent="0.3">
      <c r="A465" s="664" t="s">
        <v>535</v>
      </c>
      <c r="B465" s="665" t="s">
        <v>536</v>
      </c>
      <c r="C465" s="666" t="s">
        <v>551</v>
      </c>
      <c r="D465" s="667" t="s">
        <v>2093</v>
      </c>
      <c r="E465" s="666" t="s">
        <v>4135</v>
      </c>
      <c r="F465" s="667" t="s">
        <v>4136</v>
      </c>
      <c r="G465" s="666" t="s">
        <v>3905</v>
      </c>
      <c r="H465" s="666" t="s">
        <v>3906</v>
      </c>
      <c r="I465" s="668">
        <v>1305.82</v>
      </c>
      <c r="J465" s="668">
        <v>25</v>
      </c>
      <c r="K465" s="669">
        <v>32645.5</v>
      </c>
    </row>
    <row r="466" spans="1:11" ht="14.4" customHeight="1" x14ac:dyDescent="0.3">
      <c r="A466" s="664" t="s">
        <v>535</v>
      </c>
      <c r="B466" s="665" t="s">
        <v>536</v>
      </c>
      <c r="C466" s="666" t="s">
        <v>551</v>
      </c>
      <c r="D466" s="667" t="s">
        <v>2093</v>
      </c>
      <c r="E466" s="666" t="s">
        <v>4135</v>
      </c>
      <c r="F466" s="667" t="s">
        <v>4136</v>
      </c>
      <c r="G466" s="666" t="s">
        <v>3907</v>
      </c>
      <c r="H466" s="666" t="s">
        <v>3908</v>
      </c>
      <c r="I466" s="668">
        <v>34.846666666666664</v>
      </c>
      <c r="J466" s="668">
        <v>73</v>
      </c>
      <c r="K466" s="669">
        <v>2543.69</v>
      </c>
    </row>
    <row r="467" spans="1:11" ht="14.4" customHeight="1" x14ac:dyDescent="0.3">
      <c r="A467" s="664" t="s">
        <v>535</v>
      </c>
      <c r="B467" s="665" t="s">
        <v>536</v>
      </c>
      <c r="C467" s="666" t="s">
        <v>551</v>
      </c>
      <c r="D467" s="667" t="s">
        <v>2093</v>
      </c>
      <c r="E467" s="666" t="s">
        <v>4135</v>
      </c>
      <c r="F467" s="667" t="s">
        <v>4136</v>
      </c>
      <c r="G467" s="666" t="s">
        <v>3909</v>
      </c>
      <c r="H467" s="666" t="s">
        <v>3910</v>
      </c>
      <c r="I467" s="668">
        <v>26.44</v>
      </c>
      <c r="J467" s="668">
        <v>40</v>
      </c>
      <c r="K467" s="669">
        <v>1057.54</v>
      </c>
    </row>
    <row r="468" spans="1:11" ht="14.4" customHeight="1" x14ac:dyDescent="0.3">
      <c r="A468" s="664" t="s">
        <v>535</v>
      </c>
      <c r="B468" s="665" t="s">
        <v>536</v>
      </c>
      <c r="C468" s="666" t="s">
        <v>551</v>
      </c>
      <c r="D468" s="667" t="s">
        <v>2093</v>
      </c>
      <c r="E468" s="666" t="s">
        <v>4135</v>
      </c>
      <c r="F468" s="667" t="s">
        <v>4136</v>
      </c>
      <c r="G468" s="666" t="s">
        <v>3911</v>
      </c>
      <c r="H468" s="666" t="s">
        <v>3912</v>
      </c>
      <c r="I468" s="668">
        <v>564.66999999999996</v>
      </c>
      <c r="J468" s="668">
        <v>6</v>
      </c>
      <c r="K468" s="669">
        <v>3388.02</v>
      </c>
    </row>
    <row r="469" spans="1:11" ht="14.4" customHeight="1" x14ac:dyDescent="0.3">
      <c r="A469" s="664" t="s">
        <v>535</v>
      </c>
      <c r="B469" s="665" t="s">
        <v>536</v>
      </c>
      <c r="C469" s="666" t="s">
        <v>551</v>
      </c>
      <c r="D469" s="667" t="s">
        <v>2093</v>
      </c>
      <c r="E469" s="666" t="s">
        <v>4135</v>
      </c>
      <c r="F469" s="667" t="s">
        <v>4136</v>
      </c>
      <c r="G469" s="666" t="s">
        <v>3913</v>
      </c>
      <c r="H469" s="666" t="s">
        <v>3914</v>
      </c>
      <c r="I469" s="668">
        <v>786.5</v>
      </c>
      <c r="J469" s="668">
        <v>2</v>
      </c>
      <c r="K469" s="669">
        <v>1573</v>
      </c>
    </row>
    <row r="470" spans="1:11" ht="14.4" customHeight="1" x14ac:dyDescent="0.3">
      <c r="A470" s="664" t="s">
        <v>535</v>
      </c>
      <c r="B470" s="665" t="s">
        <v>536</v>
      </c>
      <c r="C470" s="666" t="s">
        <v>551</v>
      </c>
      <c r="D470" s="667" t="s">
        <v>2093</v>
      </c>
      <c r="E470" s="666" t="s">
        <v>4135</v>
      </c>
      <c r="F470" s="667" t="s">
        <v>4136</v>
      </c>
      <c r="G470" s="666" t="s">
        <v>3915</v>
      </c>
      <c r="H470" s="666" t="s">
        <v>3916</v>
      </c>
      <c r="I470" s="668">
        <v>32.19</v>
      </c>
      <c r="J470" s="668">
        <v>50</v>
      </c>
      <c r="K470" s="669">
        <v>1609.3</v>
      </c>
    </row>
    <row r="471" spans="1:11" ht="14.4" customHeight="1" x14ac:dyDescent="0.3">
      <c r="A471" s="664" t="s">
        <v>535</v>
      </c>
      <c r="B471" s="665" t="s">
        <v>536</v>
      </c>
      <c r="C471" s="666" t="s">
        <v>551</v>
      </c>
      <c r="D471" s="667" t="s">
        <v>2093</v>
      </c>
      <c r="E471" s="666" t="s">
        <v>4135</v>
      </c>
      <c r="F471" s="667" t="s">
        <v>4136</v>
      </c>
      <c r="G471" s="666" t="s">
        <v>3917</v>
      </c>
      <c r="H471" s="666" t="s">
        <v>3918</v>
      </c>
      <c r="I471" s="668">
        <v>1197.9000000000001</v>
      </c>
      <c r="J471" s="668">
        <v>10</v>
      </c>
      <c r="K471" s="669">
        <v>11979</v>
      </c>
    </row>
    <row r="472" spans="1:11" ht="14.4" customHeight="1" x14ac:dyDescent="0.3">
      <c r="A472" s="664" t="s">
        <v>535</v>
      </c>
      <c r="B472" s="665" t="s">
        <v>536</v>
      </c>
      <c r="C472" s="666" t="s">
        <v>551</v>
      </c>
      <c r="D472" s="667" t="s">
        <v>2093</v>
      </c>
      <c r="E472" s="666" t="s">
        <v>4135</v>
      </c>
      <c r="F472" s="667" t="s">
        <v>4136</v>
      </c>
      <c r="G472" s="666" t="s">
        <v>3919</v>
      </c>
      <c r="H472" s="666" t="s">
        <v>3920</v>
      </c>
      <c r="I472" s="668">
        <v>1028.5</v>
      </c>
      <c r="J472" s="668">
        <v>10</v>
      </c>
      <c r="K472" s="669">
        <v>10285</v>
      </c>
    </row>
    <row r="473" spans="1:11" ht="14.4" customHeight="1" x14ac:dyDescent="0.3">
      <c r="A473" s="664" t="s">
        <v>535</v>
      </c>
      <c r="B473" s="665" t="s">
        <v>536</v>
      </c>
      <c r="C473" s="666" t="s">
        <v>551</v>
      </c>
      <c r="D473" s="667" t="s">
        <v>2093</v>
      </c>
      <c r="E473" s="666" t="s">
        <v>4135</v>
      </c>
      <c r="F473" s="667" t="s">
        <v>4136</v>
      </c>
      <c r="G473" s="666" t="s">
        <v>3921</v>
      </c>
      <c r="H473" s="666" t="s">
        <v>3922</v>
      </c>
      <c r="I473" s="668">
        <v>490</v>
      </c>
      <c r="J473" s="668">
        <v>10</v>
      </c>
      <c r="K473" s="669">
        <v>4900</v>
      </c>
    </row>
    <row r="474" spans="1:11" ht="14.4" customHeight="1" x14ac:dyDescent="0.3">
      <c r="A474" s="664" t="s">
        <v>535</v>
      </c>
      <c r="B474" s="665" t="s">
        <v>536</v>
      </c>
      <c r="C474" s="666" t="s">
        <v>551</v>
      </c>
      <c r="D474" s="667" t="s">
        <v>2093</v>
      </c>
      <c r="E474" s="666" t="s">
        <v>4135</v>
      </c>
      <c r="F474" s="667" t="s">
        <v>4136</v>
      </c>
      <c r="G474" s="666" t="s">
        <v>3923</v>
      </c>
      <c r="H474" s="666" t="s">
        <v>3924</v>
      </c>
      <c r="I474" s="668">
        <v>3162.94</v>
      </c>
      <c r="J474" s="668">
        <v>2</v>
      </c>
      <c r="K474" s="669">
        <v>6325.88</v>
      </c>
    </row>
    <row r="475" spans="1:11" ht="14.4" customHeight="1" x14ac:dyDescent="0.3">
      <c r="A475" s="664" t="s">
        <v>535</v>
      </c>
      <c r="B475" s="665" t="s">
        <v>536</v>
      </c>
      <c r="C475" s="666" t="s">
        <v>551</v>
      </c>
      <c r="D475" s="667" t="s">
        <v>2093</v>
      </c>
      <c r="E475" s="666" t="s">
        <v>4135</v>
      </c>
      <c r="F475" s="667" t="s">
        <v>4136</v>
      </c>
      <c r="G475" s="666" t="s">
        <v>3925</v>
      </c>
      <c r="H475" s="666" t="s">
        <v>3926</v>
      </c>
      <c r="I475" s="668">
        <v>1076.9000000000001</v>
      </c>
      <c r="J475" s="668">
        <v>10</v>
      </c>
      <c r="K475" s="669">
        <v>10769</v>
      </c>
    </row>
    <row r="476" spans="1:11" ht="14.4" customHeight="1" x14ac:dyDescent="0.3">
      <c r="A476" s="664" t="s">
        <v>535</v>
      </c>
      <c r="B476" s="665" t="s">
        <v>536</v>
      </c>
      <c r="C476" s="666" t="s">
        <v>551</v>
      </c>
      <c r="D476" s="667" t="s">
        <v>2093</v>
      </c>
      <c r="E476" s="666" t="s">
        <v>4135</v>
      </c>
      <c r="F476" s="667" t="s">
        <v>4136</v>
      </c>
      <c r="G476" s="666" t="s">
        <v>3927</v>
      </c>
      <c r="H476" s="666" t="s">
        <v>3928</v>
      </c>
      <c r="I476" s="668">
        <v>1.21</v>
      </c>
      <c r="J476" s="668">
        <v>1</v>
      </c>
      <c r="K476" s="669">
        <v>1.21</v>
      </c>
    </row>
    <row r="477" spans="1:11" ht="14.4" customHeight="1" x14ac:dyDescent="0.3">
      <c r="A477" s="664" t="s">
        <v>535</v>
      </c>
      <c r="B477" s="665" t="s">
        <v>536</v>
      </c>
      <c r="C477" s="666" t="s">
        <v>551</v>
      </c>
      <c r="D477" s="667" t="s">
        <v>2093</v>
      </c>
      <c r="E477" s="666" t="s">
        <v>4135</v>
      </c>
      <c r="F477" s="667" t="s">
        <v>4136</v>
      </c>
      <c r="G477" s="666" t="s">
        <v>3929</v>
      </c>
      <c r="H477" s="666" t="s">
        <v>3930</v>
      </c>
      <c r="I477" s="668">
        <v>118.3</v>
      </c>
      <c r="J477" s="668">
        <v>25</v>
      </c>
      <c r="K477" s="669">
        <v>2957.5</v>
      </c>
    </row>
    <row r="478" spans="1:11" ht="14.4" customHeight="1" x14ac:dyDescent="0.3">
      <c r="A478" s="664" t="s">
        <v>535</v>
      </c>
      <c r="B478" s="665" t="s">
        <v>536</v>
      </c>
      <c r="C478" s="666" t="s">
        <v>551</v>
      </c>
      <c r="D478" s="667" t="s">
        <v>2093</v>
      </c>
      <c r="E478" s="666" t="s">
        <v>4135</v>
      </c>
      <c r="F478" s="667" t="s">
        <v>4136</v>
      </c>
      <c r="G478" s="666" t="s">
        <v>3931</v>
      </c>
      <c r="H478" s="666" t="s">
        <v>3932</v>
      </c>
      <c r="I478" s="668">
        <v>141.9</v>
      </c>
      <c r="J478" s="668">
        <v>25</v>
      </c>
      <c r="K478" s="669">
        <v>3547.5</v>
      </c>
    </row>
    <row r="479" spans="1:11" ht="14.4" customHeight="1" x14ac:dyDescent="0.3">
      <c r="A479" s="664" t="s">
        <v>535</v>
      </c>
      <c r="B479" s="665" t="s">
        <v>536</v>
      </c>
      <c r="C479" s="666" t="s">
        <v>551</v>
      </c>
      <c r="D479" s="667" t="s">
        <v>2093</v>
      </c>
      <c r="E479" s="666" t="s">
        <v>4135</v>
      </c>
      <c r="F479" s="667" t="s">
        <v>4136</v>
      </c>
      <c r="G479" s="666" t="s">
        <v>3933</v>
      </c>
      <c r="H479" s="666" t="s">
        <v>3934</v>
      </c>
      <c r="I479" s="668">
        <v>739.19</v>
      </c>
      <c r="J479" s="668">
        <v>10</v>
      </c>
      <c r="K479" s="669">
        <v>7391.89</v>
      </c>
    </row>
    <row r="480" spans="1:11" ht="14.4" customHeight="1" x14ac:dyDescent="0.3">
      <c r="A480" s="664" t="s">
        <v>535</v>
      </c>
      <c r="B480" s="665" t="s">
        <v>536</v>
      </c>
      <c r="C480" s="666" t="s">
        <v>551</v>
      </c>
      <c r="D480" s="667" t="s">
        <v>2093</v>
      </c>
      <c r="E480" s="666" t="s">
        <v>4135</v>
      </c>
      <c r="F480" s="667" t="s">
        <v>4136</v>
      </c>
      <c r="G480" s="666" t="s">
        <v>3935</v>
      </c>
      <c r="H480" s="666" t="s">
        <v>3936</v>
      </c>
      <c r="I480" s="668">
        <v>520.29999999999995</v>
      </c>
      <c r="J480" s="668">
        <v>100</v>
      </c>
      <c r="K480" s="669">
        <v>52030</v>
      </c>
    </row>
    <row r="481" spans="1:11" ht="14.4" customHeight="1" x14ac:dyDescent="0.3">
      <c r="A481" s="664" t="s">
        <v>535</v>
      </c>
      <c r="B481" s="665" t="s">
        <v>536</v>
      </c>
      <c r="C481" s="666" t="s">
        <v>551</v>
      </c>
      <c r="D481" s="667" t="s">
        <v>2093</v>
      </c>
      <c r="E481" s="666" t="s">
        <v>4135</v>
      </c>
      <c r="F481" s="667" t="s">
        <v>4136</v>
      </c>
      <c r="G481" s="666" t="s">
        <v>3937</v>
      </c>
      <c r="H481" s="666" t="s">
        <v>3938</v>
      </c>
      <c r="I481" s="668">
        <v>54.05</v>
      </c>
      <c r="J481" s="668">
        <v>40</v>
      </c>
      <c r="K481" s="669">
        <v>2162</v>
      </c>
    </row>
    <row r="482" spans="1:11" ht="14.4" customHeight="1" x14ac:dyDescent="0.3">
      <c r="A482" s="664" t="s">
        <v>535</v>
      </c>
      <c r="B482" s="665" t="s">
        <v>536</v>
      </c>
      <c r="C482" s="666" t="s">
        <v>551</v>
      </c>
      <c r="D482" s="667" t="s">
        <v>2093</v>
      </c>
      <c r="E482" s="666" t="s">
        <v>4135</v>
      </c>
      <c r="F482" s="667" t="s">
        <v>4136</v>
      </c>
      <c r="G482" s="666" t="s">
        <v>3939</v>
      </c>
      <c r="H482" s="666" t="s">
        <v>3940</v>
      </c>
      <c r="I482" s="668">
        <v>1197.9000000000001</v>
      </c>
      <c r="J482" s="668">
        <v>10</v>
      </c>
      <c r="K482" s="669">
        <v>11979</v>
      </c>
    </row>
    <row r="483" spans="1:11" ht="14.4" customHeight="1" x14ac:dyDescent="0.3">
      <c r="A483" s="664" t="s">
        <v>535</v>
      </c>
      <c r="B483" s="665" t="s">
        <v>536</v>
      </c>
      <c r="C483" s="666" t="s">
        <v>551</v>
      </c>
      <c r="D483" s="667" t="s">
        <v>2093</v>
      </c>
      <c r="E483" s="666" t="s">
        <v>4135</v>
      </c>
      <c r="F483" s="667" t="s">
        <v>4136</v>
      </c>
      <c r="G483" s="666" t="s">
        <v>3941</v>
      </c>
      <c r="H483" s="666" t="s">
        <v>3942</v>
      </c>
      <c r="I483" s="668">
        <v>1076.9000000000001</v>
      </c>
      <c r="J483" s="668">
        <v>10</v>
      </c>
      <c r="K483" s="669">
        <v>10769</v>
      </c>
    </row>
    <row r="484" spans="1:11" ht="14.4" customHeight="1" x14ac:dyDescent="0.3">
      <c r="A484" s="664" t="s">
        <v>535</v>
      </c>
      <c r="B484" s="665" t="s">
        <v>536</v>
      </c>
      <c r="C484" s="666" t="s">
        <v>551</v>
      </c>
      <c r="D484" s="667" t="s">
        <v>2093</v>
      </c>
      <c r="E484" s="666" t="s">
        <v>4135</v>
      </c>
      <c r="F484" s="667" t="s">
        <v>4136</v>
      </c>
      <c r="G484" s="666" t="s">
        <v>3943</v>
      </c>
      <c r="H484" s="666" t="s">
        <v>3944</v>
      </c>
      <c r="I484" s="668">
        <v>139.26</v>
      </c>
      <c r="J484" s="668">
        <v>180</v>
      </c>
      <c r="K484" s="669">
        <v>25066.799999999999</v>
      </c>
    </row>
    <row r="485" spans="1:11" ht="14.4" customHeight="1" x14ac:dyDescent="0.3">
      <c r="A485" s="664" t="s">
        <v>535</v>
      </c>
      <c r="B485" s="665" t="s">
        <v>536</v>
      </c>
      <c r="C485" s="666" t="s">
        <v>551</v>
      </c>
      <c r="D485" s="667" t="s">
        <v>2093</v>
      </c>
      <c r="E485" s="666" t="s">
        <v>4145</v>
      </c>
      <c r="F485" s="667" t="s">
        <v>4146</v>
      </c>
      <c r="G485" s="666" t="s">
        <v>3945</v>
      </c>
      <c r="H485" s="666" t="s">
        <v>3946</v>
      </c>
      <c r="I485" s="668">
        <v>30.25</v>
      </c>
      <c r="J485" s="668">
        <v>4</v>
      </c>
      <c r="K485" s="669">
        <v>121</v>
      </c>
    </row>
    <row r="486" spans="1:11" ht="14.4" customHeight="1" x14ac:dyDescent="0.3">
      <c r="A486" s="664" t="s">
        <v>535</v>
      </c>
      <c r="B486" s="665" t="s">
        <v>536</v>
      </c>
      <c r="C486" s="666" t="s">
        <v>551</v>
      </c>
      <c r="D486" s="667" t="s">
        <v>2093</v>
      </c>
      <c r="E486" s="666" t="s">
        <v>4151</v>
      </c>
      <c r="F486" s="667" t="s">
        <v>4152</v>
      </c>
      <c r="G486" s="666" t="s">
        <v>3947</v>
      </c>
      <c r="H486" s="666" t="s">
        <v>3948</v>
      </c>
      <c r="I486" s="668">
        <v>38100</v>
      </c>
      <c r="J486" s="668">
        <v>1</v>
      </c>
      <c r="K486" s="669">
        <v>38100</v>
      </c>
    </row>
    <row r="487" spans="1:11" ht="14.4" customHeight="1" x14ac:dyDescent="0.3">
      <c r="A487" s="664" t="s">
        <v>535</v>
      </c>
      <c r="B487" s="665" t="s">
        <v>536</v>
      </c>
      <c r="C487" s="666" t="s">
        <v>551</v>
      </c>
      <c r="D487" s="667" t="s">
        <v>2093</v>
      </c>
      <c r="E487" s="666" t="s">
        <v>4151</v>
      </c>
      <c r="F487" s="667" t="s">
        <v>4152</v>
      </c>
      <c r="G487" s="666" t="s">
        <v>3949</v>
      </c>
      <c r="H487" s="666" t="s">
        <v>3950</v>
      </c>
      <c r="I487" s="668">
        <v>8700.8250000000007</v>
      </c>
      <c r="J487" s="668">
        <v>4</v>
      </c>
      <c r="K487" s="669">
        <v>34803.31</v>
      </c>
    </row>
    <row r="488" spans="1:11" ht="14.4" customHeight="1" x14ac:dyDescent="0.3">
      <c r="A488" s="664" t="s">
        <v>535</v>
      </c>
      <c r="B488" s="665" t="s">
        <v>536</v>
      </c>
      <c r="C488" s="666" t="s">
        <v>551</v>
      </c>
      <c r="D488" s="667" t="s">
        <v>2093</v>
      </c>
      <c r="E488" s="666" t="s">
        <v>4151</v>
      </c>
      <c r="F488" s="667" t="s">
        <v>4152</v>
      </c>
      <c r="G488" s="666" t="s">
        <v>3951</v>
      </c>
      <c r="H488" s="666" t="s">
        <v>3952</v>
      </c>
      <c r="I488" s="668">
        <v>1065.67</v>
      </c>
      <c r="J488" s="668">
        <v>29</v>
      </c>
      <c r="K488" s="669">
        <v>30904.510000000002</v>
      </c>
    </row>
    <row r="489" spans="1:11" ht="14.4" customHeight="1" x14ac:dyDescent="0.3">
      <c r="A489" s="664" t="s">
        <v>535</v>
      </c>
      <c r="B489" s="665" t="s">
        <v>536</v>
      </c>
      <c r="C489" s="666" t="s">
        <v>551</v>
      </c>
      <c r="D489" s="667" t="s">
        <v>2093</v>
      </c>
      <c r="E489" s="666" t="s">
        <v>4151</v>
      </c>
      <c r="F489" s="667" t="s">
        <v>4152</v>
      </c>
      <c r="G489" s="666" t="s">
        <v>3953</v>
      </c>
      <c r="H489" s="666" t="s">
        <v>3954</v>
      </c>
      <c r="I489" s="668">
        <v>8026.0599999999995</v>
      </c>
      <c r="J489" s="668">
        <v>4</v>
      </c>
      <c r="K489" s="669">
        <v>32104.239999999998</v>
      </c>
    </row>
    <row r="490" spans="1:11" ht="14.4" customHeight="1" x14ac:dyDescent="0.3">
      <c r="A490" s="664" t="s">
        <v>535</v>
      </c>
      <c r="B490" s="665" t="s">
        <v>536</v>
      </c>
      <c r="C490" s="666" t="s">
        <v>551</v>
      </c>
      <c r="D490" s="667" t="s">
        <v>2093</v>
      </c>
      <c r="E490" s="666" t="s">
        <v>4151</v>
      </c>
      <c r="F490" s="667" t="s">
        <v>4152</v>
      </c>
      <c r="G490" s="666" t="s">
        <v>3955</v>
      </c>
      <c r="H490" s="666" t="s">
        <v>3956</v>
      </c>
      <c r="I490" s="668">
        <v>1065.67</v>
      </c>
      <c r="J490" s="668">
        <v>17</v>
      </c>
      <c r="K490" s="669">
        <v>18116.39</v>
      </c>
    </row>
    <row r="491" spans="1:11" ht="14.4" customHeight="1" x14ac:dyDescent="0.3">
      <c r="A491" s="664" t="s">
        <v>535</v>
      </c>
      <c r="B491" s="665" t="s">
        <v>536</v>
      </c>
      <c r="C491" s="666" t="s">
        <v>551</v>
      </c>
      <c r="D491" s="667" t="s">
        <v>2093</v>
      </c>
      <c r="E491" s="666" t="s">
        <v>4151</v>
      </c>
      <c r="F491" s="667" t="s">
        <v>4152</v>
      </c>
      <c r="G491" s="666" t="s">
        <v>3957</v>
      </c>
      <c r="H491" s="666" t="s">
        <v>3958</v>
      </c>
      <c r="I491" s="668">
        <v>38530</v>
      </c>
      <c r="J491" s="668">
        <v>1</v>
      </c>
      <c r="K491" s="669">
        <v>38530</v>
      </c>
    </row>
    <row r="492" spans="1:11" ht="14.4" customHeight="1" x14ac:dyDescent="0.3">
      <c r="A492" s="664" t="s">
        <v>535</v>
      </c>
      <c r="B492" s="665" t="s">
        <v>536</v>
      </c>
      <c r="C492" s="666" t="s">
        <v>551</v>
      </c>
      <c r="D492" s="667" t="s">
        <v>2093</v>
      </c>
      <c r="E492" s="666" t="s">
        <v>4151</v>
      </c>
      <c r="F492" s="667" t="s">
        <v>4152</v>
      </c>
      <c r="G492" s="666" t="s">
        <v>3959</v>
      </c>
      <c r="H492" s="666" t="s">
        <v>3960</v>
      </c>
      <c r="I492" s="668">
        <v>38530</v>
      </c>
      <c r="J492" s="668">
        <v>1</v>
      </c>
      <c r="K492" s="669">
        <v>38530</v>
      </c>
    </row>
    <row r="493" spans="1:11" ht="14.4" customHeight="1" x14ac:dyDescent="0.3">
      <c r="A493" s="664" t="s">
        <v>535</v>
      </c>
      <c r="B493" s="665" t="s">
        <v>536</v>
      </c>
      <c r="C493" s="666" t="s">
        <v>551</v>
      </c>
      <c r="D493" s="667" t="s">
        <v>2093</v>
      </c>
      <c r="E493" s="666" t="s">
        <v>4151</v>
      </c>
      <c r="F493" s="667" t="s">
        <v>4152</v>
      </c>
      <c r="G493" s="666" t="s">
        <v>3961</v>
      </c>
      <c r="H493" s="666" t="s">
        <v>3962</v>
      </c>
      <c r="I493" s="668">
        <v>51300</v>
      </c>
      <c r="J493" s="668">
        <v>1</v>
      </c>
      <c r="K493" s="669">
        <v>51300</v>
      </c>
    </row>
    <row r="494" spans="1:11" ht="14.4" customHeight="1" x14ac:dyDescent="0.3">
      <c r="A494" s="664" t="s">
        <v>535</v>
      </c>
      <c r="B494" s="665" t="s">
        <v>536</v>
      </c>
      <c r="C494" s="666" t="s">
        <v>551</v>
      </c>
      <c r="D494" s="667" t="s">
        <v>2093</v>
      </c>
      <c r="E494" s="666" t="s">
        <v>4151</v>
      </c>
      <c r="F494" s="667" t="s">
        <v>4152</v>
      </c>
      <c r="G494" s="666" t="s">
        <v>3963</v>
      </c>
      <c r="H494" s="666" t="s">
        <v>3964</v>
      </c>
      <c r="I494" s="668">
        <v>150.55000000000001</v>
      </c>
      <c r="J494" s="668">
        <v>4</v>
      </c>
      <c r="K494" s="669">
        <v>602.20000000000005</v>
      </c>
    </row>
    <row r="495" spans="1:11" ht="14.4" customHeight="1" x14ac:dyDescent="0.3">
      <c r="A495" s="664" t="s">
        <v>535</v>
      </c>
      <c r="B495" s="665" t="s">
        <v>536</v>
      </c>
      <c r="C495" s="666" t="s">
        <v>551</v>
      </c>
      <c r="D495" s="667" t="s">
        <v>2093</v>
      </c>
      <c r="E495" s="666" t="s">
        <v>4151</v>
      </c>
      <c r="F495" s="667" t="s">
        <v>4152</v>
      </c>
      <c r="G495" s="666" t="s">
        <v>3965</v>
      </c>
      <c r="H495" s="666" t="s">
        <v>3966</v>
      </c>
      <c r="I495" s="668">
        <v>1065.6775</v>
      </c>
      <c r="J495" s="668">
        <v>28</v>
      </c>
      <c r="K495" s="669">
        <v>29839</v>
      </c>
    </row>
    <row r="496" spans="1:11" ht="14.4" customHeight="1" x14ac:dyDescent="0.3">
      <c r="A496" s="664" t="s">
        <v>535</v>
      </c>
      <c r="B496" s="665" t="s">
        <v>536</v>
      </c>
      <c r="C496" s="666" t="s">
        <v>551</v>
      </c>
      <c r="D496" s="667" t="s">
        <v>2093</v>
      </c>
      <c r="E496" s="666" t="s">
        <v>4151</v>
      </c>
      <c r="F496" s="667" t="s">
        <v>4152</v>
      </c>
      <c r="G496" s="666" t="s">
        <v>3967</v>
      </c>
      <c r="H496" s="666" t="s">
        <v>3968</v>
      </c>
      <c r="I496" s="668">
        <v>7624.32</v>
      </c>
      <c r="J496" s="668">
        <v>1</v>
      </c>
      <c r="K496" s="669">
        <v>7624.32</v>
      </c>
    </row>
    <row r="497" spans="1:11" ht="14.4" customHeight="1" x14ac:dyDescent="0.3">
      <c r="A497" s="664" t="s">
        <v>535</v>
      </c>
      <c r="B497" s="665" t="s">
        <v>536</v>
      </c>
      <c r="C497" s="666" t="s">
        <v>551</v>
      </c>
      <c r="D497" s="667" t="s">
        <v>2093</v>
      </c>
      <c r="E497" s="666" t="s">
        <v>4151</v>
      </c>
      <c r="F497" s="667" t="s">
        <v>4152</v>
      </c>
      <c r="G497" s="666" t="s">
        <v>3969</v>
      </c>
      <c r="H497" s="666" t="s">
        <v>3970</v>
      </c>
      <c r="I497" s="668">
        <v>1365.63</v>
      </c>
      <c r="J497" s="668">
        <v>160</v>
      </c>
      <c r="K497" s="669">
        <v>218500</v>
      </c>
    </row>
    <row r="498" spans="1:11" ht="14.4" customHeight="1" x14ac:dyDescent="0.3">
      <c r="A498" s="664" t="s">
        <v>535</v>
      </c>
      <c r="B498" s="665" t="s">
        <v>536</v>
      </c>
      <c r="C498" s="666" t="s">
        <v>551</v>
      </c>
      <c r="D498" s="667" t="s">
        <v>2093</v>
      </c>
      <c r="E498" s="666" t="s">
        <v>4151</v>
      </c>
      <c r="F498" s="667" t="s">
        <v>4152</v>
      </c>
      <c r="G498" s="666" t="s">
        <v>3971</v>
      </c>
      <c r="H498" s="666" t="s">
        <v>3972</v>
      </c>
      <c r="I498" s="668">
        <v>7624.33</v>
      </c>
      <c r="J498" s="668">
        <v>1</v>
      </c>
      <c r="K498" s="669">
        <v>7624.33</v>
      </c>
    </row>
    <row r="499" spans="1:11" ht="14.4" customHeight="1" x14ac:dyDescent="0.3">
      <c r="A499" s="664" t="s">
        <v>535</v>
      </c>
      <c r="B499" s="665" t="s">
        <v>536</v>
      </c>
      <c r="C499" s="666" t="s">
        <v>551</v>
      </c>
      <c r="D499" s="667" t="s">
        <v>2093</v>
      </c>
      <c r="E499" s="666" t="s">
        <v>4151</v>
      </c>
      <c r="F499" s="667" t="s">
        <v>4152</v>
      </c>
      <c r="G499" s="666" t="s">
        <v>3973</v>
      </c>
      <c r="H499" s="666" t="s">
        <v>3974</v>
      </c>
      <c r="I499" s="668">
        <v>51300</v>
      </c>
      <c r="J499" s="668">
        <v>1</v>
      </c>
      <c r="K499" s="669">
        <v>51300</v>
      </c>
    </row>
    <row r="500" spans="1:11" ht="14.4" customHeight="1" x14ac:dyDescent="0.3">
      <c r="A500" s="664" t="s">
        <v>535</v>
      </c>
      <c r="B500" s="665" t="s">
        <v>536</v>
      </c>
      <c r="C500" s="666" t="s">
        <v>551</v>
      </c>
      <c r="D500" s="667" t="s">
        <v>2093</v>
      </c>
      <c r="E500" s="666" t="s">
        <v>4147</v>
      </c>
      <c r="F500" s="667" t="s">
        <v>4148</v>
      </c>
      <c r="G500" s="666" t="s">
        <v>3975</v>
      </c>
      <c r="H500" s="666" t="s">
        <v>3976</v>
      </c>
      <c r="I500" s="668">
        <v>1169.3</v>
      </c>
      <c r="J500" s="668">
        <v>30</v>
      </c>
      <c r="K500" s="669">
        <v>35078.879999999997</v>
      </c>
    </row>
    <row r="501" spans="1:11" ht="14.4" customHeight="1" x14ac:dyDescent="0.3">
      <c r="A501" s="664" t="s">
        <v>535</v>
      </c>
      <c r="B501" s="665" t="s">
        <v>536</v>
      </c>
      <c r="C501" s="666" t="s">
        <v>551</v>
      </c>
      <c r="D501" s="667" t="s">
        <v>2093</v>
      </c>
      <c r="E501" s="666" t="s">
        <v>4147</v>
      </c>
      <c r="F501" s="667" t="s">
        <v>4148</v>
      </c>
      <c r="G501" s="666" t="s">
        <v>3977</v>
      </c>
      <c r="H501" s="666" t="s">
        <v>3978</v>
      </c>
      <c r="I501" s="668">
        <v>1186.6500000000001</v>
      </c>
      <c r="J501" s="668">
        <v>20</v>
      </c>
      <c r="K501" s="669">
        <v>23732.97</v>
      </c>
    </row>
    <row r="502" spans="1:11" ht="14.4" customHeight="1" x14ac:dyDescent="0.3">
      <c r="A502" s="664" t="s">
        <v>535</v>
      </c>
      <c r="B502" s="665" t="s">
        <v>536</v>
      </c>
      <c r="C502" s="666" t="s">
        <v>551</v>
      </c>
      <c r="D502" s="667" t="s">
        <v>2093</v>
      </c>
      <c r="E502" s="666" t="s">
        <v>4147</v>
      </c>
      <c r="F502" s="667" t="s">
        <v>4148</v>
      </c>
      <c r="G502" s="666" t="s">
        <v>3979</v>
      </c>
      <c r="H502" s="666" t="s">
        <v>3980</v>
      </c>
      <c r="I502" s="668">
        <v>25300</v>
      </c>
      <c r="J502" s="668">
        <v>1</v>
      </c>
      <c r="K502" s="669">
        <v>25300</v>
      </c>
    </row>
    <row r="503" spans="1:11" ht="14.4" customHeight="1" x14ac:dyDescent="0.3">
      <c r="A503" s="664" t="s">
        <v>535</v>
      </c>
      <c r="B503" s="665" t="s">
        <v>536</v>
      </c>
      <c r="C503" s="666" t="s">
        <v>551</v>
      </c>
      <c r="D503" s="667" t="s">
        <v>2093</v>
      </c>
      <c r="E503" s="666" t="s">
        <v>4147</v>
      </c>
      <c r="F503" s="667" t="s">
        <v>4148</v>
      </c>
      <c r="G503" s="666" t="s">
        <v>3981</v>
      </c>
      <c r="H503" s="666" t="s">
        <v>3982</v>
      </c>
      <c r="I503" s="668">
        <v>1188</v>
      </c>
      <c r="J503" s="668">
        <v>85</v>
      </c>
      <c r="K503" s="669">
        <v>100980.19</v>
      </c>
    </row>
    <row r="504" spans="1:11" ht="14.4" customHeight="1" x14ac:dyDescent="0.3">
      <c r="A504" s="664" t="s">
        <v>535</v>
      </c>
      <c r="B504" s="665" t="s">
        <v>536</v>
      </c>
      <c r="C504" s="666" t="s">
        <v>551</v>
      </c>
      <c r="D504" s="667" t="s">
        <v>2093</v>
      </c>
      <c r="E504" s="666" t="s">
        <v>4147</v>
      </c>
      <c r="F504" s="667" t="s">
        <v>4148</v>
      </c>
      <c r="G504" s="666" t="s">
        <v>3983</v>
      </c>
      <c r="H504" s="666" t="s">
        <v>3984</v>
      </c>
      <c r="I504" s="668">
        <v>319.91000000000003</v>
      </c>
      <c r="J504" s="668">
        <v>20</v>
      </c>
      <c r="K504" s="669">
        <v>6398.2</v>
      </c>
    </row>
    <row r="505" spans="1:11" ht="14.4" customHeight="1" x14ac:dyDescent="0.3">
      <c r="A505" s="664" t="s">
        <v>535</v>
      </c>
      <c r="B505" s="665" t="s">
        <v>536</v>
      </c>
      <c r="C505" s="666" t="s">
        <v>551</v>
      </c>
      <c r="D505" s="667" t="s">
        <v>2093</v>
      </c>
      <c r="E505" s="666" t="s">
        <v>4147</v>
      </c>
      <c r="F505" s="667" t="s">
        <v>4148</v>
      </c>
      <c r="G505" s="666" t="s">
        <v>3985</v>
      </c>
      <c r="H505" s="666" t="s">
        <v>3986</v>
      </c>
      <c r="I505" s="668">
        <v>18952.96</v>
      </c>
      <c r="J505" s="668">
        <v>3</v>
      </c>
      <c r="K505" s="669">
        <v>56858.879999999997</v>
      </c>
    </row>
    <row r="506" spans="1:11" ht="14.4" customHeight="1" x14ac:dyDescent="0.3">
      <c r="A506" s="664" t="s">
        <v>535</v>
      </c>
      <c r="B506" s="665" t="s">
        <v>536</v>
      </c>
      <c r="C506" s="666" t="s">
        <v>551</v>
      </c>
      <c r="D506" s="667" t="s">
        <v>2093</v>
      </c>
      <c r="E506" s="666" t="s">
        <v>4147</v>
      </c>
      <c r="F506" s="667" t="s">
        <v>4148</v>
      </c>
      <c r="G506" s="666" t="s">
        <v>3987</v>
      </c>
      <c r="H506" s="666" t="s">
        <v>3988</v>
      </c>
      <c r="I506" s="668">
        <v>1169.3</v>
      </c>
      <c r="J506" s="668">
        <v>20</v>
      </c>
      <c r="K506" s="669">
        <v>23385.919999999998</v>
      </c>
    </row>
    <row r="507" spans="1:11" ht="14.4" customHeight="1" x14ac:dyDescent="0.3">
      <c r="A507" s="664" t="s">
        <v>535</v>
      </c>
      <c r="B507" s="665" t="s">
        <v>536</v>
      </c>
      <c r="C507" s="666" t="s">
        <v>551</v>
      </c>
      <c r="D507" s="667" t="s">
        <v>2093</v>
      </c>
      <c r="E507" s="666" t="s">
        <v>4147</v>
      </c>
      <c r="F507" s="667" t="s">
        <v>4148</v>
      </c>
      <c r="G507" s="666" t="s">
        <v>3989</v>
      </c>
      <c r="H507" s="666" t="s">
        <v>3990</v>
      </c>
      <c r="I507" s="668">
        <v>1285.02</v>
      </c>
      <c r="J507" s="668">
        <v>65</v>
      </c>
      <c r="K507" s="669">
        <v>83526.300000000017</v>
      </c>
    </row>
    <row r="508" spans="1:11" ht="14.4" customHeight="1" x14ac:dyDescent="0.3">
      <c r="A508" s="664" t="s">
        <v>535</v>
      </c>
      <c r="B508" s="665" t="s">
        <v>536</v>
      </c>
      <c r="C508" s="666" t="s">
        <v>551</v>
      </c>
      <c r="D508" s="667" t="s">
        <v>2093</v>
      </c>
      <c r="E508" s="666" t="s">
        <v>4147</v>
      </c>
      <c r="F508" s="667" t="s">
        <v>4148</v>
      </c>
      <c r="G508" s="666" t="s">
        <v>3991</v>
      </c>
      <c r="H508" s="666" t="s">
        <v>3992</v>
      </c>
      <c r="I508" s="668">
        <v>39814.090000000004</v>
      </c>
      <c r="J508" s="668">
        <v>4</v>
      </c>
      <c r="K508" s="669">
        <v>159140.18</v>
      </c>
    </row>
    <row r="509" spans="1:11" ht="14.4" customHeight="1" x14ac:dyDescent="0.3">
      <c r="A509" s="664" t="s">
        <v>535</v>
      </c>
      <c r="B509" s="665" t="s">
        <v>536</v>
      </c>
      <c r="C509" s="666" t="s">
        <v>551</v>
      </c>
      <c r="D509" s="667" t="s">
        <v>2093</v>
      </c>
      <c r="E509" s="666" t="s">
        <v>4147</v>
      </c>
      <c r="F509" s="667" t="s">
        <v>4148</v>
      </c>
      <c r="G509" s="666" t="s">
        <v>3631</v>
      </c>
      <c r="H509" s="666" t="s">
        <v>3632</v>
      </c>
      <c r="I509" s="668">
        <v>414.55</v>
      </c>
      <c r="J509" s="668">
        <v>25</v>
      </c>
      <c r="K509" s="669">
        <v>10363.65</v>
      </c>
    </row>
    <row r="510" spans="1:11" ht="14.4" customHeight="1" x14ac:dyDescent="0.3">
      <c r="A510" s="664" t="s">
        <v>535</v>
      </c>
      <c r="B510" s="665" t="s">
        <v>536</v>
      </c>
      <c r="C510" s="666" t="s">
        <v>551</v>
      </c>
      <c r="D510" s="667" t="s">
        <v>2093</v>
      </c>
      <c r="E510" s="666" t="s">
        <v>4147</v>
      </c>
      <c r="F510" s="667" t="s">
        <v>4148</v>
      </c>
      <c r="G510" s="666" t="s">
        <v>3993</v>
      </c>
      <c r="H510" s="666" t="s">
        <v>3994</v>
      </c>
      <c r="I510" s="668">
        <v>106.48</v>
      </c>
      <c r="J510" s="668">
        <v>25</v>
      </c>
      <c r="K510" s="669">
        <v>2662</v>
      </c>
    </row>
    <row r="511" spans="1:11" ht="14.4" customHeight="1" x14ac:dyDescent="0.3">
      <c r="A511" s="664" t="s">
        <v>535</v>
      </c>
      <c r="B511" s="665" t="s">
        <v>536</v>
      </c>
      <c r="C511" s="666" t="s">
        <v>551</v>
      </c>
      <c r="D511" s="667" t="s">
        <v>2093</v>
      </c>
      <c r="E511" s="666" t="s">
        <v>4147</v>
      </c>
      <c r="F511" s="667" t="s">
        <v>4148</v>
      </c>
      <c r="G511" s="666" t="s">
        <v>3995</v>
      </c>
      <c r="H511" s="666" t="s">
        <v>3996</v>
      </c>
      <c r="I511" s="668">
        <v>1633.5</v>
      </c>
      <c r="J511" s="668">
        <v>12</v>
      </c>
      <c r="K511" s="669">
        <v>19602</v>
      </c>
    </row>
    <row r="512" spans="1:11" ht="14.4" customHeight="1" x14ac:dyDescent="0.3">
      <c r="A512" s="664" t="s">
        <v>535</v>
      </c>
      <c r="B512" s="665" t="s">
        <v>536</v>
      </c>
      <c r="C512" s="666" t="s">
        <v>551</v>
      </c>
      <c r="D512" s="667" t="s">
        <v>2093</v>
      </c>
      <c r="E512" s="666" t="s">
        <v>4153</v>
      </c>
      <c r="F512" s="667" t="s">
        <v>4154</v>
      </c>
      <c r="G512" s="666" t="s">
        <v>3997</v>
      </c>
      <c r="H512" s="666" t="s">
        <v>3998</v>
      </c>
      <c r="I512" s="668">
        <v>2776.95</v>
      </c>
      <c r="J512" s="668">
        <v>3</v>
      </c>
      <c r="K512" s="669">
        <v>8330.85</v>
      </c>
    </row>
    <row r="513" spans="1:11" ht="14.4" customHeight="1" x14ac:dyDescent="0.3">
      <c r="A513" s="664" t="s">
        <v>535</v>
      </c>
      <c r="B513" s="665" t="s">
        <v>536</v>
      </c>
      <c r="C513" s="666" t="s">
        <v>551</v>
      </c>
      <c r="D513" s="667" t="s">
        <v>2093</v>
      </c>
      <c r="E513" s="666" t="s">
        <v>4137</v>
      </c>
      <c r="F513" s="667" t="s">
        <v>4138</v>
      </c>
      <c r="G513" s="666" t="s">
        <v>3415</v>
      </c>
      <c r="H513" s="666" t="s">
        <v>3416</v>
      </c>
      <c r="I513" s="668">
        <v>8.1649999999999991</v>
      </c>
      <c r="J513" s="668">
        <v>300</v>
      </c>
      <c r="K513" s="669">
        <v>2449</v>
      </c>
    </row>
    <row r="514" spans="1:11" ht="14.4" customHeight="1" x14ac:dyDescent="0.3">
      <c r="A514" s="664" t="s">
        <v>535</v>
      </c>
      <c r="B514" s="665" t="s">
        <v>536</v>
      </c>
      <c r="C514" s="666" t="s">
        <v>551</v>
      </c>
      <c r="D514" s="667" t="s">
        <v>2093</v>
      </c>
      <c r="E514" s="666" t="s">
        <v>4137</v>
      </c>
      <c r="F514" s="667" t="s">
        <v>4138</v>
      </c>
      <c r="G514" s="666" t="s">
        <v>3633</v>
      </c>
      <c r="H514" s="666" t="s">
        <v>3634</v>
      </c>
      <c r="I514" s="668">
        <v>150</v>
      </c>
      <c r="J514" s="668">
        <v>170</v>
      </c>
      <c r="K514" s="669">
        <v>25500.41</v>
      </c>
    </row>
    <row r="515" spans="1:11" ht="14.4" customHeight="1" x14ac:dyDescent="0.3">
      <c r="A515" s="664" t="s">
        <v>535</v>
      </c>
      <c r="B515" s="665" t="s">
        <v>536</v>
      </c>
      <c r="C515" s="666" t="s">
        <v>551</v>
      </c>
      <c r="D515" s="667" t="s">
        <v>2093</v>
      </c>
      <c r="E515" s="666" t="s">
        <v>4137</v>
      </c>
      <c r="F515" s="667" t="s">
        <v>4138</v>
      </c>
      <c r="G515" s="666" t="s">
        <v>3999</v>
      </c>
      <c r="H515" s="666" t="s">
        <v>4000</v>
      </c>
      <c r="I515" s="668">
        <v>15.209999999999999</v>
      </c>
      <c r="J515" s="668">
        <v>225</v>
      </c>
      <c r="K515" s="669">
        <v>3609.05</v>
      </c>
    </row>
    <row r="516" spans="1:11" ht="14.4" customHeight="1" x14ac:dyDescent="0.3">
      <c r="A516" s="664" t="s">
        <v>535</v>
      </c>
      <c r="B516" s="665" t="s">
        <v>536</v>
      </c>
      <c r="C516" s="666" t="s">
        <v>551</v>
      </c>
      <c r="D516" s="667" t="s">
        <v>2093</v>
      </c>
      <c r="E516" s="666" t="s">
        <v>4137</v>
      </c>
      <c r="F516" s="667" t="s">
        <v>4138</v>
      </c>
      <c r="G516" s="666" t="s">
        <v>4001</v>
      </c>
      <c r="H516" s="666" t="s">
        <v>4002</v>
      </c>
      <c r="I516" s="668">
        <v>60.5</v>
      </c>
      <c r="J516" s="668">
        <v>100</v>
      </c>
      <c r="K516" s="669">
        <v>6050</v>
      </c>
    </row>
    <row r="517" spans="1:11" ht="14.4" customHeight="1" x14ac:dyDescent="0.3">
      <c r="A517" s="664" t="s">
        <v>535</v>
      </c>
      <c r="B517" s="665" t="s">
        <v>536</v>
      </c>
      <c r="C517" s="666" t="s">
        <v>551</v>
      </c>
      <c r="D517" s="667" t="s">
        <v>2093</v>
      </c>
      <c r="E517" s="666" t="s">
        <v>4137</v>
      </c>
      <c r="F517" s="667" t="s">
        <v>4138</v>
      </c>
      <c r="G517" s="666" t="s">
        <v>4003</v>
      </c>
      <c r="H517" s="666" t="s">
        <v>4004</v>
      </c>
      <c r="I517" s="668">
        <v>1010.35</v>
      </c>
      <c r="J517" s="668">
        <v>5</v>
      </c>
      <c r="K517" s="669">
        <v>5051.75</v>
      </c>
    </row>
    <row r="518" spans="1:11" ht="14.4" customHeight="1" x14ac:dyDescent="0.3">
      <c r="A518" s="664" t="s">
        <v>535</v>
      </c>
      <c r="B518" s="665" t="s">
        <v>536</v>
      </c>
      <c r="C518" s="666" t="s">
        <v>551</v>
      </c>
      <c r="D518" s="667" t="s">
        <v>2093</v>
      </c>
      <c r="E518" s="666" t="s">
        <v>4137</v>
      </c>
      <c r="F518" s="667" t="s">
        <v>4138</v>
      </c>
      <c r="G518" s="666" t="s">
        <v>4005</v>
      </c>
      <c r="H518" s="666" t="s">
        <v>4006</v>
      </c>
      <c r="I518" s="668">
        <v>5770.496666666666</v>
      </c>
      <c r="J518" s="668">
        <v>7</v>
      </c>
      <c r="K518" s="669">
        <v>40393.49</v>
      </c>
    </row>
    <row r="519" spans="1:11" ht="14.4" customHeight="1" x14ac:dyDescent="0.3">
      <c r="A519" s="664" t="s">
        <v>535</v>
      </c>
      <c r="B519" s="665" t="s">
        <v>536</v>
      </c>
      <c r="C519" s="666" t="s">
        <v>551</v>
      </c>
      <c r="D519" s="667" t="s">
        <v>2093</v>
      </c>
      <c r="E519" s="666" t="s">
        <v>4137</v>
      </c>
      <c r="F519" s="667" t="s">
        <v>4138</v>
      </c>
      <c r="G519" s="666" t="s">
        <v>4007</v>
      </c>
      <c r="H519" s="666" t="s">
        <v>4008</v>
      </c>
      <c r="I519" s="668">
        <v>1652.86</v>
      </c>
      <c r="J519" s="668">
        <v>4</v>
      </c>
      <c r="K519" s="669">
        <v>6611.44</v>
      </c>
    </row>
    <row r="520" spans="1:11" ht="14.4" customHeight="1" x14ac:dyDescent="0.3">
      <c r="A520" s="664" t="s">
        <v>535</v>
      </c>
      <c r="B520" s="665" t="s">
        <v>536</v>
      </c>
      <c r="C520" s="666" t="s">
        <v>551</v>
      </c>
      <c r="D520" s="667" t="s">
        <v>2093</v>
      </c>
      <c r="E520" s="666" t="s">
        <v>4137</v>
      </c>
      <c r="F520" s="667" t="s">
        <v>4138</v>
      </c>
      <c r="G520" s="666" t="s">
        <v>4009</v>
      </c>
      <c r="H520" s="666" t="s">
        <v>4010</v>
      </c>
      <c r="I520" s="668">
        <v>2407.92</v>
      </c>
      <c r="J520" s="668">
        <v>6</v>
      </c>
      <c r="K520" s="669">
        <v>14447.5</v>
      </c>
    </row>
    <row r="521" spans="1:11" ht="14.4" customHeight="1" x14ac:dyDescent="0.3">
      <c r="A521" s="664" t="s">
        <v>535</v>
      </c>
      <c r="B521" s="665" t="s">
        <v>536</v>
      </c>
      <c r="C521" s="666" t="s">
        <v>551</v>
      </c>
      <c r="D521" s="667" t="s">
        <v>2093</v>
      </c>
      <c r="E521" s="666" t="s">
        <v>4137</v>
      </c>
      <c r="F521" s="667" t="s">
        <v>4138</v>
      </c>
      <c r="G521" s="666" t="s">
        <v>4011</v>
      </c>
      <c r="H521" s="666" t="s">
        <v>4012</v>
      </c>
      <c r="I521" s="668">
        <v>4800.68</v>
      </c>
      <c r="J521" s="668">
        <v>10</v>
      </c>
      <c r="K521" s="669">
        <v>48006.75</v>
      </c>
    </row>
    <row r="522" spans="1:11" ht="14.4" customHeight="1" x14ac:dyDescent="0.3">
      <c r="A522" s="664" t="s">
        <v>535</v>
      </c>
      <c r="B522" s="665" t="s">
        <v>536</v>
      </c>
      <c r="C522" s="666" t="s">
        <v>551</v>
      </c>
      <c r="D522" s="667" t="s">
        <v>2093</v>
      </c>
      <c r="E522" s="666" t="s">
        <v>4137</v>
      </c>
      <c r="F522" s="667" t="s">
        <v>4138</v>
      </c>
      <c r="G522" s="666" t="s">
        <v>4013</v>
      </c>
      <c r="H522" s="666" t="s">
        <v>4014</v>
      </c>
      <c r="I522" s="668">
        <v>1884.8500000000001</v>
      </c>
      <c r="J522" s="668">
        <v>93</v>
      </c>
      <c r="K522" s="669">
        <v>175291.05</v>
      </c>
    </row>
    <row r="523" spans="1:11" ht="14.4" customHeight="1" x14ac:dyDescent="0.3">
      <c r="A523" s="664" t="s">
        <v>535</v>
      </c>
      <c r="B523" s="665" t="s">
        <v>536</v>
      </c>
      <c r="C523" s="666" t="s">
        <v>551</v>
      </c>
      <c r="D523" s="667" t="s">
        <v>2093</v>
      </c>
      <c r="E523" s="666" t="s">
        <v>4137</v>
      </c>
      <c r="F523" s="667" t="s">
        <v>4138</v>
      </c>
      <c r="G523" s="666" t="s">
        <v>4015</v>
      </c>
      <c r="H523" s="666" t="s">
        <v>4016</v>
      </c>
      <c r="I523" s="668">
        <v>1403</v>
      </c>
      <c r="J523" s="668">
        <v>40</v>
      </c>
      <c r="K523" s="669">
        <v>56120</v>
      </c>
    </row>
    <row r="524" spans="1:11" ht="14.4" customHeight="1" x14ac:dyDescent="0.3">
      <c r="A524" s="664" t="s">
        <v>535</v>
      </c>
      <c r="B524" s="665" t="s">
        <v>536</v>
      </c>
      <c r="C524" s="666" t="s">
        <v>551</v>
      </c>
      <c r="D524" s="667" t="s">
        <v>2093</v>
      </c>
      <c r="E524" s="666" t="s">
        <v>4137</v>
      </c>
      <c r="F524" s="667" t="s">
        <v>4138</v>
      </c>
      <c r="G524" s="666" t="s">
        <v>4017</v>
      </c>
      <c r="H524" s="666" t="s">
        <v>4018</v>
      </c>
      <c r="I524" s="668">
        <v>1896.08</v>
      </c>
      <c r="J524" s="668">
        <v>10</v>
      </c>
      <c r="K524" s="669">
        <v>18960.849999999999</v>
      </c>
    </row>
    <row r="525" spans="1:11" ht="14.4" customHeight="1" x14ac:dyDescent="0.3">
      <c r="A525" s="664" t="s">
        <v>535</v>
      </c>
      <c r="B525" s="665" t="s">
        <v>536</v>
      </c>
      <c r="C525" s="666" t="s">
        <v>551</v>
      </c>
      <c r="D525" s="667" t="s">
        <v>2093</v>
      </c>
      <c r="E525" s="666" t="s">
        <v>4137</v>
      </c>
      <c r="F525" s="667" t="s">
        <v>4138</v>
      </c>
      <c r="G525" s="666" t="s">
        <v>4019</v>
      </c>
      <c r="H525" s="666" t="s">
        <v>4020</v>
      </c>
      <c r="I525" s="668">
        <v>1010.35</v>
      </c>
      <c r="J525" s="668">
        <v>5</v>
      </c>
      <c r="K525" s="669">
        <v>5051.75</v>
      </c>
    </row>
    <row r="526" spans="1:11" ht="14.4" customHeight="1" x14ac:dyDescent="0.3">
      <c r="A526" s="664" t="s">
        <v>535</v>
      </c>
      <c r="B526" s="665" t="s">
        <v>536</v>
      </c>
      <c r="C526" s="666" t="s">
        <v>551</v>
      </c>
      <c r="D526" s="667" t="s">
        <v>2093</v>
      </c>
      <c r="E526" s="666" t="s">
        <v>4155</v>
      </c>
      <c r="F526" s="667" t="s">
        <v>4156</v>
      </c>
      <c r="G526" s="666" t="s">
        <v>4021</v>
      </c>
      <c r="H526" s="666" t="s">
        <v>4022</v>
      </c>
      <c r="I526" s="668">
        <v>56.03</v>
      </c>
      <c r="J526" s="668">
        <v>252</v>
      </c>
      <c r="K526" s="669">
        <v>14120.51</v>
      </c>
    </row>
    <row r="527" spans="1:11" ht="14.4" customHeight="1" x14ac:dyDescent="0.3">
      <c r="A527" s="664" t="s">
        <v>535</v>
      </c>
      <c r="B527" s="665" t="s">
        <v>536</v>
      </c>
      <c r="C527" s="666" t="s">
        <v>551</v>
      </c>
      <c r="D527" s="667" t="s">
        <v>2093</v>
      </c>
      <c r="E527" s="666" t="s">
        <v>4155</v>
      </c>
      <c r="F527" s="667" t="s">
        <v>4156</v>
      </c>
      <c r="G527" s="666" t="s">
        <v>4023</v>
      </c>
      <c r="H527" s="666" t="s">
        <v>4024</v>
      </c>
      <c r="I527" s="668">
        <v>191.51</v>
      </c>
      <c r="J527" s="668">
        <v>216</v>
      </c>
      <c r="K527" s="669">
        <v>41365.5</v>
      </c>
    </row>
    <row r="528" spans="1:11" ht="14.4" customHeight="1" x14ac:dyDescent="0.3">
      <c r="A528" s="664" t="s">
        <v>535</v>
      </c>
      <c r="B528" s="665" t="s">
        <v>536</v>
      </c>
      <c r="C528" s="666" t="s">
        <v>551</v>
      </c>
      <c r="D528" s="667" t="s">
        <v>2093</v>
      </c>
      <c r="E528" s="666" t="s">
        <v>4155</v>
      </c>
      <c r="F528" s="667" t="s">
        <v>4156</v>
      </c>
      <c r="G528" s="666" t="s">
        <v>4025</v>
      </c>
      <c r="H528" s="666" t="s">
        <v>4026</v>
      </c>
      <c r="I528" s="668">
        <v>153.47</v>
      </c>
      <c r="J528" s="668">
        <v>156</v>
      </c>
      <c r="K528" s="669">
        <v>23940.93</v>
      </c>
    </row>
    <row r="529" spans="1:11" ht="14.4" customHeight="1" x14ac:dyDescent="0.3">
      <c r="A529" s="664" t="s">
        <v>535</v>
      </c>
      <c r="B529" s="665" t="s">
        <v>536</v>
      </c>
      <c r="C529" s="666" t="s">
        <v>551</v>
      </c>
      <c r="D529" s="667" t="s">
        <v>2093</v>
      </c>
      <c r="E529" s="666" t="s">
        <v>4155</v>
      </c>
      <c r="F529" s="667" t="s">
        <v>4156</v>
      </c>
      <c r="G529" s="666" t="s">
        <v>4027</v>
      </c>
      <c r="H529" s="666" t="s">
        <v>4028</v>
      </c>
      <c r="I529" s="668">
        <v>297.16000000000003</v>
      </c>
      <c r="J529" s="668">
        <v>324</v>
      </c>
      <c r="K529" s="669">
        <v>96279.84</v>
      </c>
    </row>
    <row r="530" spans="1:11" ht="14.4" customHeight="1" x14ac:dyDescent="0.3">
      <c r="A530" s="664" t="s">
        <v>535</v>
      </c>
      <c r="B530" s="665" t="s">
        <v>536</v>
      </c>
      <c r="C530" s="666" t="s">
        <v>551</v>
      </c>
      <c r="D530" s="667" t="s">
        <v>2093</v>
      </c>
      <c r="E530" s="666" t="s">
        <v>4155</v>
      </c>
      <c r="F530" s="667" t="s">
        <v>4156</v>
      </c>
      <c r="G530" s="666" t="s">
        <v>4029</v>
      </c>
      <c r="H530" s="666" t="s">
        <v>4030</v>
      </c>
      <c r="I530" s="668">
        <v>133.91999999999999</v>
      </c>
      <c r="J530" s="668">
        <v>36</v>
      </c>
      <c r="K530" s="669">
        <v>4821.03</v>
      </c>
    </row>
    <row r="531" spans="1:11" ht="14.4" customHeight="1" x14ac:dyDescent="0.3">
      <c r="A531" s="664" t="s">
        <v>535</v>
      </c>
      <c r="B531" s="665" t="s">
        <v>536</v>
      </c>
      <c r="C531" s="666" t="s">
        <v>551</v>
      </c>
      <c r="D531" s="667" t="s">
        <v>2093</v>
      </c>
      <c r="E531" s="666" t="s">
        <v>4155</v>
      </c>
      <c r="F531" s="667" t="s">
        <v>4156</v>
      </c>
      <c r="G531" s="666" t="s">
        <v>4031</v>
      </c>
      <c r="H531" s="666" t="s">
        <v>4032</v>
      </c>
      <c r="I531" s="668">
        <v>28.86</v>
      </c>
      <c r="J531" s="668">
        <v>36</v>
      </c>
      <c r="K531" s="669">
        <v>1039.03</v>
      </c>
    </row>
    <row r="532" spans="1:11" ht="14.4" customHeight="1" x14ac:dyDescent="0.3">
      <c r="A532" s="664" t="s">
        <v>535</v>
      </c>
      <c r="B532" s="665" t="s">
        <v>536</v>
      </c>
      <c r="C532" s="666" t="s">
        <v>551</v>
      </c>
      <c r="D532" s="667" t="s">
        <v>2093</v>
      </c>
      <c r="E532" s="666" t="s">
        <v>4155</v>
      </c>
      <c r="F532" s="667" t="s">
        <v>4156</v>
      </c>
      <c r="G532" s="666" t="s">
        <v>4033</v>
      </c>
      <c r="H532" s="666" t="s">
        <v>4034</v>
      </c>
      <c r="I532" s="668">
        <v>39.74</v>
      </c>
      <c r="J532" s="668">
        <v>252</v>
      </c>
      <c r="K532" s="669">
        <v>10014.200000000001</v>
      </c>
    </row>
    <row r="533" spans="1:11" ht="14.4" customHeight="1" x14ac:dyDescent="0.3">
      <c r="A533" s="664" t="s">
        <v>535</v>
      </c>
      <c r="B533" s="665" t="s">
        <v>536</v>
      </c>
      <c r="C533" s="666" t="s">
        <v>551</v>
      </c>
      <c r="D533" s="667" t="s">
        <v>2093</v>
      </c>
      <c r="E533" s="666" t="s">
        <v>4155</v>
      </c>
      <c r="F533" s="667" t="s">
        <v>4156</v>
      </c>
      <c r="G533" s="666" t="s">
        <v>4035</v>
      </c>
      <c r="H533" s="666" t="s">
        <v>4036</v>
      </c>
      <c r="I533" s="668">
        <v>42.51</v>
      </c>
      <c r="J533" s="668">
        <v>108</v>
      </c>
      <c r="K533" s="669">
        <v>4590.93</v>
      </c>
    </row>
    <row r="534" spans="1:11" ht="14.4" customHeight="1" x14ac:dyDescent="0.3">
      <c r="A534" s="664" t="s">
        <v>535</v>
      </c>
      <c r="B534" s="665" t="s">
        <v>536</v>
      </c>
      <c r="C534" s="666" t="s">
        <v>551</v>
      </c>
      <c r="D534" s="667" t="s">
        <v>2093</v>
      </c>
      <c r="E534" s="666" t="s">
        <v>4155</v>
      </c>
      <c r="F534" s="667" t="s">
        <v>4156</v>
      </c>
      <c r="G534" s="666" t="s">
        <v>4037</v>
      </c>
      <c r="H534" s="666" t="s">
        <v>4038</v>
      </c>
      <c r="I534" s="668">
        <v>33.35</v>
      </c>
      <c r="J534" s="668">
        <v>360</v>
      </c>
      <c r="K534" s="669">
        <v>12006</v>
      </c>
    </row>
    <row r="535" spans="1:11" ht="14.4" customHeight="1" x14ac:dyDescent="0.3">
      <c r="A535" s="664" t="s">
        <v>535</v>
      </c>
      <c r="B535" s="665" t="s">
        <v>536</v>
      </c>
      <c r="C535" s="666" t="s">
        <v>551</v>
      </c>
      <c r="D535" s="667" t="s">
        <v>2093</v>
      </c>
      <c r="E535" s="666" t="s">
        <v>4155</v>
      </c>
      <c r="F535" s="667" t="s">
        <v>4156</v>
      </c>
      <c r="G535" s="666" t="s">
        <v>4039</v>
      </c>
      <c r="H535" s="666" t="s">
        <v>4040</v>
      </c>
      <c r="I535" s="668">
        <v>67.849999999999994</v>
      </c>
      <c r="J535" s="668">
        <v>288</v>
      </c>
      <c r="K535" s="669">
        <v>19540.8</v>
      </c>
    </row>
    <row r="536" spans="1:11" ht="14.4" customHeight="1" x14ac:dyDescent="0.3">
      <c r="A536" s="664" t="s">
        <v>535</v>
      </c>
      <c r="B536" s="665" t="s">
        <v>536</v>
      </c>
      <c r="C536" s="666" t="s">
        <v>551</v>
      </c>
      <c r="D536" s="667" t="s">
        <v>2093</v>
      </c>
      <c r="E536" s="666" t="s">
        <v>4155</v>
      </c>
      <c r="F536" s="667" t="s">
        <v>4156</v>
      </c>
      <c r="G536" s="666" t="s">
        <v>4041</v>
      </c>
      <c r="H536" s="666" t="s">
        <v>4042</v>
      </c>
      <c r="I536" s="668">
        <v>69</v>
      </c>
      <c r="J536" s="668">
        <v>144</v>
      </c>
      <c r="K536" s="669">
        <v>9936</v>
      </c>
    </row>
    <row r="537" spans="1:11" ht="14.4" customHeight="1" x14ac:dyDescent="0.3">
      <c r="A537" s="664" t="s">
        <v>535</v>
      </c>
      <c r="B537" s="665" t="s">
        <v>536</v>
      </c>
      <c r="C537" s="666" t="s">
        <v>551</v>
      </c>
      <c r="D537" s="667" t="s">
        <v>2093</v>
      </c>
      <c r="E537" s="666" t="s">
        <v>4155</v>
      </c>
      <c r="F537" s="667" t="s">
        <v>4156</v>
      </c>
      <c r="G537" s="666" t="s">
        <v>4043</v>
      </c>
      <c r="H537" s="666" t="s">
        <v>4044</v>
      </c>
      <c r="I537" s="668">
        <v>134.9</v>
      </c>
      <c r="J537" s="668">
        <v>132</v>
      </c>
      <c r="K537" s="669">
        <v>17806.14</v>
      </c>
    </row>
    <row r="538" spans="1:11" ht="14.4" customHeight="1" x14ac:dyDescent="0.3">
      <c r="A538" s="664" t="s">
        <v>535</v>
      </c>
      <c r="B538" s="665" t="s">
        <v>536</v>
      </c>
      <c r="C538" s="666" t="s">
        <v>551</v>
      </c>
      <c r="D538" s="667" t="s">
        <v>2093</v>
      </c>
      <c r="E538" s="666" t="s">
        <v>4155</v>
      </c>
      <c r="F538" s="667" t="s">
        <v>4156</v>
      </c>
      <c r="G538" s="666" t="s">
        <v>4045</v>
      </c>
      <c r="H538" s="666" t="s">
        <v>4046</v>
      </c>
      <c r="I538" s="668">
        <v>376.48</v>
      </c>
      <c r="J538" s="668">
        <v>120</v>
      </c>
      <c r="K538" s="669">
        <v>45177.729999999996</v>
      </c>
    </row>
    <row r="539" spans="1:11" ht="14.4" customHeight="1" x14ac:dyDescent="0.3">
      <c r="A539" s="664" t="s">
        <v>535</v>
      </c>
      <c r="B539" s="665" t="s">
        <v>536</v>
      </c>
      <c r="C539" s="666" t="s">
        <v>551</v>
      </c>
      <c r="D539" s="667" t="s">
        <v>2093</v>
      </c>
      <c r="E539" s="666" t="s">
        <v>4155</v>
      </c>
      <c r="F539" s="667" t="s">
        <v>4156</v>
      </c>
      <c r="G539" s="666" t="s">
        <v>4047</v>
      </c>
      <c r="H539" s="666" t="s">
        <v>4048</v>
      </c>
      <c r="I539" s="668">
        <v>131.96</v>
      </c>
      <c r="J539" s="668">
        <v>132</v>
      </c>
      <c r="K539" s="669">
        <v>17419.05</v>
      </c>
    </row>
    <row r="540" spans="1:11" ht="14.4" customHeight="1" x14ac:dyDescent="0.3">
      <c r="A540" s="664" t="s">
        <v>535</v>
      </c>
      <c r="B540" s="665" t="s">
        <v>536</v>
      </c>
      <c r="C540" s="666" t="s">
        <v>551</v>
      </c>
      <c r="D540" s="667" t="s">
        <v>2093</v>
      </c>
      <c r="E540" s="666" t="s">
        <v>4155</v>
      </c>
      <c r="F540" s="667" t="s">
        <v>4156</v>
      </c>
      <c r="G540" s="666" t="s">
        <v>4049</v>
      </c>
      <c r="H540" s="666" t="s">
        <v>4050</v>
      </c>
      <c r="I540" s="668">
        <v>108.21</v>
      </c>
      <c r="J540" s="668">
        <v>24</v>
      </c>
      <c r="K540" s="669">
        <v>2597.16</v>
      </c>
    </row>
    <row r="541" spans="1:11" ht="14.4" customHeight="1" x14ac:dyDescent="0.3">
      <c r="A541" s="664" t="s">
        <v>535</v>
      </c>
      <c r="B541" s="665" t="s">
        <v>536</v>
      </c>
      <c r="C541" s="666" t="s">
        <v>551</v>
      </c>
      <c r="D541" s="667" t="s">
        <v>2093</v>
      </c>
      <c r="E541" s="666" t="s">
        <v>4155</v>
      </c>
      <c r="F541" s="667" t="s">
        <v>4156</v>
      </c>
      <c r="G541" s="666" t="s">
        <v>4051</v>
      </c>
      <c r="H541" s="666" t="s">
        <v>4052</v>
      </c>
      <c r="I541" s="668">
        <v>52.9</v>
      </c>
      <c r="J541" s="668">
        <v>384</v>
      </c>
      <c r="K541" s="669">
        <v>20313.599999999999</v>
      </c>
    </row>
    <row r="542" spans="1:11" ht="14.4" customHeight="1" x14ac:dyDescent="0.3">
      <c r="A542" s="664" t="s">
        <v>535</v>
      </c>
      <c r="B542" s="665" t="s">
        <v>536</v>
      </c>
      <c r="C542" s="666" t="s">
        <v>551</v>
      </c>
      <c r="D542" s="667" t="s">
        <v>2093</v>
      </c>
      <c r="E542" s="666" t="s">
        <v>4155</v>
      </c>
      <c r="F542" s="667" t="s">
        <v>4156</v>
      </c>
      <c r="G542" s="666" t="s">
        <v>4053</v>
      </c>
      <c r="H542" s="666" t="s">
        <v>4054</v>
      </c>
      <c r="I542" s="668">
        <v>65.55</v>
      </c>
      <c r="J542" s="668">
        <v>108</v>
      </c>
      <c r="K542" s="669">
        <v>7079.4000000000005</v>
      </c>
    </row>
    <row r="543" spans="1:11" ht="14.4" customHeight="1" x14ac:dyDescent="0.3">
      <c r="A543" s="664" t="s">
        <v>535</v>
      </c>
      <c r="B543" s="665" t="s">
        <v>536</v>
      </c>
      <c r="C543" s="666" t="s">
        <v>551</v>
      </c>
      <c r="D543" s="667" t="s">
        <v>2093</v>
      </c>
      <c r="E543" s="666" t="s">
        <v>4155</v>
      </c>
      <c r="F543" s="667" t="s">
        <v>4156</v>
      </c>
      <c r="G543" s="666" t="s">
        <v>4055</v>
      </c>
      <c r="H543" s="666" t="s">
        <v>4056</v>
      </c>
      <c r="I543" s="668">
        <v>47.74</v>
      </c>
      <c r="J543" s="668">
        <v>36</v>
      </c>
      <c r="K543" s="669">
        <v>1718.79</v>
      </c>
    </row>
    <row r="544" spans="1:11" ht="14.4" customHeight="1" x14ac:dyDescent="0.3">
      <c r="A544" s="664" t="s">
        <v>535</v>
      </c>
      <c r="B544" s="665" t="s">
        <v>536</v>
      </c>
      <c r="C544" s="666" t="s">
        <v>551</v>
      </c>
      <c r="D544" s="667" t="s">
        <v>2093</v>
      </c>
      <c r="E544" s="666" t="s">
        <v>4155</v>
      </c>
      <c r="F544" s="667" t="s">
        <v>4156</v>
      </c>
      <c r="G544" s="666" t="s">
        <v>4057</v>
      </c>
      <c r="H544" s="666" t="s">
        <v>4058</v>
      </c>
      <c r="I544" s="668">
        <v>52.9</v>
      </c>
      <c r="J544" s="668">
        <v>360</v>
      </c>
      <c r="K544" s="669">
        <v>19044</v>
      </c>
    </row>
    <row r="545" spans="1:11" ht="14.4" customHeight="1" x14ac:dyDescent="0.3">
      <c r="A545" s="664" t="s">
        <v>535</v>
      </c>
      <c r="B545" s="665" t="s">
        <v>536</v>
      </c>
      <c r="C545" s="666" t="s">
        <v>551</v>
      </c>
      <c r="D545" s="667" t="s">
        <v>2093</v>
      </c>
      <c r="E545" s="666" t="s">
        <v>4155</v>
      </c>
      <c r="F545" s="667" t="s">
        <v>4156</v>
      </c>
      <c r="G545" s="666" t="s">
        <v>4059</v>
      </c>
      <c r="H545" s="666" t="s">
        <v>4060</v>
      </c>
      <c r="I545" s="668">
        <v>125.12</v>
      </c>
      <c r="J545" s="668">
        <v>24</v>
      </c>
      <c r="K545" s="669">
        <v>3002.88</v>
      </c>
    </row>
    <row r="546" spans="1:11" ht="14.4" customHeight="1" x14ac:dyDescent="0.3">
      <c r="A546" s="664" t="s">
        <v>535</v>
      </c>
      <c r="B546" s="665" t="s">
        <v>536</v>
      </c>
      <c r="C546" s="666" t="s">
        <v>551</v>
      </c>
      <c r="D546" s="667" t="s">
        <v>2093</v>
      </c>
      <c r="E546" s="666" t="s">
        <v>4155</v>
      </c>
      <c r="F546" s="667" t="s">
        <v>4156</v>
      </c>
      <c r="G546" s="666" t="s">
        <v>4061</v>
      </c>
      <c r="H546" s="666" t="s">
        <v>4062</v>
      </c>
      <c r="I546" s="668">
        <v>639.28</v>
      </c>
      <c r="J546" s="668">
        <v>36</v>
      </c>
      <c r="K546" s="669">
        <v>23014.260000000002</v>
      </c>
    </row>
    <row r="547" spans="1:11" ht="14.4" customHeight="1" x14ac:dyDescent="0.3">
      <c r="A547" s="664" t="s">
        <v>535</v>
      </c>
      <c r="B547" s="665" t="s">
        <v>536</v>
      </c>
      <c r="C547" s="666" t="s">
        <v>551</v>
      </c>
      <c r="D547" s="667" t="s">
        <v>2093</v>
      </c>
      <c r="E547" s="666" t="s">
        <v>4155</v>
      </c>
      <c r="F547" s="667" t="s">
        <v>4156</v>
      </c>
      <c r="G547" s="666" t="s">
        <v>4063</v>
      </c>
      <c r="H547" s="666" t="s">
        <v>4064</v>
      </c>
      <c r="I547" s="668">
        <v>330.47</v>
      </c>
      <c r="J547" s="668">
        <v>48</v>
      </c>
      <c r="K547" s="669">
        <v>15862.42</v>
      </c>
    </row>
    <row r="548" spans="1:11" ht="14.4" customHeight="1" x14ac:dyDescent="0.3">
      <c r="A548" s="664" t="s">
        <v>535</v>
      </c>
      <c r="B548" s="665" t="s">
        <v>536</v>
      </c>
      <c r="C548" s="666" t="s">
        <v>551</v>
      </c>
      <c r="D548" s="667" t="s">
        <v>2093</v>
      </c>
      <c r="E548" s="666" t="s">
        <v>4155</v>
      </c>
      <c r="F548" s="667" t="s">
        <v>4156</v>
      </c>
      <c r="G548" s="666" t="s">
        <v>4065</v>
      </c>
      <c r="H548" s="666" t="s">
        <v>4066</v>
      </c>
      <c r="I548" s="668">
        <v>157.38</v>
      </c>
      <c r="J548" s="668">
        <v>60</v>
      </c>
      <c r="K548" s="669">
        <v>9442.65</v>
      </c>
    </row>
    <row r="549" spans="1:11" ht="14.4" customHeight="1" x14ac:dyDescent="0.3">
      <c r="A549" s="664" t="s">
        <v>535</v>
      </c>
      <c r="B549" s="665" t="s">
        <v>536</v>
      </c>
      <c r="C549" s="666" t="s">
        <v>551</v>
      </c>
      <c r="D549" s="667" t="s">
        <v>2093</v>
      </c>
      <c r="E549" s="666" t="s">
        <v>4155</v>
      </c>
      <c r="F549" s="667" t="s">
        <v>4156</v>
      </c>
      <c r="G549" s="666" t="s">
        <v>4067</v>
      </c>
      <c r="H549" s="666" t="s">
        <v>4068</v>
      </c>
      <c r="I549" s="668">
        <v>164.22</v>
      </c>
      <c r="J549" s="668">
        <v>60</v>
      </c>
      <c r="K549" s="669">
        <v>9853.2000000000007</v>
      </c>
    </row>
    <row r="550" spans="1:11" ht="14.4" customHeight="1" x14ac:dyDescent="0.3">
      <c r="A550" s="664" t="s">
        <v>535</v>
      </c>
      <c r="B550" s="665" t="s">
        <v>536</v>
      </c>
      <c r="C550" s="666" t="s">
        <v>551</v>
      </c>
      <c r="D550" s="667" t="s">
        <v>2093</v>
      </c>
      <c r="E550" s="666" t="s">
        <v>4155</v>
      </c>
      <c r="F550" s="667" t="s">
        <v>4156</v>
      </c>
      <c r="G550" s="666" t="s">
        <v>4069</v>
      </c>
      <c r="H550" s="666" t="s">
        <v>4070</v>
      </c>
      <c r="I550" s="668">
        <v>167.15</v>
      </c>
      <c r="J550" s="668">
        <v>12</v>
      </c>
      <c r="K550" s="669">
        <v>2005.83</v>
      </c>
    </row>
    <row r="551" spans="1:11" ht="14.4" customHeight="1" x14ac:dyDescent="0.3">
      <c r="A551" s="664" t="s">
        <v>535</v>
      </c>
      <c r="B551" s="665" t="s">
        <v>536</v>
      </c>
      <c r="C551" s="666" t="s">
        <v>551</v>
      </c>
      <c r="D551" s="667" t="s">
        <v>2093</v>
      </c>
      <c r="E551" s="666" t="s">
        <v>4155</v>
      </c>
      <c r="F551" s="667" t="s">
        <v>4156</v>
      </c>
      <c r="G551" s="666" t="s">
        <v>4071</v>
      </c>
      <c r="H551" s="666" t="s">
        <v>4072</v>
      </c>
      <c r="I551" s="668">
        <v>378.29</v>
      </c>
      <c r="J551" s="668">
        <v>24</v>
      </c>
      <c r="K551" s="669">
        <v>9079.02</v>
      </c>
    </row>
    <row r="552" spans="1:11" ht="14.4" customHeight="1" x14ac:dyDescent="0.3">
      <c r="A552" s="664" t="s">
        <v>535</v>
      </c>
      <c r="B552" s="665" t="s">
        <v>536</v>
      </c>
      <c r="C552" s="666" t="s">
        <v>551</v>
      </c>
      <c r="D552" s="667" t="s">
        <v>2093</v>
      </c>
      <c r="E552" s="666" t="s">
        <v>4155</v>
      </c>
      <c r="F552" s="667" t="s">
        <v>4156</v>
      </c>
      <c r="G552" s="666" t="s">
        <v>4073</v>
      </c>
      <c r="H552" s="666" t="s">
        <v>4074</v>
      </c>
      <c r="I552" s="668">
        <v>78.48</v>
      </c>
      <c r="J552" s="668">
        <v>72</v>
      </c>
      <c r="K552" s="669">
        <v>5650.64</v>
      </c>
    </row>
    <row r="553" spans="1:11" ht="14.4" customHeight="1" x14ac:dyDescent="0.3">
      <c r="A553" s="664" t="s">
        <v>535</v>
      </c>
      <c r="B553" s="665" t="s">
        <v>536</v>
      </c>
      <c r="C553" s="666" t="s">
        <v>551</v>
      </c>
      <c r="D553" s="667" t="s">
        <v>2093</v>
      </c>
      <c r="E553" s="666" t="s">
        <v>4155</v>
      </c>
      <c r="F553" s="667" t="s">
        <v>4156</v>
      </c>
      <c r="G553" s="666" t="s">
        <v>4075</v>
      </c>
      <c r="H553" s="666" t="s">
        <v>4076</v>
      </c>
      <c r="I553" s="668">
        <v>76.44</v>
      </c>
      <c r="J553" s="668">
        <v>36</v>
      </c>
      <c r="K553" s="669">
        <v>2751.72</v>
      </c>
    </row>
    <row r="554" spans="1:11" ht="14.4" customHeight="1" x14ac:dyDescent="0.3">
      <c r="A554" s="664" t="s">
        <v>535</v>
      </c>
      <c r="B554" s="665" t="s">
        <v>536</v>
      </c>
      <c r="C554" s="666" t="s">
        <v>551</v>
      </c>
      <c r="D554" s="667" t="s">
        <v>2093</v>
      </c>
      <c r="E554" s="666" t="s">
        <v>4155</v>
      </c>
      <c r="F554" s="667" t="s">
        <v>4156</v>
      </c>
      <c r="G554" s="666" t="s">
        <v>4077</v>
      </c>
      <c r="H554" s="666" t="s">
        <v>4078</v>
      </c>
      <c r="I554" s="668">
        <v>210.16</v>
      </c>
      <c r="J554" s="668">
        <v>36</v>
      </c>
      <c r="K554" s="669">
        <v>7565.85</v>
      </c>
    </row>
    <row r="555" spans="1:11" ht="14.4" customHeight="1" x14ac:dyDescent="0.3">
      <c r="A555" s="664" t="s">
        <v>535</v>
      </c>
      <c r="B555" s="665" t="s">
        <v>536</v>
      </c>
      <c r="C555" s="666" t="s">
        <v>551</v>
      </c>
      <c r="D555" s="667" t="s">
        <v>2093</v>
      </c>
      <c r="E555" s="666" t="s">
        <v>4155</v>
      </c>
      <c r="F555" s="667" t="s">
        <v>4156</v>
      </c>
      <c r="G555" s="666" t="s">
        <v>4079</v>
      </c>
      <c r="H555" s="666" t="s">
        <v>4080</v>
      </c>
      <c r="I555" s="668">
        <v>39.729999999999997</v>
      </c>
      <c r="J555" s="668">
        <v>72</v>
      </c>
      <c r="K555" s="669">
        <v>2860.28</v>
      </c>
    </row>
    <row r="556" spans="1:11" ht="14.4" customHeight="1" x14ac:dyDescent="0.3">
      <c r="A556" s="664" t="s">
        <v>535</v>
      </c>
      <c r="B556" s="665" t="s">
        <v>536</v>
      </c>
      <c r="C556" s="666" t="s">
        <v>551</v>
      </c>
      <c r="D556" s="667" t="s">
        <v>2093</v>
      </c>
      <c r="E556" s="666" t="s">
        <v>4155</v>
      </c>
      <c r="F556" s="667" t="s">
        <v>4156</v>
      </c>
      <c r="G556" s="666" t="s">
        <v>4081</v>
      </c>
      <c r="H556" s="666" t="s">
        <v>4082</v>
      </c>
      <c r="I556" s="668">
        <v>40.130000000000003</v>
      </c>
      <c r="J556" s="668">
        <v>36</v>
      </c>
      <c r="K556" s="669">
        <v>1444.86</v>
      </c>
    </row>
    <row r="557" spans="1:11" ht="14.4" customHeight="1" x14ac:dyDescent="0.3">
      <c r="A557" s="664" t="s">
        <v>535</v>
      </c>
      <c r="B557" s="665" t="s">
        <v>536</v>
      </c>
      <c r="C557" s="666" t="s">
        <v>551</v>
      </c>
      <c r="D557" s="667" t="s">
        <v>2093</v>
      </c>
      <c r="E557" s="666" t="s">
        <v>4155</v>
      </c>
      <c r="F557" s="667" t="s">
        <v>4156</v>
      </c>
      <c r="G557" s="666" t="s">
        <v>4083</v>
      </c>
      <c r="H557" s="666" t="s">
        <v>4084</v>
      </c>
      <c r="I557" s="668">
        <v>67.849999999999994</v>
      </c>
      <c r="J557" s="668">
        <v>36</v>
      </c>
      <c r="K557" s="669">
        <v>2442.6</v>
      </c>
    </row>
    <row r="558" spans="1:11" ht="14.4" customHeight="1" x14ac:dyDescent="0.3">
      <c r="A558" s="664" t="s">
        <v>535</v>
      </c>
      <c r="B558" s="665" t="s">
        <v>536</v>
      </c>
      <c r="C558" s="666" t="s">
        <v>551</v>
      </c>
      <c r="D558" s="667" t="s">
        <v>2093</v>
      </c>
      <c r="E558" s="666" t="s">
        <v>4155</v>
      </c>
      <c r="F558" s="667" t="s">
        <v>4156</v>
      </c>
      <c r="G558" s="666" t="s">
        <v>4085</v>
      </c>
      <c r="H558" s="666" t="s">
        <v>4086</v>
      </c>
      <c r="I558" s="668">
        <v>65.55</v>
      </c>
      <c r="J558" s="668">
        <v>72</v>
      </c>
      <c r="K558" s="669">
        <v>4719.6000000000004</v>
      </c>
    </row>
    <row r="559" spans="1:11" ht="14.4" customHeight="1" x14ac:dyDescent="0.3">
      <c r="A559" s="664" t="s">
        <v>535</v>
      </c>
      <c r="B559" s="665" t="s">
        <v>536</v>
      </c>
      <c r="C559" s="666" t="s">
        <v>551</v>
      </c>
      <c r="D559" s="667" t="s">
        <v>2093</v>
      </c>
      <c r="E559" s="666" t="s">
        <v>4139</v>
      </c>
      <c r="F559" s="667" t="s">
        <v>4140</v>
      </c>
      <c r="G559" s="666" t="s">
        <v>4087</v>
      </c>
      <c r="H559" s="666" t="s">
        <v>4088</v>
      </c>
      <c r="I559" s="668">
        <v>0.3</v>
      </c>
      <c r="J559" s="668">
        <v>200</v>
      </c>
      <c r="K559" s="669">
        <v>60</v>
      </c>
    </row>
    <row r="560" spans="1:11" ht="14.4" customHeight="1" x14ac:dyDescent="0.3">
      <c r="A560" s="664" t="s">
        <v>535</v>
      </c>
      <c r="B560" s="665" t="s">
        <v>536</v>
      </c>
      <c r="C560" s="666" t="s">
        <v>551</v>
      </c>
      <c r="D560" s="667" t="s">
        <v>2093</v>
      </c>
      <c r="E560" s="666" t="s">
        <v>4139</v>
      </c>
      <c r="F560" s="667" t="s">
        <v>4140</v>
      </c>
      <c r="G560" s="666" t="s">
        <v>3425</v>
      </c>
      <c r="H560" s="666" t="s">
        <v>3426</v>
      </c>
      <c r="I560" s="668">
        <v>0.48333333333333334</v>
      </c>
      <c r="J560" s="668">
        <v>2600</v>
      </c>
      <c r="K560" s="669">
        <v>1258</v>
      </c>
    </row>
    <row r="561" spans="1:11" ht="14.4" customHeight="1" x14ac:dyDescent="0.3">
      <c r="A561" s="664" t="s">
        <v>535</v>
      </c>
      <c r="B561" s="665" t="s">
        <v>536</v>
      </c>
      <c r="C561" s="666" t="s">
        <v>551</v>
      </c>
      <c r="D561" s="667" t="s">
        <v>2093</v>
      </c>
      <c r="E561" s="666" t="s">
        <v>4141</v>
      </c>
      <c r="F561" s="667" t="s">
        <v>4142</v>
      </c>
      <c r="G561" s="666" t="s">
        <v>4089</v>
      </c>
      <c r="H561" s="666" t="s">
        <v>4090</v>
      </c>
      <c r="I561" s="668">
        <v>16.213333333333335</v>
      </c>
      <c r="J561" s="668">
        <v>250</v>
      </c>
      <c r="K561" s="669">
        <v>4053.7</v>
      </c>
    </row>
    <row r="562" spans="1:11" ht="14.4" customHeight="1" x14ac:dyDescent="0.3">
      <c r="A562" s="664" t="s">
        <v>535</v>
      </c>
      <c r="B562" s="665" t="s">
        <v>536</v>
      </c>
      <c r="C562" s="666" t="s">
        <v>551</v>
      </c>
      <c r="D562" s="667" t="s">
        <v>2093</v>
      </c>
      <c r="E562" s="666" t="s">
        <v>4141</v>
      </c>
      <c r="F562" s="667" t="s">
        <v>4142</v>
      </c>
      <c r="G562" s="666" t="s">
        <v>4091</v>
      </c>
      <c r="H562" s="666" t="s">
        <v>4092</v>
      </c>
      <c r="I562" s="668">
        <v>16.22</v>
      </c>
      <c r="J562" s="668">
        <v>25</v>
      </c>
      <c r="K562" s="669">
        <v>405.45</v>
      </c>
    </row>
    <row r="563" spans="1:11" ht="14.4" customHeight="1" x14ac:dyDescent="0.3">
      <c r="A563" s="664" t="s">
        <v>535</v>
      </c>
      <c r="B563" s="665" t="s">
        <v>536</v>
      </c>
      <c r="C563" s="666" t="s">
        <v>551</v>
      </c>
      <c r="D563" s="667" t="s">
        <v>2093</v>
      </c>
      <c r="E563" s="666" t="s">
        <v>4141</v>
      </c>
      <c r="F563" s="667" t="s">
        <v>4142</v>
      </c>
      <c r="G563" s="666" t="s">
        <v>3435</v>
      </c>
      <c r="H563" s="666" t="s">
        <v>3436</v>
      </c>
      <c r="I563" s="668">
        <v>0.71</v>
      </c>
      <c r="J563" s="668">
        <v>3600</v>
      </c>
      <c r="K563" s="669">
        <v>2556</v>
      </c>
    </row>
    <row r="564" spans="1:11" ht="14.4" customHeight="1" x14ac:dyDescent="0.3">
      <c r="A564" s="664" t="s">
        <v>535</v>
      </c>
      <c r="B564" s="665" t="s">
        <v>536</v>
      </c>
      <c r="C564" s="666" t="s">
        <v>551</v>
      </c>
      <c r="D564" s="667" t="s">
        <v>2093</v>
      </c>
      <c r="E564" s="666" t="s">
        <v>4141</v>
      </c>
      <c r="F564" s="667" t="s">
        <v>4142</v>
      </c>
      <c r="G564" s="666" t="s">
        <v>3437</v>
      </c>
      <c r="H564" s="666" t="s">
        <v>3438</v>
      </c>
      <c r="I564" s="668">
        <v>0.71</v>
      </c>
      <c r="J564" s="668">
        <v>1200</v>
      </c>
      <c r="K564" s="669">
        <v>852</v>
      </c>
    </row>
    <row r="565" spans="1:11" ht="14.4" customHeight="1" x14ac:dyDescent="0.3">
      <c r="A565" s="664" t="s">
        <v>535</v>
      </c>
      <c r="B565" s="665" t="s">
        <v>536</v>
      </c>
      <c r="C565" s="666" t="s">
        <v>551</v>
      </c>
      <c r="D565" s="667" t="s">
        <v>2093</v>
      </c>
      <c r="E565" s="666" t="s">
        <v>4141</v>
      </c>
      <c r="F565" s="667" t="s">
        <v>4142</v>
      </c>
      <c r="G565" s="666" t="s">
        <v>3439</v>
      </c>
      <c r="H565" s="666" t="s">
        <v>3440</v>
      </c>
      <c r="I565" s="668">
        <v>0.71</v>
      </c>
      <c r="J565" s="668">
        <v>1200</v>
      </c>
      <c r="K565" s="669">
        <v>852</v>
      </c>
    </row>
    <row r="566" spans="1:11" ht="14.4" customHeight="1" x14ac:dyDescent="0.3">
      <c r="A566" s="664" t="s">
        <v>535</v>
      </c>
      <c r="B566" s="665" t="s">
        <v>536</v>
      </c>
      <c r="C566" s="666" t="s">
        <v>551</v>
      </c>
      <c r="D566" s="667" t="s">
        <v>2093</v>
      </c>
      <c r="E566" s="666" t="s">
        <v>4141</v>
      </c>
      <c r="F566" s="667" t="s">
        <v>4142</v>
      </c>
      <c r="G566" s="666" t="s">
        <v>4093</v>
      </c>
      <c r="H566" s="666" t="s">
        <v>4094</v>
      </c>
      <c r="I566" s="668">
        <v>12.583333333333334</v>
      </c>
      <c r="J566" s="668">
        <v>250</v>
      </c>
      <c r="K566" s="669">
        <v>3146</v>
      </c>
    </row>
    <row r="567" spans="1:11" ht="14.4" customHeight="1" x14ac:dyDescent="0.3">
      <c r="A567" s="664" t="s">
        <v>535</v>
      </c>
      <c r="B567" s="665" t="s">
        <v>536</v>
      </c>
      <c r="C567" s="666" t="s">
        <v>551</v>
      </c>
      <c r="D567" s="667" t="s">
        <v>2093</v>
      </c>
      <c r="E567" s="666" t="s">
        <v>4141</v>
      </c>
      <c r="F567" s="667" t="s">
        <v>4142</v>
      </c>
      <c r="G567" s="666" t="s">
        <v>3645</v>
      </c>
      <c r="H567" s="666" t="s">
        <v>3646</v>
      </c>
      <c r="I567" s="668">
        <v>12.583333333333334</v>
      </c>
      <c r="J567" s="668">
        <v>160</v>
      </c>
      <c r="K567" s="669">
        <v>2013.2</v>
      </c>
    </row>
    <row r="568" spans="1:11" ht="14.4" customHeight="1" x14ac:dyDescent="0.3">
      <c r="A568" s="664" t="s">
        <v>535</v>
      </c>
      <c r="B568" s="665" t="s">
        <v>536</v>
      </c>
      <c r="C568" s="666" t="s">
        <v>551</v>
      </c>
      <c r="D568" s="667" t="s">
        <v>2093</v>
      </c>
      <c r="E568" s="666" t="s">
        <v>4141</v>
      </c>
      <c r="F568" s="667" t="s">
        <v>4142</v>
      </c>
      <c r="G568" s="666" t="s">
        <v>4095</v>
      </c>
      <c r="H568" s="666" t="s">
        <v>4096</v>
      </c>
      <c r="I568" s="668">
        <v>12.565000000000001</v>
      </c>
      <c r="J568" s="668">
        <v>90</v>
      </c>
      <c r="K568" s="669">
        <v>1130.8399999999999</v>
      </c>
    </row>
    <row r="569" spans="1:11" ht="14.4" customHeight="1" x14ac:dyDescent="0.3">
      <c r="A569" s="664" t="s">
        <v>535</v>
      </c>
      <c r="B569" s="665" t="s">
        <v>536</v>
      </c>
      <c r="C569" s="666" t="s">
        <v>551</v>
      </c>
      <c r="D569" s="667" t="s">
        <v>2093</v>
      </c>
      <c r="E569" s="666" t="s">
        <v>4141</v>
      </c>
      <c r="F569" s="667" t="s">
        <v>4142</v>
      </c>
      <c r="G569" s="666" t="s">
        <v>4097</v>
      </c>
      <c r="H569" s="666" t="s">
        <v>4098</v>
      </c>
      <c r="I569" s="668">
        <v>12.583333333333334</v>
      </c>
      <c r="J569" s="668">
        <v>220</v>
      </c>
      <c r="K569" s="669">
        <v>2768.6</v>
      </c>
    </row>
    <row r="570" spans="1:11" ht="14.4" customHeight="1" x14ac:dyDescent="0.3">
      <c r="A570" s="664" t="s">
        <v>535</v>
      </c>
      <c r="B570" s="665" t="s">
        <v>536</v>
      </c>
      <c r="C570" s="666" t="s">
        <v>551</v>
      </c>
      <c r="D570" s="667" t="s">
        <v>2093</v>
      </c>
      <c r="E570" s="666" t="s">
        <v>4141</v>
      </c>
      <c r="F570" s="667" t="s">
        <v>4142</v>
      </c>
      <c r="G570" s="666" t="s">
        <v>4099</v>
      </c>
      <c r="H570" s="666" t="s">
        <v>4100</v>
      </c>
      <c r="I570" s="668">
        <v>16.21</v>
      </c>
      <c r="J570" s="668">
        <v>25</v>
      </c>
      <c r="K570" s="669">
        <v>405.25</v>
      </c>
    </row>
    <row r="571" spans="1:11" ht="14.4" customHeight="1" x14ac:dyDescent="0.3">
      <c r="A571" s="664" t="s">
        <v>535</v>
      </c>
      <c r="B571" s="665" t="s">
        <v>536</v>
      </c>
      <c r="C571" s="666" t="s">
        <v>551</v>
      </c>
      <c r="D571" s="667" t="s">
        <v>2093</v>
      </c>
      <c r="E571" s="666" t="s">
        <v>4143</v>
      </c>
      <c r="F571" s="667" t="s">
        <v>4144</v>
      </c>
      <c r="G571" s="666" t="s">
        <v>3447</v>
      </c>
      <c r="H571" s="666" t="s">
        <v>3448</v>
      </c>
      <c r="I571" s="668">
        <v>142.78</v>
      </c>
      <c r="J571" s="668">
        <v>6</v>
      </c>
      <c r="K571" s="669">
        <v>856.68000000000006</v>
      </c>
    </row>
    <row r="572" spans="1:11" ht="14.4" customHeight="1" x14ac:dyDescent="0.3">
      <c r="A572" s="664" t="s">
        <v>535</v>
      </c>
      <c r="B572" s="665" t="s">
        <v>536</v>
      </c>
      <c r="C572" s="666" t="s">
        <v>551</v>
      </c>
      <c r="D572" s="667" t="s">
        <v>2093</v>
      </c>
      <c r="E572" s="666" t="s">
        <v>4143</v>
      </c>
      <c r="F572" s="667" t="s">
        <v>4144</v>
      </c>
      <c r="G572" s="666" t="s">
        <v>3653</v>
      </c>
      <c r="H572" s="666" t="s">
        <v>3654</v>
      </c>
      <c r="I572" s="668">
        <v>5445</v>
      </c>
      <c r="J572" s="668">
        <v>1</v>
      </c>
      <c r="K572" s="669">
        <v>5445</v>
      </c>
    </row>
    <row r="573" spans="1:11" ht="14.4" customHeight="1" x14ac:dyDescent="0.3">
      <c r="A573" s="664" t="s">
        <v>535</v>
      </c>
      <c r="B573" s="665" t="s">
        <v>536</v>
      </c>
      <c r="C573" s="666" t="s">
        <v>551</v>
      </c>
      <c r="D573" s="667" t="s">
        <v>2093</v>
      </c>
      <c r="E573" s="666" t="s">
        <v>4143</v>
      </c>
      <c r="F573" s="667" t="s">
        <v>4144</v>
      </c>
      <c r="G573" s="666" t="s">
        <v>3655</v>
      </c>
      <c r="H573" s="666" t="s">
        <v>3656</v>
      </c>
      <c r="I573" s="668">
        <v>3035.31</v>
      </c>
      <c r="J573" s="668">
        <v>1</v>
      </c>
      <c r="K573" s="669">
        <v>3035.31</v>
      </c>
    </row>
    <row r="574" spans="1:11" ht="14.4" customHeight="1" x14ac:dyDescent="0.3">
      <c r="A574" s="664" t="s">
        <v>535</v>
      </c>
      <c r="B574" s="665" t="s">
        <v>536</v>
      </c>
      <c r="C574" s="666" t="s">
        <v>551</v>
      </c>
      <c r="D574" s="667" t="s">
        <v>2093</v>
      </c>
      <c r="E574" s="666" t="s">
        <v>4143</v>
      </c>
      <c r="F574" s="667" t="s">
        <v>4144</v>
      </c>
      <c r="G574" s="666" t="s">
        <v>3657</v>
      </c>
      <c r="H574" s="666" t="s">
        <v>3658</v>
      </c>
      <c r="I574" s="668">
        <v>2722.5</v>
      </c>
      <c r="J574" s="668">
        <v>3</v>
      </c>
      <c r="K574" s="669">
        <v>8167.51</v>
      </c>
    </row>
    <row r="575" spans="1:11" ht="14.4" customHeight="1" x14ac:dyDescent="0.3">
      <c r="A575" s="664" t="s">
        <v>535</v>
      </c>
      <c r="B575" s="665" t="s">
        <v>536</v>
      </c>
      <c r="C575" s="666" t="s">
        <v>551</v>
      </c>
      <c r="D575" s="667" t="s">
        <v>2093</v>
      </c>
      <c r="E575" s="666" t="s">
        <v>4143</v>
      </c>
      <c r="F575" s="667" t="s">
        <v>4144</v>
      </c>
      <c r="G575" s="666" t="s">
        <v>3659</v>
      </c>
      <c r="H575" s="666" t="s">
        <v>3660</v>
      </c>
      <c r="I575" s="668">
        <v>5445</v>
      </c>
      <c r="J575" s="668">
        <v>1</v>
      </c>
      <c r="K575" s="669">
        <v>5445</v>
      </c>
    </row>
    <row r="576" spans="1:11" ht="14.4" customHeight="1" x14ac:dyDescent="0.3">
      <c r="A576" s="664" t="s">
        <v>535</v>
      </c>
      <c r="B576" s="665" t="s">
        <v>536</v>
      </c>
      <c r="C576" s="666" t="s">
        <v>551</v>
      </c>
      <c r="D576" s="667" t="s">
        <v>2093</v>
      </c>
      <c r="E576" s="666" t="s">
        <v>4143</v>
      </c>
      <c r="F576" s="667" t="s">
        <v>4144</v>
      </c>
      <c r="G576" s="666" t="s">
        <v>3661</v>
      </c>
      <c r="H576" s="666" t="s">
        <v>3662</v>
      </c>
      <c r="I576" s="668">
        <v>5445</v>
      </c>
      <c r="J576" s="668">
        <v>1</v>
      </c>
      <c r="K576" s="669">
        <v>5445</v>
      </c>
    </row>
    <row r="577" spans="1:11" ht="14.4" customHeight="1" x14ac:dyDescent="0.3">
      <c r="A577" s="664" t="s">
        <v>535</v>
      </c>
      <c r="B577" s="665" t="s">
        <v>536</v>
      </c>
      <c r="C577" s="666" t="s">
        <v>551</v>
      </c>
      <c r="D577" s="667" t="s">
        <v>2093</v>
      </c>
      <c r="E577" s="666" t="s">
        <v>4143</v>
      </c>
      <c r="F577" s="667" t="s">
        <v>4144</v>
      </c>
      <c r="G577" s="666" t="s">
        <v>3663</v>
      </c>
      <c r="H577" s="666" t="s">
        <v>3664</v>
      </c>
      <c r="I577" s="668">
        <v>3130.75</v>
      </c>
      <c r="J577" s="668">
        <v>1</v>
      </c>
      <c r="K577" s="669">
        <v>3130.75</v>
      </c>
    </row>
    <row r="578" spans="1:11" ht="14.4" customHeight="1" x14ac:dyDescent="0.3">
      <c r="A578" s="664" t="s">
        <v>535</v>
      </c>
      <c r="B578" s="665" t="s">
        <v>536</v>
      </c>
      <c r="C578" s="666" t="s">
        <v>551</v>
      </c>
      <c r="D578" s="667" t="s">
        <v>2093</v>
      </c>
      <c r="E578" s="666" t="s">
        <v>4143</v>
      </c>
      <c r="F578" s="667" t="s">
        <v>4144</v>
      </c>
      <c r="G578" s="666" t="s">
        <v>3665</v>
      </c>
      <c r="H578" s="666" t="s">
        <v>3666</v>
      </c>
      <c r="I578" s="668">
        <v>3035.31</v>
      </c>
      <c r="J578" s="668">
        <v>1</v>
      </c>
      <c r="K578" s="669">
        <v>3035.31</v>
      </c>
    </row>
    <row r="579" spans="1:11" ht="14.4" customHeight="1" x14ac:dyDescent="0.3">
      <c r="A579" s="664" t="s">
        <v>535</v>
      </c>
      <c r="B579" s="665" t="s">
        <v>536</v>
      </c>
      <c r="C579" s="666" t="s">
        <v>551</v>
      </c>
      <c r="D579" s="667" t="s">
        <v>2093</v>
      </c>
      <c r="E579" s="666" t="s">
        <v>4143</v>
      </c>
      <c r="F579" s="667" t="s">
        <v>4144</v>
      </c>
      <c r="G579" s="666" t="s">
        <v>3667</v>
      </c>
      <c r="H579" s="666" t="s">
        <v>3668</v>
      </c>
      <c r="I579" s="668">
        <v>213.34</v>
      </c>
      <c r="J579" s="668">
        <v>2</v>
      </c>
      <c r="K579" s="669">
        <v>426.69</v>
      </c>
    </row>
    <row r="580" spans="1:11" ht="14.4" customHeight="1" x14ac:dyDescent="0.3">
      <c r="A580" s="664" t="s">
        <v>535</v>
      </c>
      <c r="B580" s="665" t="s">
        <v>536</v>
      </c>
      <c r="C580" s="666" t="s">
        <v>551</v>
      </c>
      <c r="D580" s="667" t="s">
        <v>2093</v>
      </c>
      <c r="E580" s="666" t="s">
        <v>4157</v>
      </c>
      <c r="F580" s="667" t="s">
        <v>4158</v>
      </c>
      <c r="G580" s="666" t="s">
        <v>4101</v>
      </c>
      <c r="H580" s="666" t="s">
        <v>4102</v>
      </c>
      <c r="I580" s="668">
        <v>64.8</v>
      </c>
      <c r="J580" s="668">
        <v>72</v>
      </c>
      <c r="K580" s="669">
        <v>4665.78</v>
      </c>
    </row>
    <row r="581" spans="1:11" ht="14.4" customHeight="1" x14ac:dyDescent="0.3">
      <c r="A581" s="664" t="s">
        <v>535</v>
      </c>
      <c r="B581" s="665" t="s">
        <v>536</v>
      </c>
      <c r="C581" s="666" t="s">
        <v>551</v>
      </c>
      <c r="D581" s="667" t="s">
        <v>2093</v>
      </c>
      <c r="E581" s="666" t="s">
        <v>4157</v>
      </c>
      <c r="F581" s="667" t="s">
        <v>4158</v>
      </c>
      <c r="G581" s="666" t="s">
        <v>4103</v>
      </c>
      <c r="H581" s="666" t="s">
        <v>4104</v>
      </c>
      <c r="I581" s="668">
        <v>4630</v>
      </c>
      <c r="J581" s="668">
        <v>1</v>
      </c>
      <c r="K581" s="669">
        <v>4630</v>
      </c>
    </row>
    <row r="582" spans="1:11" ht="14.4" customHeight="1" x14ac:dyDescent="0.3">
      <c r="A582" s="664" t="s">
        <v>535</v>
      </c>
      <c r="B582" s="665" t="s">
        <v>536</v>
      </c>
      <c r="C582" s="666" t="s">
        <v>551</v>
      </c>
      <c r="D582" s="667" t="s">
        <v>2093</v>
      </c>
      <c r="E582" s="666" t="s">
        <v>4157</v>
      </c>
      <c r="F582" s="667" t="s">
        <v>4158</v>
      </c>
      <c r="G582" s="666" t="s">
        <v>4105</v>
      </c>
      <c r="H582" s="666" t="s">
        <v>4106</v>
      </c>
      <c r="I582" s="668">
        <v>9423</v>
      </c>
      <c r="J582" s="668">
        <v>1</v>
      </c>
      <c r="K582" s="669">
        <v>9423</v>
      </c>
    </row>
    <row r="583" spans="1:11" ht="14.4" customHeight="1" x14ac:dyDescent="0.3">
      <c r="A583" s="664" t="s">
        <v>535</v>
      </c>
      <c r="B583" s="665" t="s">
        <v>536</v>
      </c>
      <c r="C583" s="666" t="s">
        <v>551</v>
      </c>
      <c r="D583" s="667" t="s">
        <v>2093</v>
      </c>
      <c r="E583" s="666" t="s">
        <v>4157</v>
      </c>
      <c r="F583" s="667" t="s">
        <v>4158</v>
      </c>
      <c r="G583" s="666" t="s">
        <v>4107</v>
      </c>
      <c r="H583" s="666" t="s">
        <v>4108</v>
      </c>
      <c r="I583" s="668">
        <v>9851.39</v>
      </c>
      <c r="J583" s="668">
        <v>1</v>
      </c>
      <c r="K583" s="669">
        <v>9851.39</v>
      </c>
    </row>
    <row r="584" spans="1:11" ht="14.4" customHeight="1" x14ac:dyDescent="0.3">
      <c r="A584" s="664" t="s">
        <v>535</v>
      </c>
      <c r="B584" s="665" t="s">
        <v>536</v>
      </c>
      <c r="C584" s="666" t="s">
        <v>551</v>
      </c>
      <c r="D584" s="667" t="s">
        <v>2093</v>
      </c>
      <c r="E584" s="666" t="s">
        <v>4157</v>
      </c>
      <c r="F584" s="667" t="s">
        <v>4158</v>
      </c>
      <c r="G584" s="666" t="s">
        <v>4109</v>
      </c>
      <c r="H584" s="666" t="s">
        <v>4110</v>
      </c>
      <c r="I584" s="668">
        <v>6928.98</v>
      </c>
      <c r="J584" s="668">
        <v>1</v>
      </c>
      <c r="K584" s="669">
        <v>6928.98</v>
      </c>
    </row>
    <row r="585" spans="1:11" ht="14.4" customHeight="1" x14ac:dyDescent="0.3">
      <c r="A585" s="664" t="s">
        <v>535</v>
      </c>
      <c r="B585" s="665" t="s">
        <v>536</v>
      </c>
      <c r="C585" s="666" t="s">
        <v>551</v>
      </c>
      <c r="D585" s="667" t="s">
        <v>2093</v>
      </c>
      <c r="E585" s="666" t="s">
        <v>4157</v>
      </c>
      <c r="F585" s="667" t="s">
        <v>4158</v>
      </c>
      <c r="G585" s="666" t="s">
        <v>4111</v>
      </c>
      <c r="H585" s="666" t="s">
        <v>4112</v>
      </c>
      <c r="I585" s="668">
        <v>6989.94</v>
      </c>
      <c r="J585" s="668">
        <v>2</v>
      </c>
      <c r="K585" s="669">
        <v>13979.88</v>
      </c>
    </row>
    <row r="586" spans="1:11" ht="14.4" customHeight="1" x14ac:dyDescent="0.3">
      <c r="A586" s="664" t="s">
        <v>535</v>
      </c>
      <c r="B586" s="665" t="s">
        <v>536</v>
      </c>
      <c r="C586" s="666" t="s">
        <v>551</v>
      </c>
      <c r="D586" s="667" t="s">
        <v>2093</v>
      </c>
      <c r="E586" s="666" t="s">
        <v>4157</v>
      </c>
      <c r="F586" s="667" t="s">
        <v>4158</v>
      </c>
      <c r="G586" s="666" t="s">
        <v>4113</v>
      </c>
      <c r="H586" s="666" t="s">
        <v>4114</v>
      </c>
      <c r="I586" s="668">
        <v>15180</v>
      </c>
      <c r="J586" s="668">
        <v>1</v>
      </c>
      <c r="K586" s="669">
        <v>15180</v>
      </c>
    </row>
    <row r="587" spans="1:11" ht="14.4" customHeight="1" x14ac:dyDescent="0.3">
      <c r="A587" s="664" t="s">
        <v>535</v>
      </c>
      <c r="B587" s="665" t="s">
        <v>536</v>
      </c>
      <c r="C587" s="666" t="s">
        <v>551</v>
      </c>
      <c r="D587" s="667" t="s">
        <v>2093</v>
      </c>
      <c r="E587" s="666" t="s">
        <v>4157</v>
      </c>
      <c r="F587" s="667" t="s">
        <v>4158</v>
      </c>
      <c r="G587" s="666" t="s">
        <v>4115</v>
      </c>
      <c r="H587" s="666" t="s">
        <v>4116</v>
      </c>
      <c r="I587" s="668">
        <v>1725</v>
      </c>
      <c r="J587" s="668">
        <v>10</v>
      </c>
      <c r="K587" s="669">
        <v>17250</v>
      </c>
    </row>
    <row r="588" spans="1:11" ht="14.4" customHeight="1" x14ac:dyDescent="0.3">
      <c r="A588" s="664" t="s">
        <v>535</v>
      </c>
      <c r="B588" s="665" t="s">
        <v>536</v>
      </c>
      <c r="C588" s="666" t="s">
        <v>551</v>
      </c>
      <c r="D588" s="667" t="s">
        <v>2093</v>
      </c>
      <c r="E588" s="666" t="s">
        <v>4157</v>
      </c>
      <c r="F588" s="667" t="s">
        <v>4158</v>
      </c>
      <c r="G588" s="666" t="s">
        <v>4117</v>
      </c>
      <c r="H588" s="666" t="s">
        <v>4118</v>
      </c>
      <c r="I588" s="668">
        <v>9851.39</v>
      </c>
      <c r="J588" s="668">
        <v>1</v>
      </c>
      <c r="K588" s="669">
        <v>9851.39</v>
      </c>
    </row>
    <row r="589" spans="1:11" ht="14.4" customHeight="1" x14ac:dyDescent="0.3">
      <c r="A589" s="664" t="s">
        <v>535</v>
      </c>
      <c r="B589" s="665" t="s">
        <v>536</v>
      </c>
      <c r="C589" s="666" t="s">
        <v>551</v>
      </c>
      <c r="D589" s="667" t="s">
        <v>2093</v>
      </c>
      <c r="E589" s="666" t="s">
        <v>4157</v>
      </c>
      <c r="F589" s="667" t="s">
        <v>4158</v>
      </c>
      <c r="G589" s="666" t="s">
        <v>4119</v>
      </c>
      <c r="H589" s="666" t="s">
        <v>4120</v>
      </c>
      <c r="I589" s="668">
        <v>15180</v>
      </c>
      <c r="J589" s="668">
        <v>1</v>
      </c>
      <c r="K589" s="669">
        <v>15180</v>
      </c>
    </row>
    <row r="590" spans="1:11" ht="14.4" customHeight="1" x14ac:dyDescent="0.3">
      <c r="A590" s="664" t="s">
        <v>535</v>
      </c>
      <c r="B590" s="665" t="s">
        <v>536</v>
      </c>
      <c r="C590" s="666" t="s">
        <v>551</v>
      </c>
      <c r="D590" s="667" t="s">
        <v>2093</v>
      </c>
      <c r="E590" s="666" t="s">
        <v>4157</v>
      </c>
      <c r="F590" s="667" t="s">
        <v>4158</v>
      </c>
      <c r="G590" s="666" t="s">
        <v>4121</v>
      </c>
      <c r="H590" s="666" t="s">
        <v>4122</v>
      </c>
      <c r="I590" s="668">
        <v>15180</v>
      </c>
      <c r="J590" s="668">
        <v>1</v>
      </c>
      <c r="K590" s="669">
        <v>15180</v>
      </c>
    </row>
    <row r="591" spans="1:11" ht="14.4" customHeight="1" x14ac:dyDescent="0.3">
      <c r="A591" s="664" t="s">
        <v>535</v>
      </c>
      <c r="B591" s="665" t="s">
        <v>536</v>
      </c>
      <c r="C591" s="666" t="s">
        <v>551</v>
      </c>
      <c r="D591" s="667" t="s">
        <v>2093</v>
      </c>
      <c r="E591" s="666" t="s">
        <v>4149</v>
      </c>
      <c r="F591" s="667" t="s">
        <v>4150</v>
      </c>
      <c r="G591" s="666" t="s">
        <v>3685</v>
      </c>
      <c r="H591" s="666" t="s">
        <v>3686</v>
      </c>
      <c r="I591" s="668">
        <v>23.47</v>
      </c>
      <c r="J591" s="668">
        <v>30</v>
      </c>
      <c r="K591" s="669">
        <v>704.1</v>
      </c>
    </row>
    <row r="592" spans="1:11" ht="14.4" customHeight="1" x14ac:dyDescent="0.3">
      <c r="A592" s="664" t="s">
        <v>535</v>
      </c>
      <c r="B592" s="665" t="s">
        <v>536</v>
      </c>
      <c r="C592" s="666" t="s">
        <v>551</v>
      </c>
      <c r="D592" s="667" t="s">
        <v>2093</v>
      </c>
      <c r="E592" s="666" t="s">
        <v>4149</v>
      </c>
      <c r="F592" s="667" t="s">
        <v>4150</v>
      </c>
      <c r="G592" s="666" t="s">
        <v>4123</v>
      </c>
      <c r="H592" s="666" t="s">
        <v>4124</v>
      </c>
      <c r="I592" s="668">
        <v>149.99</v>
      </c>
      <c r="J592" s="668">
        <v>140</v>
      </c>
      <c r="K592" s="669">
        <v>20998.82</v>
      </c>
    </row>
    <row r="593" spans="1:11" ht="14.4" customHeight="1" x14ac:dyDescent="0.3">
      <c r="A593" s="664" t="s">
        <v>535</v>
      </c>
      <c r="B593" s="665" t="s">
        <v>536</v>
      </c>
      <c r="C593" s="666" t="s">
        <v>551</v>
      </c>
      <c r="D593" s="667" t="s">
        <v>2093</v>
      </c>
      <c r="E593" s="666" t="s">
        <v>4149</v>
      </c>
      <c r="F593" s="667" t="s">
        <v>4150</v>
      </c>
      <c r="G593" s="666" t="s">
        <v>3687</v>
      </c>
      <c r="H593" s="666" t="s">
        <v>3688</v>
      </c>
      <c r="I593" s="668">
        <v>220.22</v>
      </c>
      <c r="J593" s="668">
        <v>20</v>
      </c>
      <c r="K593" s="669">
        <v>4404.3999999999996</v>
      </c>
    </row>
    <row r="594" spans="1:11" ht="14.4" customHeight="1" x14ac:dyDescent="0.3">
      <c r="A594" s="664" t="s">
        <v>535</v>
      </c>
      <c r="B594" s="665" t="s">
        <v>536</v>
      </c>
      <c r="C594" s="666" t="s">
        <v>551</v>
      </c>
      <c r="D594" s="667" t="s">
        <v>2093</v>
      </c>
      <c r="E594" s="666" t="s">
        <v>4149</v>
      </c>
      <c r="F594" s="667" t="s">
        <v>4150</v>
      </c>
      <c r="G594" s="666" t="s">
        <v>3691</v>
      </c>
      <c r="H594" s="666" t="s">
        <v>3692</v>
      </c>
      <c r="I594" s="668">
        <v>695.75</v>
      </c>
      <c r="J594" s="668">
        <v>184</v>
      </c>
      <c r="K594" s="669">
        <v>128018</v>
      </c>
    </row>
    <row r="595" spans="1:11" ht="14.4" customHeight="1" x14ac:dyDescent="0.3">
      <c r="A595" s="664" t="s">
        <v>535</v>
      </c>
      <c r="B595" s="665" t="s">
        <v>536</v>
      </c>
      <c r="C595" s="666" t="s">
        <v>551</v>
      </c>
      <c r="D595" s="667" t="s">
        <v>2093</v>
      </c>
      <c r="E595" s="666" t="s">
        <v>4149</v>
      </c>
      <c r="F595" s="667" t="s">
        <v>4150</v>
      </c>
      <c r="G595" s="666" t="s">
        <v>4125</v>
      </c>
      <c r="H595" s="666" t="s">
        <v>4126</v>
      </c>
      <c r="I595" s="668">
        <v>120</v>
      </c>
      <c r="J595" s="668">
        <v>30</v>
      </c>
      <c r="K595" s="669">
        <v>3599.87</v>
      </c>
    </row>
    <row r="596" spans="1:11" ht="14.4" customHeight="1" x14ac:dyDescent="0.3">
      <c r="A596" s="664" t="s">
        <v>535</v>
      </c>
      <c r="B596" s="665" t="s">
        <v>536</v>
      </c>
      <c r="C596" s="666" t="s">
        <v>551</v>
      </c>
      <c r="D596" s="667" t="s">
        <v>2093</v>
      </c>
      <c r="E596" s="666" t="s">
        <v>4149</v>
      </c>
      <c r="F596" s="667" t="s">
        <v>4150</v>
      </c>
      <c r="G596" s="666" t="s">
        <v>3693</v>
      </c>
      <c r="H596" s="666" t="s">
        <v>3694</v>
      </c>
      <c r="I596" s="668">
        <v>15.39</v>
      </c>
      <c r="J596" s="668">
        <v>50</v>
      </c>
      <c r="K596" s="669">
        <v>769.5</v>
      </c>
    </row>
    <row r="597" spans="1:11" ht="14.4" customHeight="1" x14ac:dyDescent="0.3">
      <c r="A597" s="664" t="s">
        <v>535</v>
      </c>
      <c r="B597" s="665" t="s">
        <v>536</v>
      </c>
      <c r="C597" s="666" t="s">
        <v>551</v>
      </c>
      <c r="D597" s="667" t="s">
        <v>2093</v>
      </c>
      <c r="E597" s="666" t="s">
        <v>4149</v>
      </c>
      <c r="F597" s="667" t="s">
        <v>4150</v>
      </c>
      <c r="G597" s="666" t="s">
        <v>4127</v>
      </c>
      <c r="H597" s="666" t="s">
        <v>4128</v>
      </c>
      <c r="I597" s="668">
        <v>209.37</v>
      </c>
      <c r="J597" s="668">
        <v>10</v>
      </c>
      <c r="K597" s="669">
        <v>2093.66</v>
      </c>
    </row>
    <row r="598" spans="1:11" ht="14.4" customHeight="1" x14ac:dyDescent="0.3">
      <c r="A598" s="664" t="s">
        <v>535</v>
      </c>
      <c r="B598" s="665" t="s">
        <v>536</v>
      </c>
      <c r="C598" s="666" t="s">
        <v>551</v>
      </c>
      <c r="D598" s="667" t="s">
        <v>2093</v>
      </c>
      <c r="E598" s="666" t="s">
        <v>4149</v>
      </c>
      <c r="F598" s="667" t="s">
        <v>4150</v>
      </c>
      <c r="G598" s="666" t="s">
        <v>4129</v>
      </c>
      <c r="H598" s="666" t="s">
        <v>4130</v>
      </c>
      <c r="I598" s="668">
        <v>209.37</v>
      </c>
      <c r="J598" s="668">
        <v>10</v>
      </c>
      <c r="K598" s="669">
        <v>2093.66</v>
      </c>
    </row>
    <row r="599" spans="1:11" ht="14.4" customHeight="1" x14ac:dyDescent="0.3">
      <c r="A599" s="664" t="s">
        <v>535</v>
      </c>
      <c r="B599" s="665" t="s">
        <v>536</v>
      </c>
      <c r="C599" s="666" t="s">
        <v>551</v>
      </c>
      <c r="D599" s="667" t="s">
        <v>2093</v>
      </c>
      <c r="E599" s="666" t="s">
        <v>4149</v>
      </c>
      <c r="F599" s="667" t="s">
        <v>4150</v>
      </c>
      <c r="G599" s="666" t="s">
        <v>3697</v>
      </c>
      <c r="H599" s="666" t="s">
        <v>3698</v>
      </c>
      <c r="I599" s="668">
        <v>41.77</v>
      </c>
      <c r="J599" s="668">
        <v>50</v>
      </c>
      <c r="K599" s="669">
        <v>2088.46</v>
      </c>
    </row>
    <row r="600" spans="1:11" ht="14.4" customHeight="1" x14ac:dyDescent="0.3">
      <c r="A600" s="664" t="s">
        <v>535</v>
      </c>
      <c r="B600" s="665" t="s">
        <v>536</v>
      </c>
      <c r="C600" s="666" t="s">
        <v>551</v>
      </c>
      <c r="D600" s="667" t="s">
        <v>2093</v>
      </c>
      <c r="E600" s="666" t="s">
        <v>4149</v>
      </c>
      <c r="F600" s="667" t="s">
        <v>4150</v>
      </c>
      <c r="G600" s="666" t="s">
        <v>4131</v>
      </c>
      <c r="H600" s="666" t="s">
        <v>4132</v>
      </c>
      <c r="I600" s="668">
        <v>11.13</v>
      </c>
      <c r="J600" s="668">
        <v>25</v>
      </c>
      <c r="K600" s="669">
        <v>278.3</v>
      </c>
    </row>
    <row r="601" spans="1:11" ht="14.4" customHeight="1" thickBot="1" x14ac:dyDescent="0.35">
      <c r="A601" s="670" t="s">
        <v>535</v>
      </c>
      <c r="B601" s="671" t="s">
        <v>536</v>
      </c>
      <c r="C601" s="672" t="s">
        <v>3228</v>
      </c>
      <c r="D601" s="673" t="s">
        <v>4159</v>
      </c>
      <c r="E601" s="672" t="s">
        <v>4135</v>
      </c>
      <c r="F601" s="673" t="s">
        <v>4136</v>
      </c>
      <c r="G601" s="672" t="s">
        <v>3857</v>
      </c>
      <c r="H601" s="672" t="s">
        <v>3858</v>
      </c>
      <c r="I601" s="674">
        <v>66799.899999999994</v>
      </c>
      <c r="J601" s="674">
        <v>2</v>
      </c>
      <c r="K601" s="675">
        <v>133599.79999999999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P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O1"/>
    </sheetView>
  </sheetViews>
  <sheetFormatPr defaultRowHeight="14.4" outlineLevelRow="1" x14ac:dyDescent="0.3"/>
  <cols>
    <col min="1" max="1" width="37.21875" customWidth="1"/>
    <col min="2" max="15" width="13.109375" customWidth="1"/>
  </cols>
  <sheetData>
    <row r="1" spans="1:16" ht="18.600000000000001" thickBot="1" x14ac:dyDescent="0.4">
      <c r="A1" s="552" t="s">
        <v>130</v>
      </c>
      <c r="B1" s="512"/>
      <c r="C1" s="512"/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</row>
    <row r="2" spans="1:16" ht="15" thickBot="1" x14ac:dyDescent="0.35">
      <c r="A2" s="382" t="s">
        <v>312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6" x14ac:dyDescent="0.3">
      <c r="A3" s="401" t="s">
        <v>245</v>
      </c>
      <c r="B3" s="550" t="s">
        <v>227</v>
      </c>
      <c r="C3" s="384">
        <v>0</v>
      </c>
      <c r="D3" s="385">
        <v>99</v>
      </c>
      <c r="E3" s="404">
        <v>100</v>
      </c>
      <c r="F3" s="404">
        <v>101</v>
      </c>
      <c r="G3" s="404">
        <v>302</v>
      </c>
      <c r="H3" s="404">
        <v>303</v>
      </c>
      <c r="I3" s="404">
        <v>304</v>
      </c>
      <c r="J3" s="404">
        <v>305</v>
      </c>
      <c r="K3" s="385">
        <v>629</v>
      </c>
      <c r="L3" s="385">
        <v>636</v>
      </c>
      <c r="M3" s="385">
        <v>642</v>
      </c>
      <c r="N3" s="385">
        <v>746</v>
      </c>
      <c r="O3" s="773">
        <v>930</v>
      </c>
      <c r="P3" s="788"/>
    </row>
    <row r="4" spans="1:16" ht="36.6" outlineLevel="1" thickBot="1" x14ac:dyDescent="0.35">
      <c r="A4" s="402">
        <v>2016</v>
      </c>
      <c r="B4" s="551"/>
      <c r="C4" s="386" t="s">
        <v>228</v>
      </c>
      <c r="D4" s="387" t="s">
        <v>229</v>
      </c>
      <c r="E4" s="405" t="s">
        <v>278</v>
      </c>
      <c r="F4" s="405" t="s">
        <v>279</v>
      </c>
      <c r="G4" s="405" t="s">
        <v>280</v>
      </c>
      <c r="H4" s="405" t="s">
        <v>281</v>
      </c>
      <c r="I4" s="405" t="s">
        <v>282</v>
      </c>
      <c r="J4" s="405" t="s">
        <v>283</v>
      </c>
      <c r="K4" s="387" t="s">
        <v>254</v>
      </c>
      <c r="L4" s="387" t="s">
        <v>255</v>
      </c>
      <c r="M4" s="387" t="s">
        <v>256</v>
      </c>
      <c r="N4" s="387" t="s">
        <v>257</v>
      </c>
      <c r="O4" s="774" t="s">
        <v>247</v>
      </c>
      <c r="P4" s="788"/>
    </row>
    <row r="5" spans="1:16" x14ac:dyDescent="0.3">
      <c r="A5" s="388" t="s">
        <v>230</v>
      </c>
      <c r="B5" s="426"/>
      <c r="C5" s="427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775"/>
      <c r="P5" s="788"/>
    </row>
    <row r="6" spans="1:16" ht="15" collapsed="1" thickBot="1" x14ac:dyDescent="0.35">
      <c r="A6" s="389" t="s">
        <v>94</v>
      </c>
      <c r="B6" s="429">
        <f xml:space="preserve">
TRUNC(IF($A$4&lt;=12,SUMIFS('ON Data'!F:F,'ON Data'!$D:$D,$A$4,'ON Data'!$E:$E,1),SUMIFS('ON Data'!F:F,'ON Data'!$E:$E,1)/'ON Data'!$D$3),1)</f>
        <v>94.3</v>
      </c>
      <c r="C6" s="430">
        <f xml:space="preserve">
TRUNC(IF($A$4&lt;=12,SUMIFS('ON Data'!G:G,'ON Data'!$D:$D,$A$4,'ON Data'!$E:$E,1),SUMIFS('ON Data'!G:G,'ON Data'!$E:$E,1)/'ON Data'!$D$3),1)</f>
        <v>0</v>
      </c>
      <c r="D6" s="431">
        <f xml:space="preserve">
TRUNC(IF($A$4&lt;=12,SUMIFS('ON Data'!I:I,'ON Data'!$D:$D,$A$4,'ON Data'!$E:$E,1),SUMIFS('ON Data'!I:I,'ON Data'!$E:$E,1)/'ON Data'!$D$3),1)</f>
        <v>0.8</v>
      </c>
      <c r="E6" s="431">
        <f xml:space="preserve">
TRUNC(IF($A$4&lt;=12,SUMIFS('ON Data'!J:J,'ON Data'!$D:$D,$A$4,'ON Data'!$E:$E,1),SUMIFS('ON Data'!J:J,'ON Data'!$E:$E,1)/'ON Data'!$D$3),1)</f>
        <v>4</v>
      </c>
      <c r="F6" s="431">
        <f xml:space="preserve">
TRUNC(IF($A$4&lt;=12,SUMIFS('ON Data'!K:K,'ON Data'!$D:$D,$A$4,'ON Data'!$E:$E,1),SUMIFS('ON Data'!K:K,'ON Data'!$E:$E,1)/'ON Data'!$D$3),1)</f>
        <v>15</v>
      </c>
      <c r="G6" s="431">
        <f xml:space="preserve">
TRUNC(IF($A$4&lt;=12,SUMIFS('ON Data'!O:O,'ON Data'!$D:$D,$A$4,'ON Data'!$E:$E,1),SUMIFS('ON Data'!O:O,'ON Data'!$E:$E,1)/'ON Data'!$D$3),1)</f>
        <v>4</v>
      </c>
      <c r="H6" s="431">
        <f xml:space="preserve">
TRUNC(IF($A$4&lt;=12,SUMIFS('ON Data'!P:P,'ON Data'!$D:$D,$A$4,'ON Data'!$E:$E,1),SUMIFS('ON Data'!P:P,'ON Data'!$E:$E,1)/'ON Data'!$D$3),1)</f>
        <v>13.5</v>
      </c>
      <c r="I6" s="431">
        <f xml:space="preserve">
TRUNC(IF($A$4&lt;=12,SUMIFS('ON Data'!Q:Q,'ON Data'!$D:$D,$A$4,'ON Data'!$E:$E,1),SUMIFS('ON Data'!Q:Q,'ON Data'!$E:$E,1)/'ON Data'!$D$3),1)</f>
        <v>29.1</v>
      </c>
      <c r="J6" s="431">
        <f xml:space="preserve">
TRUNC(IF($A$4&lt;=12,SUMIFS('ON Data'!R:R,'ON Data'!$D:$D,$A$4,'ON Data'!$E:$E,1),SUMIFS('ON Data'!R:R,'ON Data'!$E:$E,1)/'ON Data'!$D$3),1)</f>
        <v>13</v>
      </c>
      <c r="K6" s="431">
        <f xml:space="preserve">
TRUNC(IF($A$4&lt;=12,SUMIFS('ON Data'!AM:AM,'ON Data'!$D:$D,$A$4,'ON Data'!$E:$E,1),SUMIFS('ON Data'!AM:AM,'ON Data'!$E:$E,1)/'ON Data'!$D$3),1)</f>
        <v>4</v>
      </c>
      <c r="L6" s="431">
        <f xml:space="preserve">
TRUNC(IF($A$4&lt;=12,SUMIFS('ON Data'!AO:AO,'ON Data'!$D:$D,$A$4,'ON Data'!$E:$E,1),SUMIFS('ON Data'!AO:AO,'ON Data'!$E:$E,1)/'ON Data'!$D$3),1)</f>
        <v>2</v>
      </c>
      <c r="M6" s="431">
        <f xml:space="preserve">
TRUNC(IF($A$4&lt;=12,SUMIFS('ON Data'!AR:AR,'ON Data'!$D:$D,$A$4,'ON Data'!$E:$E,1),SUMIFS('ON Data'!AR:AR,'ON Data'!$E:$E,1)/'ON Data'!$D$3),1)</f>
        <v>5.7</v>
      </c>
      <c r="N6" s="431">
        <f xml:space="preserve">
TRUNC(IF($A$4&lt;=12,SUMIFS('ON Data'!AU:AU,'ON Data'!$D:$D,$A$4,'ON Data'!$E:$E,1),SUMIFS('ON Data'!AU:AU,'ON Data'!$E:$E,1)/'ON Data'!$D$3),1)</f>
        <v>1</v>
      </c>
      <c r="O6" s="776">
        <f xml:space="preserve">
TRUNC(IF($A$4&lt;=12,SUMIFS('ON Data'!AW:AW,'ON Data'!$D:$D,$A$4,'ON Data'!$E:$E,1),SUMIFS('ON Data'!AW:AW,'ON Data'!$E:$E,1)/'ON Data'!$D$3),1)</f>
        <v>2</v>
      </c>
      <c r="P6" s="788"/>
    </row>
    <row r="7" spans="1:16" ht="15" hidden="1" outlineLevel="1" thickBot="1" x14ac:dyDescent="0.35">
      <c r="A7" s="389" t="s">
        <v>131</v>
      </c>
      <c r="B7" s="429"/>
      <c r="C7" s="432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776"/>
      <c r="P7" s="788"/>
    </row>
    <row r="8" spans="1:16" ht="15" hidden="1" outlineLevel="1" thickBot="1" x14ac:dyDescent="0.35">
      <c r="A8" s="389" t="s">
        <v>96</v>
      </c>
      <c r="B8" s="429"/>
      <c r="C8" s="432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776"/>
      <c r="P8" s="788"/>
    </row>
    <row r="9" spans="1:16" ht="15" hidden="1" outlineLevel="1" thickBot="1" x14ac:dyDescent="0.35">
      <c r="A9" s="390" t="s">
        <v>69</v>
      </c>
      <c r="B9" s="433"/>
      <c r="C9" s="434"/>
      <c r="D9" s="435"/>
      <c r="E9" s="435"/>
      <c r="F9" s="435"/>
      <c r="G9" s="435"/>
      <c r="H9" s="435"/>
      <c r="I9" s="435"/>
      <c r="J9" s="435"/>
      <c r="K9" s="435"/>
      <c r="L9" s="435"/>
      <c r="M9" s="435"/>
      <c r="N9" s="435"/>
      <c r="O9" s="777"/>
      <c r="P9" s="788"/>
    </row>
    <row r="10" spans="1:16" x14ac:dyDescent="0.3">
      <c r="A10" s="391" t="s">
        <v>231</v>
      </c>
      <c r="B10" s="406"/>
      <c r="C10" s="407"/>
      <c r="D10" s="408"/>
      <c r="E10" s="408"/>
      <c r="F10" s="408"/>
      <c r="G10" s="408"/>
      <c r="H10" s="408"/>
      <c r="I10" s="408"/>
      <c r="J10" s="408"/>
      <c r="K10" s="408"/>
      <c r="L10" s="408"/>
      <c r="M10" s="408"/>
      <c r="N10" s="408"/>
      <c r="O10" s="778"/>
      <c r="P10" s="788"/>
    </row>
    <row r="11" spans="1:16" x14ac:dyDescent="0.3">
      <c r="A11" s="392" t="s">
        <v>232</v>
      </c>
      <c r="B11" s="409">
        <f xml:space="preserve">
IF($A$4&lt;=12,SUMIFS('ON Data'!F:F,'ON Data'!$D:$D,$A$4,'ON Data'!$E:$E,2),SUMIFS('ON Data'!F:F,'ON Data'!$E:$E,2))</f>
        <v>43017.98</v>
      </c>
      <c r="C11" s="410">
        <f xml:space="preserve">
IF($A$4&lt;=12,SUMIFS('ON Data'!G:G,'ON Data'!$D:$D,$A$4,'ON Data'!$E:$E,2),SUMIFS('ON Data'!G:G,'ON Data'!$E:$E,2))</f>
        <v>0</v>
      </c>
      <c r="D11" s="411">
        <f xml:space="preserve">
IF($A$4&lt;=12,SUMIFS('ON Data'!I:I,'ON Data'!$D:$D,$A$4,'ON Data'!$E:$E,2),SUMIFS('ON Data'!I:I,'ON Data'!$E:$E,2))</f>
        <v>408</v>
      </c>
      <c r="E11" s="411">
        <f xml:space="preserve">
IF($A$4&lt;=12,SUMIFS('ON Data'!J:J,'ON Data'!$D:$D,$A$4,'ON Data'!$E:$E,2),SUMIFS('ON Data'!J:J,'ON Data'!$E:$E,2))</f>
        <v>1848</v>
      </c>
      <c r="F11" s="411">
        <f xml:space="preserve">
IF($A$4&lt;=12,SUMIFS('ON Data'!K:K,'ON Data'!$D:$D,$A$4,'ON Data'!$E:$E,2),SUMIFS('ON Data'!K:K,'ON Data'!$E:$E,2))</f>
        <v>7232</v>
      </c>
      <c r="G11" s="411">
        <f xml:space="preserve">
IF($A$4&lt;=12,SUMIFS('ON Data'!O:O,'ON Data'!$D:$D,$A$4,'ON Data'!$E:$E,2),SUMIFS('ON Data'!O:O,'ON Data'!$E:$E,2))</f>
        <v>1850</v>
      </c>
      <c r="H11" s="411">
        <f xml:space="preserve">
IF($A$4&lt;=12,SUMIFS('ON Data'!P:P,'ON Data'!$D:$D,$A$4,'ON Data'!$E:$E,2),SUMIFS('ON Data'!P:P,'ON Data'!$E:$E,2))</f>
        <v>5866.5</v>
      </c>
      <c r="I11" s="411">
        <f xml:space="preserve">
IF($A$4&lt;=12,SUMIFS('ON Data'!Q:Q,'ON Data'!$D:$D,$A$4,'ON Data'!$E:$E,2),SUMIFS('ON Data'!Q:Q,'ON Data'!$E:$E,2))</f>
        <v>12942.699999999999</v>
      </c>
      <c r="J11" s="411">
        <f xml:space="preserve">
IF($A$4&lt;=12,SUMIFS('ON Data'!R:R,'ON Data'!$D:$D,$A$4,'ON Data'!$E:$E,2),SUMIFS('ON Data'!R:R,'ON Data'!$E:$E,2))</f>
        <v>5849.25</v>
      </c>
      <c r="K11" s="411">
        <f xml:space="preserve">
IF($A$4&lt;=12,SUMIFS('ON Data'!AM:AM,'ON Data'!$D:$D,$A$4,'ON Data'!$E:$E,2),SUMIFS('ON Data'!AM:AM,'ON Data'!$E:$E,2))</f>
        <v>1777.5</v>
      </c>
      <c r="L11" s="411">
        <f xml:space="preserve">
IF($A$4&lt;=12,SUMIFS('ON Data'!AO:AO,'ON Data'!$D:$D,$A$4,'ON Data'!$E:$E,2),SUMIFS('ON Data'!AO:AO,'ON Data'!$E:$E,2))</f>
        <v>943</v>
      </c>
      <c r="M11" s="411">
        <f xml:space="preserve">
IF($A$4&lt;=12,SUMIFS('ON Data'!AR:AR,'ON Data'!$D:$D,$A$4,'ON Data'!$E:$E,2),SUMIFS('ON Data'!AR:AR,'ON Data'!$E:$E,2))</f>
        <v>2789.2799999999997</v>
      </c>
      <c r="N11" s="411">
        <f xml:space="preserve">
IF($A$4&lt;=12,SUMIFS('ON Data'!AU:AU,'ON Data'!$D:$D,$A$4,'ON Data'!$E:$E,2),SUMIFS('ON Data'!AU:AU,'ON Data'!$E:$E,2))</f>
        <v>503.75</v>
      </c>
      <c r="O11" s="779">
        <f xml:space="preserve">
IF($A$4&lt;=12,SUMIFS('ON Data'!AW:AW,'ON Data'!$D:$D,$A$4,'ON Data'!$E:$E,2),SUMIFS('ON Data'!AW:AW,'ON Data'!$E:$E,2))</f>
        <v>1008</v>
      </c>
      <c r="P11" s="788"/>
    </row>
    <row r="12" spans="1:16" x14ac:dyDescent="0.3">
      <c r="A12" s="392" t="s">
        <v>233</v>
      </c>
      <c r="B12" s="409">
        <f xml:space="preserve">
IF($A$4&lt;=12,SUMIFS('ON Data'!F:F,'ON Data'!$D:$D,$A$4,'ON Data'!$E:$E,3),SUMIFS('ON Data'!F:F,'ON Data'!$E:$E,3))</f>
        <v>114.5</v>
      </c>
      <c r="C12" s="410">
        <f xml:space="preserve">
IF($A$4&lt;=12,SUMIFS('ON Data'!G:G,'ON Data'!$D:$D,$A$4,'ON Data'!$E:$E,3),SUMIFS('ON Data'!G:G,'ON Data'!$E:$E,3))</f>
        <v>0</v>
      </c>
      <c r="D12" s="411">
        <f xml:space="preserve">
IF($A$4&lt;=12,SUMIFS('ON Data'!I:I,'ON Data'!$D:$D,$A$4,'ON Data'!$E:$E,3),SUMIFS('ON Data'!I:I,'ON Data'!$E:$E,3))</f>
        <v>5</v>
      </c>
      <c r="E12" s="411">
        <f xml:space="preserve">
IF($A$4&lt;=12,SUMIFS('ON Data'!J:J,'ON Data'!$D:$D,$A$4,'ON Data'!$E:$E,3),SUMIFS('ON Data'!J:J,'ON Data'!$E:$E,3))</f>
        <v>0</v>
      </c>
      <c r="F12" s="411">
        <f xml:space="preserve">
IF($A$4&lt;=12,SUMIFS('ON Data'!K:K,'ON Data'!$D:$D,$A$4,'ON Data'!$E:$E,3),SUMIFS('ON Data'!K:K,'ON Data'!$E:$E,3))</f>
        <v>0</v>
      </c>
      <c r="G12" s="411">
        <f xml:space="preserve">
IF($A$4&lt;=12,SUMIFS('ON Data'!O:O,'ON Data'!$D:$D,$A$4,'ON Data'!$E:$E,3),SUMIFS('ON Data'!O:O,'ON Data'!$E:$E,3))</f>
        <v>0</v>
      </c>
      <c r="H12" s="411">
        <f xml:space="preserve">
IF($A$4&lt;=12,SUMIFS('ON Data'!P:P,'ON Data'!$D:$D,$A$4,'ON Data'!$E:$E,3),SUMIFS('ON Data'!P:P,'ON Data'!$E:$E,3))</f>
        <v>80</v>
      </c>
      <c r="I12" s="411">
        <f xml:space="preserve">
IF($A$4&lt;=12,SUMIFS('ON Data'!Q:Q,'ON Data'!$D:$D,$A$4,'ON Data'!$E:$E,3),SUMIFS('ON Data'!Q:Q,'ON Data'!$E:$E,3))</f>
        <v>29.5</v>
      </c>
      <c r="J12" s="411">
        <f xml:space="preserve">
IF($A$4&lt;=12,SUMIFS('ON Data'!R:R,'ON Data'!$D:$D,$A$4,'ON Data'!$E:$E,3),SUMIFS('ON Data'!R:R,'ON Data'!$E:$E,3))</f>
        <v>0</v>
      </c>
      <c r="K12" s="411">
        <f xml:space="preserve">
IF($A$4&lt;=12,SUMIFS('ON Data'!AM:AM,'ON Data'!$D:$D,$A$4,'ON Data'!$E:$E,3),SUMIFS('ON Data'!AM:AM,'ON Data'!$E:$E,3))</f>
        <v>0</v>
      </c>
      <c r="L12" s="411">
        <f xml:space="preserve">
IF($A$4&lt;=12,SUMIFS('ON Data'!AO:AO,'ON Data'!$D:$D,$A$4,'ON Data'!$E:$E,3),SUMIFS('ON Data'!AO:AO,'ON Data'!$E:$E,3))</f>
        <v>0</v>
      </c>
      <c r="M12" s="411">
        <f xml:space="preserve">
IF($A$4&lt;=12,SUMIFS('ON Data'!AR:AR,'ON Data'!$D:$D,$A$4,'ON Data'!$E:$E,3),SUMIFS('ON Data'!AR:AR,'ON Data'!$E:$E,3))</f>
        <v>0</v>
      </c>
      <c r="N12" s="411">
        <f xml:space="preserve">
IF($A$4&lt;=12,SUMIFS('ON Data'!AU:AU,'ON Data'!$D:$D,$A$4,'ON Data'!$E:$E,3),SUMIFS('ON Data'!AU:AU,'ON Data'!$E:$E,3))</f>
        <v>0</v>
      </c>
      <c r="O12" s="779">
        <f xml:space="preserve">
IF($A$4&lt;=12,SUMIFS('ON Data'!AW:AW,'ON Data'!$D:$D,$A$4,'ON Data'!$E:$E,3),SUMIFS('ON Data'!AW:AW,'ON Data'!$E:$E,3))</f>
        <v>0</v>
      </c>
      <c r="P12" s="788"/>
    </row>
    <row r="13" spans="1:16" x14ac:dyDescent="0.3">
      <c r="A13" s="392" t="s">
        <v>240</v>
      </c>
      <c r="B13" s="409">
        <f xml:space="preserve">
IF($A$4&lt;=12,SUMIFS('ON Data'!F:F,'ON Data'!$D:$D,$A$4,'ON Data'!$E:$E,4),SUMIFS('ON Data'!F:F,'ON Data'!$E:$E,4))</f>
        <v>2970.5</v>
      </c>
      <c r="C13" s="410">
        <f xml:space="preserve">
IF($A$4&lt;=12,SUMIFS('ON Data'!G:G,'ON Data'!$D:$D,$A$4,'ON Data'!$E:$E,4),SUMIFS('ON Data'!G:G,'ON Data'!$E:$E,4))</f>
        <v>0</v>
      </c>
      <c r="D13" s="411">
        <f xml:space="preserve">
IF($A$4&lt;=12,SUMIFS('ON Data'!I:I,'ON Data'!$D:$D,$A$4,'ON Data'!$E:$E,4),SUMIFS('ON Data'!I:I,'ON Data'!$E:$E,4))</f>
        <v>0</v>
      </c>
      <c r="E13" s="411">
        <f xml:space="preserve">
IF($A$4&lt;=12,SUMIFS('ON Data'!J:J,'ON Data'!$D:$D,$A$4,'ON Data'!$E:$E,4),SUMIFS('ON Data'!J:J,'ON Data'!$E:$E,4))</f>
        <v>307</v>
      </c>
      <c r="F13" s="411">
        <f xml:space="preserve">
IF($A$4&lt;=12,SUMIFS('ON Data'!K:K,'ON Data'!$D:$D,$A$4,'ON Data'!$E:$E,4),SUMIFS('ON Data'!K:K,'ON Data'!$E:$E,4))</f>
        <v>1530</v>
      </c>
      <c r="G13" s="411">
        <f xml:space="preserve">
IF($A$4&lt;=12,SUMIFS('ON Data'!O:O,'ON Data'!$D:$D,$A$4,'ON Data'!$E:$E,4),SUMIFS('ON Data'!O:O,'ON Data'!$E:$E,4))</f>
        <v>52.5</v>
      </c>
      <c r="H13" s="411">
        <f xml:space="preserve">
IF($A$4&lt;=12,SUMIFS('ON Data'!P:P,'ON Data'!$D:$D,$A$4,'ON Data'!$E:$E,4),SUMIFS('ON Data'!P:P,'ON Data'!$E:$E,4))</f>
        <v>15</v>
      </c>
      <c r="I13" s="411">
        <f xml:space="preserve">
IF($A$4&lt;=12,SUMIFS('ON Data'!Q:Q,'ON Data'!$D:$D,$A$4,'ON Data'!$E:$E,4),SUMIFS('ON Data'!Q:Q,'ON Data'!$E:$E,4))</f>
        <v>743.5</v>
      </c>
      <c r="J13" s="411">
        <f xml:space="preserve">
IF($A$4&lt;=12,SUMIFS('ON Data'!R:R,'ON Data'!$D:$D,$A$4,'ON Data'!$E:$E,4),SUMIFS('ON Data'!R:R,'ON Data'!$E:$E,4))</f>
        <v>202.5</v>
      </c>
      <c r="K13" s="411">
        <f xml:space="preserve">
IF($A$4&lt;=12,SUMIFS('ON Data'!AM:AM,'ON Data'!$D:$D,$A$4,'ON Data'!$E:$E,4),SUMIFS('ON Data'!AM:AM,'ON Data'!$E:$E,4))</f>
        <v>0</v>
      </c>
      <c r="L13" s="411">
        <f xml:space="preserve">
IF($A$4&lt;=12,SUMIFS('ON Data'!AO:AO,'ON Data'!$D:$D,$A$4,'ON Data'!$E:$E,4),SUMIFS('ON Data'!AO:AO,'ON Data'!$E:$E,4))</f>
        <v>0</v>
      </c>
      <c r="M13" s="411">
        <f xml:space="preserve">
IF($A$4&lt;=12,SUMIFS('ON Data'!AR:AR,'ON Data'!$D:$D,$A$4,'ON Data'!$E:$E,4),SUMIFS('ON Data'!AR:AR,'ON Data'!$E:$E,4))</f>
        <v>0</v>
      </c>
      <c r="N13" s="411">
        <f xml:space="preserve">
IF($A$4&lt;=12,SUMIFS('ON Data'!AU:AU,'ON Data'!$D:$D,$A$4,'ON Data'!$E:$E,4),SUMIFS('ON Data'!AU:AU,'ON Data'!$E:$E,4))</f>
        <v>120</v>
      </c>
      <c r="O13" s="779">
        <f xml:space="preserve">
IF($A$4&lt;=12,SUMIFS('ON Data'!AW:AW,'ON Data'!$D:$D,$A$4,'ON Data'!$E:$E,4),SUMIFS('ON Data'!AW:AW,'ON Data'!$E:$E,4))</f>
        <v>0</v>
      </c>
      <c r="P13" s="788"/>
    </row>
    <row r="14" spans="1:16" ht="15" thickBot="1" x14ac:dyDescent="0.35">
      <c r="A14" s="393" t="s">
        <v>234</v>
      </c>
      <c r="B14" s="413">
        <f xml:space="preserve">
IF($A$4&lt;=12,SUMIFS('ON Data'!F:F,'ON Data'!$D:$D,$A$4,'ON Data'!$E:$E,5),SUMIFS('ON Data'!F:F,'ON Data'!$E:$E,5))</f>
        <v>70</v>
      </c>
      <c r="C14" s="414">
        <f xml:space="preserve">
IF($A$4&lt;=12,SUMIFS('ON Data'!G:G,'ON Data'!$D:$D,$A$4,'ON Data'!$E:$E,5),SUMIFS('ON Data'!G:G,'ON Data'!$E:$E,5))</f>
        <v>70</v>
      </c>
      <c r="D14" s="415">
        <f xml:space="preserve">
IF($A$4&lt;=12,SUMIFS('ON Data'!I:I,'ON Data'!$D:$D,$A$4,'ON Data'!$E:$E,5),SUMIFS('ON Data'!I:I,'ON Data'!$E:$E,5))</f>
        <v>0</v>
      </c>
      <c r="E14" s="415">
        <f xml:space="preserve">
IF($A$4&lt;=12,SUMIFS('ON Data'!J:J,'ON Data'!$D:$D,$A$4,'ON Data'!$E:$E,5),SUMIFS('ON Data'!J:J,'ON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Data'!O:O,'ON Data'!$D:$D,$A$4,'ON Data'!$E:$E,5),SUMIFS('ON Data'!O:O,'ON Data'!$E:$E,5))</f>
        <v>0</v>
      </c>
      <c r="H14" s="415">
        <f xml:space="preserve">
IF($A$4&lt;=12,SUMIFS('ON Data'!P:P,'ON Data'!$D:$D,$A$4,'ON Data'!$E:$E,5),SUMIFS('ON Data'!P:P,'ON Data'!$E:$E,5))</f>
        <v>0</v>
      </c>
      <c r="I14" s="415">
        <f xml:space="preserve">
IF($A$4&lt;=12,SUMIFS('ON Data'!Q:Q,'ON Data'!$D:$D,$A$4,'ON Data'!$E:$E,5),SUMIFS('ON Data'!Q:Q,'ON Data'!$E:$E,5))</f>
        <v>0</v>
      </c>
      <c r="J14" s="415">
        <f xml:space="preserve">
IF($A$4&lt;=12,SUMIFS('ON Data'!R:R,'ON Data'!$D:$D,$A$4,'ON Data'!$E:$E,5),SUMIFS('ON Data'!R:R,'ON Data'!$E:$E,5))</f>
        <v>0</v>
      </c>
      <c r="K14" s="415">
        <f xml:space="preserve">
IF($A$4&lt;=12,SUMIFS('ON Data'!AM:AM,'ON Data'!$D:$D,$A$4,'ON Data'!$E:$E,5),SUMIFS('ON Data'!AM:AM,'ON Data'!$E:$E,5))</f>
        <v>0</v>
      </c>
      <c r="L14" s="415">
        <f xml:space="preserve">
IF($A$4&lt;=12,SUMIFS('ON Data'!AO:AO,'ON Data'!$D:$D,$A$4,'ON Data'!$E:$E,5),SUMIFS('ON Data'!AO:AO,'ON Data'!$E:$E,5))</f>
        <v>0</v>
      </c>
      <c r="M14" s="415">
        <f xml:space="preserve">
IF($A$4&lt;=12,SUMIFS('ON Data'!AR:AR,'ON Data'!$D:$D,$A$4,'ON Data'!$E:$E,5),SUMIFS('ON Data'!AR:AR,'ON Data'!$E:$E,5))</f>
        <v>0</v>
      </c>
      <c r="N14" s="415">
        <f xml:space="preserve">
IF($A$4&lt;=12,SUMIFS('ON Data'!AU:AU,'ON Data'!$D:$D,$A$4,'ON Data'!$E:$E,5),SUMIFS('ON Data'!AU:AU,'ON Data'!$E:$E,5))</f>
        <v>0</v>
      </c>
      <c r="O14" s="780">
        <f xml:space="preserve">
IF($A$4&lt;=12,SUMIFS('ON Data'!AW:AW,'ON Data'!$D:$D,$A$4,'ON Data'!$E:$E,5),SUMIFS('ON Data'!AW:AW,'ON Data'!$E:$E,5))</f>
        <v>0</v>
      </c>
      <c r="P14" s="788"/>
    </row>
    <row r="15" spans="1:16" x14ac:dyDescent="0.3">
      <c r="A15" s="289" t="s">
        <v>244</v>
      </c>
      <c r="B15" s="417"/>
      <c r="C15" s="418"/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781"/>
      <c r="P15" s="788"/>
    </row>
    <row r="16" spans="1:16" x14ac:dyDescent="0.3">
      <c r="A16" s="394" t="s">
        <v>235</v>
      </c>
      <c r="B16" s="409">
        <f xml:space="preserve">
IF($A$4&lt;=12,SUMIFS('ON Data'!F:F,'ON Data'!$D:$D,$A$4,'ON Data'!$E:$E,7),SUMIFS('ON Data'!F:F,'ON Data'!$E:$E,7))</f>
        <v>0</v>
      </c>
      <c r="C16" s="410">
        <f xml:space="preserve">
IF($A$4&lt;=12,SUMIFS('ON Data'!G:G,'ON Data'!$D:$D,$A$4,'ON Data'!$E:$E,7),SUMIFS('ON Data'!G:G,'ON Data'!$E:$E,7))</f>
        <v>0</v>
      </c>
      <c r="D16" s="411">
        <f xml:space="preserve">
IF($A$4&lt;=12,SUMIFS('ON Data'!I:I,'ON Data'!$D:$D,$A$4,'ON Data'!$E:$E,7),SUMIFS('ON Data'!I:I,'ON Data'!$E:$E,7))</f>
        <v>0</v>
      </c>
      <c r="E16" s="411">
        <f xml:space="preserve">
IF($A$4&lt;=12,SUMIFS('ON Data'!J:J,'ON Data'!$D:$D,$A$4,'ON Data'!$E:$E,7),SUMIFS('ON Data'!J:J,'ON Data'!$E:$E,7))</f>
        <v>0</v>
      </c>
      <c r="F16" s="411">
        <f xml:space="preserve">
IF($A$4&lt;=12,SUMIFS('ON Data'!K:K,'ON Data'!$D:$D,$A$4,'ON Data'!$E:$E,7),SUMIFS('ON Data'!K:K,'ON Data'!$E:$E,7))</f>
        <v>0</v>
      </c>
      <c r="G16" s="411">
        <f xml:space="preserve">
IF($A$4&lt;=12,SUMIFS('ON Data'!O:O,'ON Data'!$D:$D,$A$4,'ON Data'!$E:$E,7),SUMIFS('ON Data'!O:O,'ON Data'!$E:$E,7))</f>
        <v>0</v>
      </c>
      <c r="H16" s="411">
        <f xml:space="preserve">
IF($A$4&lt;=12,SUMIFS('ON Data'!P:P,'ON Data'!$D:$D,$A$4,'ON Data'!$E:$E,7),SUMIFS('ON Data'!P:P,'ON Data'!$E:$E,7))</f>
        <v>0</v>
      </c>
      <c r="I16" s="411">
        <f xml:space="preserve">
IF($A$4&lt;=12,SUMIFS('ON Data'!Q:Q,'ON Data'!$D:$D,$A$4,'ON Data'!$E:$E,7),SUMIFS('ON Data'!Q:Q,'ON Data'!$E:$E,7))</f>
        <v>0</v>
      </c>
      <c r="J16" s="411">
        <f xml:space="preserve">
IF($A$4&lt;=12,SUMIFS('ON Data'!R:R,'ON Data'!$D:$D,$A$4,'ON Data'!$E:$E,7),SUMIFS('ON Data'!R:R,'ON Data'!$E:$E,7))</f>
        <v>0</v>
      </c>
      <c r="K16" s="411">
        <f xml:space="preserve">
IF($A$4&lt;=12,SUMIFS('ON Data'!AM:AM,'ON Data'!$D:$D,$A$4,'ON Data'!$E:$E,7),SUMIFS('ON Data'!AM:AM,'ON Data'!$E:$E,7))</f>
        <v>0</v>
      </c>
      <c r="L16" s="411">
        <f xml:space="preserve">
IF($A$4&lt;=12,SUMIFS('ON Data'!AO:AO,'ON Data'!$D:$D,$A$4,'ON Data'!$E:$E,7),SUMIFS('ON Data'!AO:AO,'ON Data'!$E:$E,7))</f>
        <v>0</v>
      </c>
      <c r="M16" s="411">
        <f xml:space="preserve">
IF($A$4&lt;=12,SUMIFS('ON Data'!AR:AR,'ON Data'!$D:$D,$A$4,'ON Data'!$E:$E,7),SUMIFS('ON Data'!AR:AR,'ON Data'!$E:$E,7))</f>
        <v>0</v>
      </c>
      <c r="N16" s="411">
        <f xml:space="preserve">
IF($A$4&lt;=12,SUMIFS('ON Data'!AU:AU,'ON Data'!$D:$D,$A$4,'ON Data'!$E:$E,7),SUMIFS('ON Data'!AU:AU,'ON Data'!$E:$E,7))</f>
        <v>0</v>
      </c>
      <c r="O16" s="779">
        <f xml:space="preserve">
IF($A$4&lt;=12,SUMIFS('ON Data'!AW:AW,'ON Data'!$D:$D,$A$4,'ON Data'!$E:$E,7),SUMIFS('ON Data'!AW:AW,'ON Data'!$E:$E,7))</f>
        <v>0</v>
      </c>
      <c r="P16" s="788"/>
    </row>
    <row r="17" spans="1:16" x14ac:dyDescent="0.3">
      <c r="A17" s="394" t="s">
        <v>236</v>
      </c>
      <c r="B17" s="409">
        <f xml:space="preserve">
IF($A$4&lt;=12,SUMIFS('ON Data'!F:F,'ON Data'!$D:$D,$A$4,'ON Data'!$E:$E,8),SUMIFS('ON Data'!F:F,'ON Data'!$E:$E,8))</f>
        <v>0</v>
      </c>
      <c r="C17" s="410">
        <f xml:space="preserve">
IF($A$4&lt;=12,SUMIFS('ON Data'!G:G,'ON Data'!$D:$D,$A$4,'ON Data'!$E:$E,8),SUMIFS('ON Data'!G:G,'ON Data'!$E:$E,8))</f>
        <v>0</v>
      </c>
      <c r="D17" s="411">
        <f xml:space="preserve">
IF($A$4&lt;=12,SUMIFS('ON Data'!I:I,'ON Data'!$D:$D,$A$4,'ON Data'!$E:$E,8),SUMIFS('ON Data'!I:I,'ON Data'!$E:$E,8))</f>
        <v>0</v>
      </c>
      <c r="E17" s="411">
        <f xml:space="preserve">
IF($A$4&lt;=12,SUMIFS('ON Data'!J:J,'ON Data'!$D:$D,$A$4,'ON Data'!$E:$E,8),SUMIFS('ON Data'!J:J,'ON Data'!$E:$E,8))</f>
        <v>0</v>
      </c>
      <c r="F17" s="411">
        <f xml:space="preserve">
IF($A$4&lt;=12,SUMIFS('ON Data'!K:K,'ON Data'!$D:$D,$A$4,'ON Data'!$E:$E,8),SUMIFS('ON Data'!K:K,'ON Data'!$E:$E,8))</f>
        <v>0</v>
      </c>
      <c r="G17" s="411">
        <f xml:space="preserve">
IF($A$4&lt;=12,SUMIFS('ON Data'!O:O,'ON Data'!$D:$D,$A$4,'ON Data'!$E:$E,8),SUMIFS('ON Data'!O:O,'ON Data'!$E:$E,8))</f>
        <v>0</v>
      </c>
      <c r="H17" s="411">
        <f xml:space="preserve">
IF($A$4&lt;=12,SUMIFS('ON Data'!P:P,'ON Data'!$D:$D,$A$4,'ON Data'!$E:$E,8),SUMIFS('ON Data'!P:P,'ON Data'!$E:$E,8))</f>
        <v>0</v>
      </c>
      <c r="I17" s="411">
        <f xml:space="preserve">
IF($A$4&lt;=12,SUMIFS('ON Data'!Q:Q,'ON Data'!$D:$D,$A$4,'ON Data'!$E:$E,8),SUMIFS('ON Data'!Q:Q,'ON Data'!$E:$E,8))</f>
        <v>0</v>
      </c>
      <c r="J17" s="411">
        <f xml:space="preserve">
IF($A$4&lt;=12,SUMIFS('ON Data'!R:R,'ON Data'!$D:$D,$A$4,'ON Data'!$E:$E,8),SUMIFS('ON Data'!R:R,'ON Data'!$E:$E,8))</f>
        <v>0</v>
      </c>
      <c r="K17" s="411">
        <f xml:space="preserve">
IF($A$4&lt;=12,SUMIFS('ON Data'!AM:AM,'ON Data'!$D:$D,$A$4,'ON Data'!$E:$E,8),SUMIFS('ON Data'!AM:AM,'ON Data'!$E:$E,8))</f>
        <v>0</v>
      </c>
      <c r="L17" s="411">
        <f xml:space="preserve">
IF($A$4&lt;=12,SUMIFS('ON Data'!AO:AO,'ON Data'!$D:$D,$A$4,'ON Data'!$E:$E,8),SUMIFS('ON Data'!AO:AO,'ON Data'!$E:$E,8))</f>
        <v>0</v>
      </c>
      <c r="M17" s="411">
        <f xml:space="preserve">
IF($A$4&lt;=12,SUMIFS('ON Data'!AR:AR,'ON Data'!$D:$D,$A$4,'ON Data'!$E:$E,8),SUMIFS('ON Data'!AR:AR,'ON Data'!$E:$E,8))</f>
        <v>0</v>
      </c>
      <c r="N17" s="411">
        <f xml:space="preserve">
IF($A$4&lt;=12,SUMIFS('ON Data'!AU:AU,'ON Data'!$D:$D,$A$4,'ON Data'!$E:$E,8),SUMIFS('ON Data'!AU:AU,'ON Data'!$E:$E,8))</f>
        <v>0</v>
      </c>
      <c r="O17" s="779">
        <f xml:space="preserve">
IF($A$4&lt;=12,SUMIFS('ON Data'!AW:AW,'ON Data'!$D:$D,$A$4,'ON Data'!$E:$E,8),SUMIFS('ON Data'!AW:AW,'ON Data'!$E:$E,8))</f>
        <v>0</v>
      </c>
      <c r="P17" s="788"/>
    </row>
    <row r="18" spans="1:16" x14ac:dyDescent="0.3">
      <c r="A18" s="394" t="s">
        <v>237</v>
      </c>
      <c r="B18" s="409">
        <f xml:space="preserve">
B19-B16-B17</f>
        <v>44518</v>
      </c>
      <c r="C18" s="410">
        <f t="shared" ref="C18:F18" si="0" xml:space="preserve">
C19-C16-C17</f>
        <v>0</v>
      </c>
      <c r="D18" s="411">
        <f t="shared" si="0"/>
        <v>0</v>
      </c>
      <c r="E18" s="411">
        <f t="shared" si="0"/>
        <v>0</v>
      </c>
      <c r="F18" s="411">
        <f t="shared" si="0"/>
        <v>0</v>
      </c>
      <c r="G18" s="411">
        <f t="shared" ref="G18:K18" si="1" xml:space="preserve">
G19-G16-G17</f>
        <v>0</v>
      </c>
      <c r="H18" s="411">
        <f t="shared" si="1"/>
        <v>4250</v>
      </c>
      <c r="I18" s="411">
        <f t="shared" si="1"/>
        <v>22400</v>
      </c>
      <c r="J18" s="411">
        <f t="shared" si="1"/>
        <v>12968</v>
      </c>
      <c r="K18" s="411">
        <f t="shared" si="1"/>
        <v>0</v>
      </c>
      <c r="L18" s="411">
        <f t="shared" ref="L18:O18" si="2" xml:space="preserve">
L19-L16-L17</f>
        <v>1000</v>
      </c>
      <c r="M18" s="411">
        <f t="shared" si="2"/>
        <v>3900</v>
      </c>
      <c r="N18" s="411">
        <f t="shared" si="2"/>
        <v>0</v>
      </c>
      <c r="O18" s="779">
        <f t="shared" si="2"/>
        <v>0</v>
      </c>
      <c r="P18" s="788"/>
    </row>
    <row r="19" spans="1:16" ht="15" thickBot="1" x14ac:dyDescent="0.35">
      <c r="A19" s="395" t="s">
        <v>238</v>
      </c>
      <c r="B19" s="420">
        <f xml:space="preserve">
IF($A$4&lt;=12,SUMIFS('ON Data'!F:F,'ON Data'!$D:$D,$A$4,'ON Data'!$E:$E,9),SUMIFS('ON Data'!F:F,'ON Data'!$E:$E,9))</f>
        <v>44518</v>
      </c>
      <c r="C19" s="421">
        <f xml:space="preserve">
IF($A$4&lt;=12,SUMIFS('ON Data'!G:G,'ON Data'!$D:$D,$A$4,'ON Data'!$E:$E,9),SUMIFS('ON Data'!G:G,'ON Data'!$E:$E,9))</f>
        <v>0</v>
      </c>
      <c r="D19" s="422">
        <f xml:space="preserve">
IF($A$4&lt;=12,SUMIFS('ON Data'!I:I,'ON Data'!$D:$D,$A$4,'ON Data'!$E:$E,9),SUMIFS('ON Data'!I:I,'ON Data'!$E:$E,9))</f>
        <v>0</v>
      </c>
      <c r="E19" s="422">
        <f xml:space="preserve">
IF($A$4&lt;=12,SUMIFS('ON Data'!J:J,'ON Data'!$D:$D,$A$4,'ON Data'!$E:$E,9),SUMIFS('ON Data'!J:J,'ON Data'!$E:$E,9))</f>
        <v>0</v>
      </c>
      <c r="F19" s="422">
        <f xml:space="preserve">
IF($A$4&lt;=12,SUMIFS('ON Data'!K:K,'ON Data'!$D:$D,$A$4,'ON Data'!$E:$E,9),SUMIFS('ON Data'!K:K,'ON Data'!$E:$E,9))</f>
        <v>0</v>
      </c>
      <c r="G19" s="422">
        <f xml:space="preserve">
IF($A$4&lt;=12,SUMIFS('ON Data'!O:O,'ON Data'!$D:$D,$A$4,'ON Data'!$E:$E,9),SUMIFS('ON Data'!O:O,'ON Data'!$E:$E,9))</f>
        <v>0</v>
      </c>
      <c r="H19" s="422">
        <f xml:space="preserve">
IF($A$4&lt;=12,SUMIFS('ON Data'!P:P,'ON Data'!$D:$D,$A$4,'ON Data'!$E:$E,9),SUMIFS('ON Data'!P:P,'ON Data'!$E:$E,9))</f>
        <v>4250</v>
      </c>
      <c r="I19" s="422">
        <f xml:space="preserve">
IF($A$4&lt;=12,SUMIFS('ON Data'!Q:Q,'ON Data'!$D:$D,$A$4,'ON Data'!$E:$E,9),SUMIFS('ON Data'!Q:Q,'ON Data'!$E:$E,9))</f>
        <v>22400</v>
      </c>
      <c r="J19" s="422">
        <f xml:space="preserve">
IF($A$4&lt;=12,SUMIFS('ON Data'!R:R,'ON Data'!$D:$D,$A$4,'ON Data'!$E:$E,9),SUMIFS('ON Data'!R:R,'ON Data'!$E:$E,9))</f>
        <v>12968</v>
      </c>
      <c r="K19" s="422">
        <f xml:space="preserve">
IF($A$4&lt;=12,SUMIFS('ON Data'!AM:AM,'ON Data'!$D:$D,$A$4,'ON Data'!$E:$E,9),SUMIFS('ON Data'!AM:AM,'ON Data'!$E:$E,9))</f>
        <v>0</v>
      </c>
      <c r="L19" s="422">
        <f xml:space="preserve">
IF($A$4&lt;=12,SUMIFS('ON Data'!AO:AO,'ON Data'!$D:$D,$A$4,'ON Data'!$E:$E,9),SUMIFS('ON Data'!AO:AO,'ON Data'!$E:$E,9))</f>
        <v>1000</v>
      </c>
      <c r="M19" s="422">
        <f xml:space="preserve">
IF($A$4&lt;=12,SUMIFS('ON Data'!AR:AR,'ON Data'!$D:$D,$A$4,'ON Data'!$E:$E,9),SUMIFS('ON Data'!AR:AR,'ON Data'!$E:$E,9))</f>
        <v>3900</v>
      </c>
      <c r="N19" s="422">
        <f xml:space="preserve">
IF($A$4&lt;=12,SUMIFS('ON Data'!AU:AU,'ON Data'!$D:$D,$A$4,'ON Data'!$E:$E,9),SUMIFS('ON Data'!AU:AU,'ON Data'!$E:$E,9))</f>
        <v>0</v>
      </c>
      <c r="O19" s="782">
        <f xml:space="preserve">
IF($A$4&lt;=12,SUMIFS('ON Data'!AW:AW,'ON Data'!$D:$D,$A$4,'ON Data'!$E:$E,9),SUMIFS('ON Data'!AW:AW,'ON Data'!$E:$E,9))</f>
        <v>0</v>
      </c>
      <c r="P19" s="788"/>
    </row>
    <row r="20" spans="1:16" ht="15" collapsed="1" thickBot="1" x14ac:dyDescent="0.35">
      <c r="A20" s="396" t="s">
        <v>94</v>
      </c>
      <c r="B20" s="423">
        <f xml:space="preserve">
IF($A$4&lt;=12,SUMIFS('ON Data'!F:F,'ON Data'!$D:$D,$A$4,'ON Data'!$E:$E,6),SUMIFS('ON Data'!F:F,'ON Data'!$E:$E,6))</f>
        <v>13019814</v>
      </c>
      <c r="C20" s="424">
        <f xml:space="preserve">
IF($A$4&lt;=12,SUMIFS('ON Data'!G:G,'ON Data'!$D:$D,$A$4,'ON Data'!$E:$E,6),SUMIFS('ON Data'!G:G,'ON Data'!$E:$E,6))</f>
        <v>10500</v>
      </c>
      <c r="D20" s="425">
        <f xml:space="preserve">
IF($A$4&lt;=12,SUMIFS('ON Data'!I:I,'ON Data'!$D:$D,$A$4,'ON Data'!$E:$E,6),SUMIFS('ON Data'!I:I,'ON Data'!$E:$E,6))</f>
        <v>65132</v>
      </c>
      <c r="E20" s="425">
        <f xml:space="preserve">
IF($A$4&lt;=12,SUMIFS('ON Data'!J:J,'ON Data'!$D:$D,$A$4,'ON Data'!$E:$E,6),SUMIFS('ON Data'!J:J,'ON Data'!$E:$E,6))</f>
        <v>725751</v>
      </c>
      <c r="F20" s="425">
        <f xml:space="preserve">
IF($A$4&lt;=12,SUMIFS('ON Data'!K:K,'ON Data'!$D:$D,$A$4,'ON Data'!$E:$E,6),SUMIFS('ON Data'!K:K,'ON Data'!$E:$E,6))</f>
        <v>5336037</v>
      </c>
      <c r="G20" s="425">
        <f xml:space="preserve">
IF($A$4&lt;=12,SUMIFS('ON Data'!O:O,'ON Data'!$D:$D,$A$4,'ON Data'!$E:$E,6),SUMIFS('ON Data'!O:O,'ON Data'!$E:$E,6))</f>
        <v>335965</v>
      </c>
      <c r="H20" s="425">
        <f xml:space="preserve">
IF($A$4&lt;=12,SUMIFS('ON Data'!P:P,'ON Data'!$D:$D,$A$4,'ON Data'!$E:$E,6),SUMIFS('ON Data'!P:P,'ON Data'!$E:$E,6))</f>
        <v>1003404</v>
      </c>
      <c r="I20" s="425">
        <f xml:space="preserve">
IF($A$4&lt;=12,SUMIFS('ON Data'!Q:Q,'ON Data'!$D:$D,$A$4,'ON Data'!$E:$E,6),SUMIFS('ON Data'!Q:Q,'ON Data'!$E:$E,6))</f>
        <v>3111622</v>
      </c>
      <c r="J20" s="425">
        <f xml:space="preserve">
IF($A$4&lt;=12,SUMIFS('ON Data'!R:R,'ON Data'!$D:$D,$A$4,'ON Data'!$E:$E,6),SUMIFS('ON Data'!R:R,'ON Data'!$E:$E,6))</f>
        <v>1385878</v>
      </c>
      <c r="K20" s="425">
        <f xml:space="preserve">
IF($A$4&lt;=12,SUMIFS('ON Data'!AM:AM,'ON Data'!$D:$D,$A$4,'ON Data'!$E:$E,6),SUMIFS('ON Data'!AM:AM,'ON Data'!$E:$E,6))</f>
        <v>261594</v>
      </c>
      <c r="L20" s="425">
        <f xml:space="preserve">
IF($A$4&lt;=12,SUMIFS('ON Data'!AO:AO,'ON Data'!$D:$D,$A$4,'ON Data'!$E:$E,6),SUMIFS('ON Data'!AO:AO,'ON Data'!$E:$E,6))</f>
        <v>128129</v>
      </c>
      <c r="M20" s="425">
        <f xml:space="preserve">
IF($A$4&lt;=12,SUMIFS('ON Data'!AR:AR,'ON Data'!$D:$D,$A$4,'ON Data'!$E:$E,6),SUMIFS('ON Data'!AR:AR,'ON Data'!$E:$E,6))</f>
        <v>339254</v>
      </c>
      <c r="N20" s="425">
        <f xml:space="preserve">
IF($A$4&lt;=12,SUMIFS('ON Data'!AU:AU,'ON Data'!$D:$D,$A$4,'ON Data'!$E:$E,6),SUMIFS('ON Data'!AU:AU,'ON Data'!$E:$E,6))</f>
        <v>166835</v>
      </c>
      <c r="O20" s="783">
        <f xml:space="preserve">
IF($A$4&lt;=12,SUMIFS('ON Data'!AW:AW,'ON Data'!$D:$D,$A$4,'ON Data'!$E:$E,6),SUMIFS('ON Data'!AW:AW,'ON Data'!$E:$E,6))</f>
        <v>149713</v>
      </c>
      <c r="P20" s="788"/>
    </row>
    <row r="21" spans="1:16" ht="15" hidden="1" outlineLevel="1" thickBot="1" x14ac:dyDescent="0.35">
      <c r="A21" s="389" t="s">
        <v>131</v>
      </c>
      <c r="B21" s="409">
        <f xml:space="preserve">
IF($A$4&lt;=12,SUMIFS('ON Data'!F:F,'ON Data'!$D:$D,$A$4,'ON Data'!$E:$E,12),SUMIFS('ON Data'!F:F,'ON Data'!$E:$E,12))</f>
        <v>0</v>
      </c>
      <c r="C21" s="410">
        <f xml:space="preserve">
IF($A$4&lt;=12,SUMIFS('ON Data'!G:G,'ON Data'!$D:$D,$A$4,'ON Data'!$E:$E,12),SUMIFS('ON Data'!G:G,'ON Data'!$E:$E,12))</f>
        <v>0</v>
      </c>
      <c r="D21" s="411">
        <f xml:space="preserve">
IF($A$4&lt;=12,SUMIFS('ON Data'!I:I,'ON Data'!$D:$D,$A$4,'ON Data'!$E:$E,12),SUMIFS('ON Data'!I:I,'ON Data'!$E:$E,12))</f>
        <v>0</v>
      </c>
      <c r="E21" s="411">
        <f xml:space="preserve">
IF($A$4&lt;=12,SUMIFS('ON Data'!J:J,'ON Data'!$D:$D,$A$4,'ON Data'!$E:$E,12),SUMIFS('ON Data'!J:J,'ON Data'!$E:$E,12))</f>
        <v>0</v>
      </c>
      <c r="F21" s="411">
        <f xml:space="preserve">
IF($A$4&lt;=12,SUMIFS('ON Data'!K:K,'ON Data'!$D:$D,$A$4,'ON Data'!$E:$E,12),SUMIFS('ON Data'!K:K,'ON Data'!$E:$E,12))</f>
        <v>0</v>
      </c>
      <c r="G21" s="411">
        <f xml:space="preserve">
IF($A$4&lt;=12,SUMIFS('ON Data'!O:O,'ON Data'!$D:$D,$A$4,'ON Data'!$E:$E,12),SUMIFS('ON Data'!O:O,'ON Data'!$E:$E,12))</f>
        <v>0</v>
      </c>
      <c r="H21" s="411">
        <f xml:space="preserve">
IF($A$4&lt;=12,SUMIFS('ON Data'!P:P,'ON Data'!$D:$D,$A$4,'ON Data'!$E:$E,12),SUMIFS('ON Data'!P:P,'ON Data'!$E:$E,12))</f>
        <v>0</v>
      </c>
      <c r="I21" s="411">
        <f xml:space="preserve">
IF($A$4&lt;=12,SUMIFS('ON Data'!Q:Q,'ON Data'!$D:$D,$A$4,'ON Data'!$E:$E,12),SUMIFS('ON Data'!Q:Q,'ON Data'!$E:$E,12))</f>
        <v>0</v>
      </c>
      <c r="J21" s="411">
        <f xml:space="preserve">
IF($A$4&lt;=12,SUMIFS('ON Data'!R:R,'ON Data'!$D:$D,$A$4,'ON Data'!$E:$E,12),SUMIFS('ON Data'!R:R,'ON Data'!$E:$E,12))</f>
        <v>0</v>
      </c>
      <c r="K21" s="411">
        <f xml:space="preserve">
IF($A$4&lt;=12,SUMIFS('ON Data'!AM:AM,'ON Data'!$D:$D,$A$4,'ON Data'!$E:$E,12),SUMIFS('ON Data'!AM:AM,'ON Data'!$E:$E,12))</f>
        <v>0</v>
      </c>
      <c r="L21" s="412">
        <f xml:space="preserve">
IF($A$4&lt;=12,SUMIFS('ON Data'!AO:AO,'ON Data'!$D:$D,$A$4,'ON Data'!$E:$E,12),SUMIFS('ON Data'!AO:AO,'ON Data'!$E:$E,12))</f>
        <v>0</v>
      </c>
      <c r="P21" s="788"/>
    </row>
    <row r="22" spans="1:16" ht="15" hidden="1" outlineLevel="1" thickBot="1" x14ac:dyDescent="0.35">
      <c r="A22" s="389" t="s">
        <v>96</v>
      </c>
      <c r="B22" s="472" t="str">
        <f xml:space="preserve">
IF(OR(B21="",B21=0),"",B20/B21)</f>
        <v/>
      </c>
      <c r="C22" s="473" t="str">
        <f t="shared" ref="C22:F22" si="3" xml:space="preserve">
IF(OR(C21="",C21=0),"",C20/C21)</f>
        <v/>
      </c>
      <c r="D22" s="474" t="str">
        <f t="shared" si="3"/>
        <v/>
      </c>
      <c r="E22" s="474" t="str">
        <f t="shared" si="3"/>
        <v/>
      </c>
      <c r="F22" s="474" t="str">
        <f t="shared" si="3"/>
        <v/>
      </c>
      <c r="G22" s="474" t="str">
        <f t="shared" ref="G22:L22" si="4" xml:space="preserve">
IF(OR(G21="",G21=0),"",G20/G21)</f>
        <v/>
      </c>
      <c r="H22" s="474" t="str">
        <f t="shared" si="4"/>
        <v/>
      </c>
      <c r="I22" s="474" t="str">
        <f t="shared" si="4"/>
        <v/>
      </c>
      <c r="J22" s="474" t="str">
        <f t="shared" si="4"/>
        <v/>
      </c>
      <c r="K22" s="474" t="str">
        <f t="shared" si="4"/>
        <v/>
      </c>
      <c r="L22" s="475" t="str">
        <f t="shared" si="4"/>
        <v/>
      </c>
      <c r="P22" s="788"/>
    </row>
    <row r="23" spans="1:16" ht="15" hidden="1" outlineLevel="1" thickBot="1" x14ac:dyDescent="0.35">
      <c r="A23" s="397" t="s">
        <v>69</v>
      </c>
      <c r="B23" s="413">
        <f xml:space="preserve">
IF(B21="","",B20-B21)</f>
        <v>13019814</v>
      </c>
      <c r="C23" s="414">
        <f t="shared" ref="C23:F23" si="5" xml:space="preserve">
IF(C21="","",C20-C21)</f>
        <v>10500</v>
      </c>
      <c r="D23" s="415">
        <f t="shared" si="5"/>
        <v>65132</v>
      </c>
      <c r="E23" s="415">
        <f t="shared" si="5"/>
        <v>725751</v>
      </c>
      <c r="F23" s="415">
        <f t="shared" si="5"/>
        <v>5336037</v>
      </c>
      <c r="G23" s="415">
        <f t="shared" ref="G23:L23" si="6" xml:space="preserve">
IF(G21="","",G20-G21)</f>
        <v>335965</v>
      </c>
      <c r="H23" s="415">
        <f t="shared" si="6"/>
        <v>1003404</v>
      </c>
      <c r="I23" s="415">
        <f t="shared" si="6"/>
        <v>3111622</v>
      </c>
      <c r="J23" s="415">
        <f t="shared" si="6"/>
        <v>1385878</v>
      </c>
      <c r="K23" s="415">
        <f t="shared" si="6"/>
        <v>261594</v>
      </c>
      <c r="L23" s="416">
        <f t="shared" si="6"/>
        <v>128129</v>
      </c>
      <c r="P23" s="788"/>
    </row>
    <row r="24" spans="1:16" x14ac:dyDescent="0.3">
      <c r="A24" s="391" t="s">
        <v>239</v>
      </c>
      <c r="B24" s="440" t="s">
        <v>3</v>
      </c>
      <c r="C24" s="789" t="s">
        <v>250</v>
      </c>
      <c r="D24" s="759"/>
      <c r="E24" s="760"/>
      <c r="F24" s="761"/>
      <c r="G24" s="760" t="s">
        <v>251</v>
      </c>
      <c r="H24" s="762"/>
      <c r="I24" s="762"/>
      <c r="J24" s="762"/>
      <c r="K24" s="762"/>
      <c r="L24" s="762"/>
      <c r="M24" s="762"/>
      <c r="N24" s="762"/>
      <c r="O24" s="784" t="s">
        <v>252</v>
      </c>
      <c r="P24" s="788"/>
    </row>
    <row r="25" spans="1:16" x14ac:dyDescent="0.3">
      <c r="A25" s="392" t="s">
        <v>94</v>
      </c>
      <c r="B25" s="409">
        <f xml:space="preserve">
SUM(C25:O25)</f>
        <v>21985</v>
      </c>
      <c r="C25" s="790">
        <f xml:space="preserve">
IF($A$4&lt;=12,SUMIFS('ON Data'!J:J,'ON Data'!$D:$D,$A$4,'ON Data'!$E:$E,10),SUMIFS('ON Data'!J:J,'ON Data'!$E:$E,10))</f>
        <v>0</v>
      </c>
      <c r="D25" s="763"/>
      <c r="E25" s="764"/>
      <c r="F25" s="765"/>
      <c r="G25" s="764">
        <f xml:space="preserve">
IF($A$4&lt;=12,SUMIFS('ON Data'!O:O,'ON Data'!$D:$D,$A$4,'ON Data'!$E:$E,10),SUMIFS('ON Data'!O:O,'ON Data'!$E:$E,10))</f>
        <v>21985</v>
      </c>
      <c r="H25" s="765"/>
      <c r="I25" s="765"/>
      <c r="J25" s="765"/>
      <c r="K25" s="765"/>
      <c r="L25" s="765"/>
      <c r="M25" s="765"/>
      <c r="N25" s="765"/>
      <c r="O25" s="785">
        <f xml:space="preserve">
IF($A$4&lt;=12,SUMIFS('ON Data'!AW:AW,'ON Data'!$D:$D,$A$4,'ON Data'!$E:$E,10),SUMIFS('ON Data'!AW:AW,'ON Data'!$E:$E,10))</f>
        <v>0</v>
      </c>
      <c r="P25" s="788"/>
    </row>
    <row r="26" spans="1:16" x14ac:dyDescent="0.3">
      <c r="A26" s="398" t="s">
        <v>249</v>
      </c>
      <c r="B26" s="420">
        <f xml:space="preserve">
SUM(C26:O26)</f>
        <v>23377.862595419847</v>
      </c>
      <c r="C26" s="790">
        <f xml:space="preserve">
IF($A$4&lt;=12,SUMIFS('ON Data'!J:J,'ON Data'!$D:$D,$A$4,'ON Data'!$E:$E,11),SUMIFS('ON Data'!J:J,'ON Data'!$E:$E,11))</f>
        <v>10877.862595419847</v>
      </c>
      <c r="D26" s="763"/>
      <c r="E26" s="764"/>
      <c r="F26" s="765"/>
      <c r="G26" s="766">
        <f xml:space="preserve">
IF($A$4&lt;=12,SUMIFS('ON Data'!O:O,'ON Data'!$D:$D,$A$4,'ON Data'!$E:$E,11),SUMIFS('ON Data'!O:O,'ON Data'!$E:$E,11))</f>
        <v>12500</v>
      </c>
      <c r="H26" s="767"/>
      <c r="I26" s="767"/>
      <c r="J26" s="767"/>
      <c r="K26" s="767"/>
      <c r="L26" s="767"/>
      <c r="M26" s="767"/>
      <c r="N26" s="767"/>
      <c r="O26" s="785">
        <f xml:space="preserve">
IF($A$4&lt;=12,SUMIFS('ON Data'!AW:AW,'ON Data'!$D:$D,$A$4,'ON Data'!$E:$E,11),SUMIFS('ON Data'!AW:AW,'ON Data'!$E:$E,11))</f>
        <v>0</v>
      </c>
      <c r="P26" s="788"/>
    </row>
    <row r="27" spans="1:16" x14ac:dyDescent="0.3">
      <c r="A27" s="398" t="s">
        <v>96</v>
      </c>
      <c r="B27" s="441">
        <f xml:space="preserve">
IF(B26=0,0,B25/B26)</f>
        <v>0.94041959183673474</v>
      </c>
      <c r="C27" s="791">
        <f xml:space="preserve">
IF(C26=0,0,C25/C26)</f>
        <v>0</v>
      </c>
      <c r="D27" s="768"/>
      <c r="E27" s="769"/>
      <c r="F27" s="765"/>
      <c r="G27" s="769">
        <f xml:space="preserve">
IF(G26=0,0,G25/G26)</f>
        <v>1.7587999999999999</v>
      </c>
      <c r="H27" s="765"/>
      <c r="I27" s="765"/>
      <c r="J27" s="765"/>
      <c r="K27" s="765"/>
      <c r="L27" s="765"/>
      <c r="M27" s="765"/>
      <c r="N27" s="765"/>
      <c r="O27" s="786">
        <f xml:space="preserve">
IF(O26=0,0,O25/O26)</f>
        <v>0</v>
      </c>
      <c r="P27" s="788"/>
    </row>
    <row r="28" spans="1:16" ht="15" thickBot="1" x14ac:dyDescent="0.35">
      <c r="A28" s="398" t="s">
        <v>248</v>
      </c>
      <c r="B28" s="420">
        <f xml:space="preserve">
SUM(C28:O28)</f>
        <v>1392.8625954198469</v>
      </c>
      <c r="C28" s="792">
        <f xml:space="preserve">
C26-C25</f>
        <v>10877.862595419847</v>
      </c>
      <c r="D28" s="770"/>
      <c r="E28" s="771"/>
      <c r="F28" s="772"/>
      <c r="G28" s="771">
        <f xml:space="preserve">
G26-G25</f>
        <v>-9485</v>
      </c>
      <c r="H28" s="772"/>
      <c r="I28" s="772"/>
      <c r="J28" s="772"/>
      <c r="K28" s="772"/>
      <c r="L28" s="772"/>
      <c r="M28" s="772"/>
      <c r="N28" s="772"/>
      <c r="O28" s="787">
        <f xml:space="preserve">
O26-O25</f>
        <v>0</v>
      </c>
      <c r="P28" s="788"/>
    </row>
    <row r="29" spans="1:16" x14ac:dyDescent="0.3">
      <c r="A29" s="399"/>
      <c r="B29" s="399"/>
      <c r="C29" s="400"/>
      <c r="D29" s="399"/>
      <c r="E29" s="400"/>
      <c r="F29" s="400"/>
      <c r="G29" s="400"/>
      <c r="H29" s="400"/>
      <c r="I29" s="400"/>
      <c r="J29" s="400"/>
      <c r="K29" s="399"/>
      <c r="L29" s="399"/>
    </row>
    <row r="30" spans="1:16" x14ac:dyDescent="0.3">
      <c r="A30" s="226" t="s">
        <v>202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77"/>
      <c r="L30" s="277"/>
    </row>
    <row r="31" spans="1:16" x14ac:dyDescent="0.3">
      <c r="A31" s="227" t="s">
        <v>246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77"/>
      <c r="L31" s="277"/>
    </row>
    <row r="32" spans="1:16" ht="14.4" customHeight="1" x14ac:dyDescent="0.3">
      <c r="A32" s="437" t="s">
        <v>243</v>
      </c>
      <c r="B32" s="438"/>
      <c r="C32" s="438"/>
      <c r="D32" s="438"/>
      <c r="E32" s="438"/>
      <c r="F32" s="438"/>
      <c r="G32" s="438"/>
      <c r="H32" s="438"/>
      <c r="I32" s="438"/>
      <c r="J32" s="438"/>
    </row>
    <row r="33" spans="1:1" x14ac:dyDescent="0.3">
      <c r="A33" s="439" t="s">
        <v>284</v>
      </c>
    </row>
    <row r="34" spans="1:1" x14ac:dyDescent="0.3">
      <c r="A34" s="439" t="s">
        <v>285</v>
      </c>
    </row>
    <row r="35" spans="1:1" x14ac:dyDescent="0.3">
      <c r="A35" s="439" t="s">
        <v>286</v>
      </c>
    </row>
    <row r="36" spans="1:1" x14ac:dyDescent="0.3">
      <c r="A36" s="439" t="s">
        <v>253</v>
      </c>
    </row>
  </sheetData>
  <mergeCells count="12">
    <mergeCell ref="B3:B4"/>
    <mergeCell ref="A1:O1"/>
    <mergeCell ref="C27:F27"/>
    <mergeCell ref="C28:F28"/>
    <mergeCell ref="G27:N27"/>
    <mergeCell ref="G28:N28"/>
    <mergeCell ref="C24:F24"/>
    <mergeCell ref="C25:F25"/>
    <mergeCell ref="C26:F26"/>
    <mergeCell ref="G24:N24"/>
    <mergeCell ref="G25:N25"/>
    <mergeCell ref="G26:N26"/>
  </mergeCells>
  <conditionalFormatting sqref="C27">
    <cfRule type="cellIs" dxfId="26" priority="8" operator="greaterThan">
      <formula>1</formula>
    </cfRule>
  </conditionalFormatting>
  <conditionalFormatting sqref="C28">
    <cfRule type="cellIs" dxfId="25" priority="7" operator="lessThan">
      <formula>0</formula>
    </cfRule>
  </conditionalFormatting>
  <conditionalFormatting sqref="B22:L22">
    <cfRule type="cellIs" dxfId="24" priority="6" operator="greaterThan">
      <formula>1</formula>
    </cfRule>
  </conditionalFormatting>
  <conditionalFormatting sqref="B23:L23">
    <cfRule type="cellIs" dxfId="23" priority="5" operator="greaterThan">
      <formula>0</formula>
    </cfRule>
  </conditionalFormatting>
  <conditionalFormatting sqref="O27">
    <cfRule type="cellIs" dxfId="22" priority="4" operator="greaterThan">
      <formula>1</formula>
    </cfRule>
  </conditionalFormatting>
  <conditionalFormatting sqref="O28">
    <cfRule type="cellIs" dxfId="21" priority="3" operator="lessThan">
      <formula>0</formula>
    </cfRule>
  </conditionalFormatting>
  <conditionalFormatting sqref="G28">
    <cfRule type="cellIs" dxfId="20" priority="1" operator="lessThan">
      <formula>0</formula>
    </cfRule>
  </conditionalFormatting>
  <conditionalFormatting sqref="G27">
    <cfRule type="cellIs" dxfId="19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81" t="s">
        <v>151</v>
      </c>
      <c r="B1" s="481"/>
      <c r="C1" s="482"/>
      <c r="D1" s="482"/>
      <c r="E1" s="482"/>
    </row>
    <row r="2" spans="1:5" ht="14.4" customHeight="1" thickBot="1" x14ac:dyDescent="0.35">
      <c r="A2" s="382" t="s">
        <v>312</v>
      </c>
      <c r="B2" s="278"/>
    </row>
    <row r="3" spans="1:5" ht="14.4" customHeight="1" thickBot="1" x14ac:dyDescent="0.35">
      <c r="A3" s="281"/>
      <c r="C3" s="282" t="s">
        <v>131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36074.511763921255</v>
      </c>
      <c r="D4" s="287">
        <f ca="1">IF(ISERROR(VLOOKUP("Náklady celkem",INDIRECT("HI!$A:$G"),5,0)),0,VLOOKUP("Náklady celkem",INDIRECT("HI!$A:$G"),5,0))</f>
        <v>35212.660130000004</v>
      </c>
      <c r="E4" s="288">
        <f ca="1">IF(C4=0,0,D4/C4)</f>
        <v>0.97610912548002371</v>
      </c>
    </row>
    <row r="5" spans="1:5" ht="14.4" customHeight="1" x14ac:dyDescent="0.3">
      <c r="A5" s="289" t="s">
        <v>194</v>
      </c>
      <c r="B5" s="290"/>
      <c r="C5" s="291"/>
      <c r="D5" s="291"/>
      <c r="E5" s="292"/>
    </row>
    <row r="6" spans="1:5" ht="14.4" customHeight="1" x14ac:dyDescent="0.3">
      <c r="A6" s="293" t="s">
        <v>199</v>
      </c>
      <c r="B6" s="294"/>
      <c r="C6" s="295"/>
      <c r="D6" s="295"/>
      <c r="E6" s="292"/>
    </row>
    <row r="7" spans="1:5" ht="14.4" customHeight="1" x14ac:dyDescent="0.3">
      <c r="A7" s="4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136</v>
      </c>
      <c r="C7" s="295">
        <f>IF(ISERROR(HI!F5),"",HI!F5)</f>
        <v>2033.5005605458048</v>
      </c>
      <c r="D7" s="295">
        <f>IF(ISERROR(HI!E5),"",HI!E5)</f>
        <v>1853.83359</v>
      </c>
      <c r="E7" s="292">
        <f t="shared" ref="E7:E15" si="0">IF(C7=0,0,D7/C7)</f>
        <v>0.91164646126402782</v>
      </c>
    </row>
    <row r="8" spans="1:5" ht="14.4" customHeight="1" x14ac:dyDescent="0.3">
      <c r="A8" s="466" t="str">
        <f>HYPERLINK("#'LŽ PL'!A1","Plnění pozitivního listu (min. 90%)")</f>
        <v>Plnění pozitivního listu (min. 90%)</v>
      </c>
      <c r="B8" s="294" t="s">
        <v>186</v>
      </c>
      <c r="C8" s="296">
        <v>0.9</v>
      </c>
      <c r="D8" s="296">
        <f>IF(ISERROR(VLOOKUP("celkem",'LŽ PL'!$A:$F,5,0)),0,VLOOKUP("celkem",'LŽ PL'!$A:$F,5,0))</f>
        <v>0.92675636723123689</v>
      </c>
      <c r="E8" s="292">
        <f t="shared" si="0"/>
        <v>1.0297292969235965</v>
      </c>
    </row>
    <row r="9" spans="1:5" ht="14.4" customHeight="1" x14ac:dyDescent="0.3">
      <c r="A9" s="466" t="str">
        <f>HYPERLINK("#'LŽ Statim'!A1","Podíl statimových žádanek (max. 30%)")</f>
        <v>Podíl statimových žádanek (max. 30%)</v>
      </c>
      <c r="B9" s="464" t="s">
        <v>271</v>
      </c>
      <c r="C9" s="465">
        <v>0.3</v>
      </c>
      <c r="D9" s="465">
        <f>IF('LŽ Statim'!G3="",0,'LŽ Statim'!G3)</f>
        <v>0.15576923076923077</v>
      </c>
      <c r="E9" s="292">
        <f>IF(C9=0,0,D9/C9)</f>
        <v>0.51923076923076927</v>
      </c>
    </row>
    <row r="10" spans="1:5" ht="14.4" customHeight="1" x14ac:dyDescent="0.3">
      <c r="A10" s="297" t="s">
        <v>195</v>
      </c>
      <c r="B10" s="294"/>
      <c r="C10" s="295"/>
      <c r="D10" s="295"/>
      <c r="E10" s="292"/>
    </row>
    <row r="11" spans="1:5" ht="14.4" customHeight="1" x14ac:dyDescent="0.3">
      <c r="A11" s="466" t="str">
        <f>HYPERLINK("#'Léky Recepty'!A1","Záchyt v lékárně (Úhrada Kč, min. 60%)")</f>
        <v>Záchyt v lékárně (Úhrada Kč, min. 60%)</v>
      </c>
      <c r="B11" s="294" t="s">
        <v>141</v>
      </c>
      <c r="C11" s="296">
        <v>0.6</v>
      </c>
      <c r="D11" s="296">
        <f>IF(ISERROR(VLOOKUP("Celkem",'Léky Recepty'!B:H,5,0)),0,VLOOKUP("Celkem",'Léky Recepty'!B:H,5,0))</f>
        <v>0.45701085000809744</v>
      </c>
      <c r="E11" s="292">
        <f t="shared" si="0"/>
        <v>0.76168475001349578</v>
      </c>
    </row>
    <row r="12" spans="1:5" ht="14.4" customHeight="1" x14ac:dyDescent="0.3">
      <c r="A12" s="466" t="str">
        <f>HYPERLINK("#'LRp PL'!A1","Plnění pozitivního listu (min. 80%)")</f>
        <v>Plnění pozitivního listu (min. 80%)</v>
      </c>
      <c r="B12" s="294" t="s">
        <v>187</v>
      </c>
      <c r="C12" s="296">
        <v>0.8</v>
      </c>
      <c r="D12" s="296">
        <f>IF(ISERROR(VLOOKUP("Celkem",'LRp PL'!A:F,5,0)),0,VLOOKUP("Celkem",'LRp PL'!A:F,5,0))</f>
        <v>0.95740042063060737</v>
      </c>
      <c r="E12" s="292">
        <f t="shared" si="0"/>
        <v>1.1967505257882591</v>
      </c>
    </row>
    <row r="13" spans="1:5" ht="14.4" customHeight="1" x14ac:dyDescent="0.3">
      <c r="A13" s="297" t="s">
        <v>196</v>
      </c>
      <c r="B13" s="294"/>
      <c r="C13" s="295"/>
      <c r="D13" s="295"/>
      <c r="E13" s="292"/>
    </row>
    <row r="14" spans="1:5" ht="14.4" customHeight="1" x14ac:dyDescent="0.3">
      <c r="A14" s="298" t="s">
        <v>200</v>
      </c>
      <c r="B14" s="294"/>
      <c r="C14" s="291"/>
      <c r="D14" s="291"/>
      <c r="E14" s="292"/>
    </row>
    <row r="15" spans="1:5" ht="14.4" customHeight="1" x14ac:dyDescent="0.3">
      <c r="A15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136</v>
      </c>
      <c r="C15" s="295">
        <f>IF(ISERROR(HI!F6),"",HI!F6)</f>
        <v>9170.2634185980805</v>
      </c>
      <c r="D15" s="295">
        <f>IF(ISERROR(HI!E6),"",HI!E6)</f>
        <v>9164.5539200000003</v>
      </c>
      <c r="E15" s="292">
        <f t="shared" si="0"/>
        <v>0.9993773899028352</v>
      </c>
    </row>
    <row r="16" spans="1:5" ht="14.4" customHeight="1" thickBot="1" x14ac:dyDescent="0.35">
      <c r="A16" s="300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17988.004958494388</v>
      </c>
      <c r="D16" s="291">
        <f ca="1">IF(ISERROR(VLOOKUP("Osobní náklady (Kč) *",INDIRECT("HI!$A:$G"),5,0)),0,VLOOKUP("Osobní náklady (Kč) *",INDIRECT("HI!$A:$G"),5,0))</f>
        <v>17635.41605</v>
      </c>
      <c r="E16" s="292">
        <f ca="1">IF(C16=0,0,D16/C16)</f>
        <v>0.98039866514891705</v>
      </c>
    </row>
    <row r="17" spans="1:5" ht="14.4" customHeight="1" thickBot="1" x14ac:dyDescent="0.35">
      <c r="A17" s="304"/>
      <c r="B17" s="305"/>
      <c r="C17" s="306"/>
      <c r="D17" s="306"/>
      <c r="E17" s="307"/>
    </row>
    <row r="18" spans="1:5" ht="14.4" customHeight="1" thickBot="1" x14ac:dyDescent="0.35">
      <c r="A18" s="308" t="str">
        <f>HYPERLINK("#HI!A1","VÝNOSY CELKEM (v tisících)")</f>
        <v>VÝNOSY CELKEM (v tisících)</v>
      </c>
      <c r="B18" s="309"/>
      <c r="C18" s="310">
        <f ca="1">IF(ISERROR(VLOOKUP("Výnosy celkem",INDIRECT("HI!$A:$G"),6,0)),0,VLOOKUP("Výnosy celkem",INDIRECT("HI!$A:$G"),6,0))</f>
        <v>46102.435000000005</v>
      </c>
      <c r="D18" s="310">
        <f ca="1">IF(ISERROR(VLOOKUP("Výnosy celkem",INDIRECT("HI!$A:$G"),5,0)),0,VLOOKUP("Výnosy celkem",INDIRECT("HI!$A:$G"),5,0))</f>
        <v>42291.167310000004</v>
      </c>
      <c r="E18" s="311">
        <f t="shared" ref="E18:E28" ca="1" si="1">IF(C18=0,0,D18/C18)</f>
        <v>0.91733044707942213</v>
      </c>
    </row>
    <row r="19" spans="1:5" ht="14.4" customHeight="1" x14ac:dyDescent="0.3">
      <c r="A19" s="312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316.28500000000003</v>
      </c>
      <c r="D19" s="291">
        <f ca="1">IF(ISERROR(VLOOKUP("Ambulance *",INDIRECT("HI!$A:$G"),5,0)),0,VLOOKUP("Ambulance *",INDIRECT("HI!$A:$G"),5,0))</f>
        <v>332.62731000000002</v>
      </c>
      <c r="E19" s="292">
        <f t="shared" ca="1" si="1"/>
        <v>1.0516695701661476</v>
      </c>
    </row>
    <row r="20" spans="1:5" ht="14.4" customHeight="1" x14ac:dyDescent="0.3">
      <c r="A20" s="313" t="str">
        <f>HYPERLINK("#'ZV Vykáz.-A'!A1","Zdravotní výkony vykázané u ambulantních pacientů (min. 100 %)")</f>
        <v>Zdravotní výkony vykázané u ambulantních pacientů (min. 100 %)</v>
      </c>
      <c r="B20" s="277" t="s">
        <v>153</v>
      </c>
      <c r="C20" s="296">
        <v>1</v>
      </c>
      <c r="D20" s="296">
        <f>IF(ISERROR(VLOOKUP("Celkem:",'ZV Vykáz.-A'!$A:$S,7,0)),"",VLOOKUP("Celkem:",'ZV Vykáz.-A'!$A:$S,7,0))</f>
        <v>1.0516695701661476</v>
      </c>
      <c r="E20" s="292">
        <f t="shared" si="1"/>
        <v>1.0516695701661476</v>
      </c>
    </row>
    <row r="21" spans="1:5" ht="14.4" customHeight="1" x14ac:dyDescent="0.3">
      <c r="A21" s="313" t="str">
        <f>HYPERLINK("#'ZV Vykáz.-H'!A1","Zdravotní výkony vykázané u hospitalizovaných pacientů (max. 85 %)")</f>
        <v>Zdravotní výkony vykázané u hospitalizovaných pacientů (max. 85 %)</v>
      </c>
      <c r="B21" s="277" t="s">
        <v>155</v>
      </c>
      <c r="C21" s="296">
        <v>0.85</v>
      </c>
      <c r="D21" s="296">
        <f>IF(ISERROR(VLOOKUP("Celkem:",'ZV Vykáz.-H'!$A:$S,7,0)),"",VLOOKUP("Celkem:",'ZV Vykáz.-H'!$A:$S,7,0))</f>
        <v>1.0431067675287216</v>
      </c>
      <c r="E21" s="292">
        <f t="shared" si="1"/>
        <v>1.2271844323867314</v>
      </c>
    </row>
    <row r="22" spans="1:5" ht="14.4" customHeight="1" x14ac:dyDescent="0.3">
      <c r="A22" s="314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45786.15</v>
      </c>
      <c r="D22" s="291">
        <f ca="1">IF(ISERROR(VLOOKUP("Hospitalizace *",INDIRECT("HI!$A:$G"),5,0)),0,VLOOKUP("Hospitalizace *",INDIRECT("HI!$A:$G"),5,0))</f>
        <v>41958.54</v>
      </c>
      <c r="E22" s="292">
        <f ca="1">IF(C22=0,0,D22/C22)</f>
        <v>0.91640244921226177</v>
      </c>
    </row>
    <row r="23" spans="1:5" ht="14.4" customHeight="1" x14ac:dyDescent="0.3">
      <c r="A23" s="313" t="str">
        <f>HYPERLINK("#'CaseMix'!A1","Casemix (min. 100 %)")</f>
        <v>Casemix (min. 100 %)</v>
      </c>
      <c r="B23" s="294" t="s">
        <v>71</v>
      </c>
      <c r="C23" s="296">
        <v>1</v>
      </c>
      <c r="D23" s="296">
        <f>IF(ISERROR(VLOOKUP("Celkem",CaseMix!A:M,5,0)),0,VLOOKUP("Celkem",CaseMix!A:M,5,0))</f>
        <v>0.91640244921226166</v>
      </c>
      <c r="E23" s="292">
        <f t="shared" si="1"/>
        <v>0.91640244921226166</v>
      </c>
    </row>
    <row r="24" spans="1:5" ht="14.4" customHeight="1" x14ac:dyDescent="0.3">
      <c r="A24" s="315" t="str">
        <f>HYPERLINK("#'CaseMix'!A1","DRG mimo vyjmenované baze")</f>
        <v>DRG mimo vyjmenované baze</v>
      </c>
      <c r="B24" s="294" t="s">
        <v>71</v>
      </c>
      <c r="C24" s="296">
        <v>1</v>
      </c>
      <c r="D24" s="296">
        <f>IF(ISERROR(CaseMix!E26),"",CaseMix!E26)</f>
        <v>0.95644630973540568</v>
      </c>
      <c r="E24" s="292">
        <f t="shared" si="1"/>
        <v>0.95644630973540568</v>
      </c>
    </row>
    <row r="25" spans="1:5" ht="14.4" customHeight="1" x14ac:dyDescent="0.3">
      <c r="A25" s="315" t="str">
        <f>HYPERLINK("#'CaseMix'!A1","Vyjmenované baze DRG")</f>
        <v>Vyjmenované baze DRG</v>
      </c>
      <c r="B25" s="294" t="s">
        <v>71</v>
      </c>
      <c r="C25" s="296">
        <v>1</v>
      </c>
      <c r="D25" s="296">
        <f>IF(ISERROR(CaseMix!E39),"",CaseMix!E39)</f>
        <v>6.3785347043701784E-2</v>
      </c>
      <c r="E25" s="292">
        <f t="shared" si="1"/>
        <v>6.3785347043701784E-2</v>
      </c>
    </row>
    <row r="26" spans="1:5" ht="14.4" customHeight="1" x14ac:dyDescent="0.3">
      <c r="A26" s="313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6">
        <v>0.95</v>
      </c>
      <c r="D26" s="296">
        <f>IF(ISERROR(CaseMix!I13),"",CaseMix!I13)</f>
        <v>0.92817679558011046</v>
      </c>
      <c r="E26" s="292">
        <f t="shared" si="1"/>
        <v>0.97702820587380057</v>
      </c>
    </row>
    <row r="27" spans="1:5" ht="14.4" customHeight="1" x14ac:dyDescent="0.3">
      <c r="A27" s="313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6">
        <v>1</v>
      </c>
      <c r="D27" s="316">
        <f>IF(ISERROR(INDEX(ALOS!$E:$E,COUNT(ALOS!$E:$E)+32)),0,INDEX(ALOS!$E:$E,COUNT(ALOS!$E:$E)+32))</f>
        <v>0.93995157384987893</v>
      </c>
      <c r="E27" s="292">
        <f t="shared" si="1"/>
        <v>0.93995157384987893</v>
      </c>
    </row>
    <row r="28" spans="1:5" ht="27.6" x14ac:dyDescent="0.3">
      <c r="A28" s="317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150</v>
      </c>
      <c r="C28" s="296">
        <f>IF(E23&gt;1,95%,95%-2*ABS(C23-D23))</f>
        <v>0.78280489842452328</v>
      </c>
      <c r="D28" s="296">
        <f>IF(ISERROR(VLOOKUP("Celkem:",'ZV Vyžád.'!$A:$M,7,0)),"",VLOOKUP("Celkem:",'ZV Vyžád.'!$A:$M,7,0))</f>
        <v>1.5297924620090866</v>
      </c>
      <c r="E28" s="292">
        <f t="shared" si="1"/>
        <v>1.9542448764538314</v>
      </c>
    </row>
    <row r="29" spans="1:5" ht="14.4" customHeight="1" thickBot="1" x14ac:dyDescent="0.35">
      <c r="A29" s="318" t="s">
        <v>197</v>
      </c>
      <c r="B29" s="301"/>
      <c r="C29" s="302"/>
      <c r="D29" s="302"/>
      <c r="E29" s="303"/>
    </row>
    <row r="30" spans="1:5" ht="14.4" customHeight="1" thickBot="1" x14ac:dyDescent="0.35">
      <c r="A30" s="319"/>
      <c r="B30" s="320"/>
      <c r="C30" s="321"/>
      <c r="D30" s="321"/>
      <c r="E30" s="322"/>
    </row>
    <row r="31" spans="1:5" ht="14.4" customHeight="1" thickBot="1" x14ac:dyDescent="0.35">
      <c r="A31" s="323" t="s">
        <v>198</v>
      </c>
      <c r="B31" s="324"/>
      <c r="C31" s="325"/>
      <c r="D31" s="325"/>
      <c r="E31" s="326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83" priority="20" operator="lessThan">
      <formula>1</formula>
    </cfRule>
  </conditionalFormatting>
  <conditionalFormatting sqref="E9">
    <cfRule type="cellIs" dxfId="8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8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31"/>
  <sheetViews>
    <sheetView showGridLines="0" showRowColHeaders="0" workbookViewId="0"/>
  </sheetViews>
  <sheetFormatPr defaultRowHeight="14.4" x14ac:dyDescent="0.3"/>
  <cols>
    <col min="1" max="16384" width="8.88671875" style="378"/>
  </cols>
  <sheetData>
    <row r="1" spans="1:49" x14ac:dyDescent="0.3">
      <c r="A1" s="378" t="s">
        <v>4161</v>
      </c>
    </row>
    <row r="2" spans="1:49" x14ac:dyDescent="0.3">
      <c r="A2" s="382" t="s">
        <v>312</v>
      </c>
    </row>
    <row r="3" spans="1:49" x14ac:dyDescent="0.3">
      <c r="A3" s="378" t="s">
        <v>214</v>
      </c>
      <c r="B3" s="403">
        <v>2016</v>
      </c>
      <c r="D3" s="379">
        <f>MAX(D5:D1048576)</f>
        <v>3</v>
      </c>
      <c r="F3" s="379">
        <f>SUMIF($E5:$E1048576,"&lt;10",F5:F1048576)</f>
        <v>13110787.880000001</v>
      </c>
      <c r="G3" s="379">
        <f t="shared" ref="G3:AW3" si="0">SUMIF($E5:$E1048576,"&lt;10",G5:G1048576)</f>
        <v>10570</v>
      </c>
      <c r="H3" s="379">
        <f t="shared" si="0"/>
        <v>0</v>
      </c>
      <c r="I3" s="379">
        <f t="shared" si="0"/>
        <v>65547.399999999994</v>
      </c>
      <c r="J3" s="379">
        <f t="shared" si="0"/>
        <v>727918</v>
      </c>
      <c r="K3" s="379">
        <f t="shared" si="0"/>
        <v>5344844</v>
      </c>
      <c r="L3" s="379">
        <f t="shared" si="0"/>
        <v>0</v>
      </c>
      <c r="M3" s="379">
        <f t="shared" si="0"/>
        <v>0</v>
      </c>
      <c r="N3" s="379">
        <f t="shared" si="0"/>
        <v>0</v>
      </c>
      <c r="O3" s="379">
        <f t="shared" si="0"/>
        <v>337879.5</v>
      </c>
      <c r="P3" s="379">
        <f t="shared" si="0"/>
        <v>1013656.25</v>
      </c>
      <c r="Q3" s="379">
        <f t="shared" si="0"/>
        <v>3147825.1999999997</v>
      </c>
      <c r="R3" s="379">
        <f t="shared" si="0"/>
        <v>1404936.75</v>
      </c>
      <c r="S3" s="379">
        <f t="shared" si="0"/>
        <v>0</v>
      </c>
      <c r="T3" s="379">
        <f t="shared" si="0"/>
        <v>0</v>
      </c>
      <c r="U3" s="379">
        <f t="shared" si="0"/>
        <v>0</v>
      </c>
      <c r="V3" s="379">
        <f t="shared" si="0"/>
        <v>0</v>
      </c>
      <c r="W3" s="379">
        <f t="shared" si="0"/>
        <v>0</v>
      </c>
      <c r="X3" s="379">
        <f t="shared" si="0"/>
        <v>0</v>
      </c>
      <c r="Y3" s="379">
        <f t="shared" si="0"/>
        <v>0</v>
      </c>
      <c r="Z3" s="379">
        <f t="shared" si="0"/>
        <v>0</v>
      </c>
      <c r="AA3" s="379">
        <f t="shared" si="0"/>
        <v>0</v>
      </c>
      <c r="AB3" s="379">
        <f t="shared" si="0"/>
        <v>0</v>
      </c>
      <c r="AC3" s="379">
        <f t="shared" si="0"/>
        <v>0</v>
      </c>
      <c r="AD3" s="379">
        <f t="shared" si="0"/>
        <v>0</v>
      </c>
      <c r="AE3" s="379">
        <f t="shared" si="0"/>
        <v>0</v>
      </c>
      <c r="AF3" s="379">
        <f t="shared" si="0"/>
        <v>0</v>
      </c>
      <c r="AG3" s="379">
        <f t="shared" si="0"/>
        <v>0</v>
      </c>
      <c r="AH3" s="379">
        <f t="shared" si="0"/>
        <v>0</v>
      </c>
      <c r="AI3" s="379">
        <f t="shared" si="0"/>
        <v>0</v>
      </c>
      <c r="AJ3" s="379">
        <f t="shared" si="0"/>
        <v>0</v>
      </c>
      <c r="AK3" s="379">
        <f t="shared" si="0"/>
        <v>0</v>
      </c>
      <c r="AL3" s="379">
        <f t="shared" si="0"/>
        <v>0</v>
      </c>
      <c r="AM3" s="379">
        <f t="shared" si="0"/>
        <v>263383.5</v>
      </c>
      <c r="AN3" s="379">
        <f t="shared" si="0"/>
        <v>0</v>
      </c>
      <c r="AO3" s="379">
        <f t="shared" si="0"/>
        <v>130078</v>
      </c>
      <c r="AP3" s="379">
        <f t="shared" si="0"/>
        <v>0</v>
      </c>
      <c r="AQ3" s="379">
        <f t="shared" si="0"/>
        <v>0</v>
      </c>
      <c r="AR3" s="379">
        <f t="shared" si="0"/>
        <v>345960.53</v>
      </c>
      <c r="AS3" s="379">
        <f t="shared" si="0"/>
        <v>0</v>
      </c>
      <c r="AT3" s="379">
        <f t="shared" si="0"/>
        <v>0</v>
      </c>
      <c r="AU3" s="379">
        <f t="shared" si="0"/>
        <v>167461.75</v>
      </c>
      <c r="AV3" s="379">
        <f t="shared" si="0"/>
        <v>0</v>
      </c>
      <c r="AW3" s="379">
        <f t="shared" si="0"/>
        <v>150727</v>
      </c>
    </row>
    <row r="4" spans="1:49" x14ac:dyDescent="0.3">
      <c r="A4" s="378" t="s">
        <v>215</v>
      </c>
      <c r="B4" s="403">
        <v>1</v>
      </c>
      <c r="C4" s="380" t="s">
        <v>5</v>
      </c>
      <c r="D4" s="381" t="s">
        <v>68</v>
      </c>
      <c r="E4" s="381" t="s">
        <v>213</v>
      </c>
      <c r="F4" s="381" t="s">
        <v>3</v>
      </c>
      <c r="G4" s="381">
        <v>0</v>
      </c>
      <c r="H4" s="381">
        <v>25</v>
      </c>
      <c r="I4" s="381">
        <v>99</v>
      </c>
      <c r="J4" s="381">
        <v>100</v>
      </c>
      <c r="K4" s="381">
        <v>101</v>
      </c>
      <c r="L4" s="381">
        <v>102</v>
      </c>
      <c r="M4" s="381">
        <v>103</v>
      </c>
      <c r="N4" s="381">
        <v>203</v>
      </c>
      <c r="O4" s="381">
        <v>302</v>
      </c>
      <c r="P4" s="381">
        <v>303</v>
      </c>
      <c r="Q4" s="381">
        <v>304</v>
      </c>
      <c r="R4" s="381">
        <v>305</v>
      </c>
      <c r="S4" s="381">
        <v>306</v>
      </c>
      <c r="T4" s="381">
        <v>407</v>
      </c>
      <c r="U4" s="381">
        <v>408</v>
      </c>
      <c r="V4" s="381">
        <v>409</v>
      </c>
      <c r="W4" s="381">
        <v>410</v>
      </c>
      <c r="X4" s="381">
        <v>415</v>
      </c>
      <c r="Y4" s="381">
        <v>416</v>
      </c>
      <c r="Z4" s="381">
        <v>418</v>
      </c>
      <c r="AA4" s="381">
        <v>419</v>
      </c>
      <c r="AB4" s="381">
        <v>420</v>
      </c>
      <c r="AC4" s="381">
        <v>421</v>
      </c>
      <c r="AD4" s="381">
        <v>520</v>
      </c>
      <c r="AE4" s="381">
        <v>521</v>
      </c>
      <c r="AF4" s="381">
        <v>522</v>
      </c>
      <c r="AG4" s="381">
        <v>523</v>
      </c>
      <c r="AH4" s="381">
        <v>524</v>
      </c>
      <c r="AI4" s="381">
        <v>525</v>
      </c>
      <c r="AJ4" s="381">
        <v>526</v>
      </c>
      <c r="AK4" s="381">
        <v>527</v>
      </c>
      <c r="AL4" s="381">
        <v>528</v>
      </c>
      <c r="AM4" s="381">
        <v>629</v>
      </c>
      <c r="AN4" s="381">
        <v>630</v>
      </c>
      <c r="AO4" s="381">
        <v>636</v>
      </c>
      <c r="AP4" s="381">
        <v>637</v>
      </c>
      <c r="AQ4" s="381">
        <v>640</v>
      </c>
      <c r="AR4" s="381">
        <v>642</v>
      </c>
      <c r="AS4" s="381">
        <v>743</v>
      </c>
      <c r="AT4" s="381">
        <v>745</v>
      </c>
      <c r="AU4" s="381">
        <v>746</v>
      </c>
      <c r="AV4" s="381">
        <v>747</v>
      </c>
      <c r="AW4" s="381">
        <v>930</v>
      </c>
    </row>
    <row r="5" spans="1:49" x14ac:dyDescent="0.3">
      <c r="A5" s="378" t="s">
        <v>216</v>
      </c>
      <c r="B5" s="403">
        <v>2</v>
      </c>
      <c r="C5" s="378">
        <v>50</v>
      </c>
      <c r="D5" s="378">
        <v>1</v>
      </c>
      <c r="E5" s="378">
        <v>1</v>
      </c>
      <c r="F5" s="378">
        <v>93.8</v>
      </c>
      <c r="G5" s="378">
        <v>0</v>
      </c>
      <c r="H5" s="378">
        <v>0</v>
      </c>
      <c r="I5" s="378">
        <v>0.8</v>
      </c>
      <c r="J5" s="378">
        <v>4</v>
      </c>
      <c r="K5" s="378">
        <v>15</v>
      </c>
      <c r="L5" s="378">
        <v>0</v>
      </c>
      <c r="M5" s="378">
        <v>0</v>
      </c>
      <c r="N5" s="378">
        <v>0</v>
      </c>
      <c r="O5" s="378">
        <v>4</v>
      </c>
      <c r="P5" s="378">
        <v>13.25</v>
      </c>
      <c r="Q5" s="378">
        <v>29</v>
      </c>
      <c r="R5" s="378">
        <v>13</v>
      </c>
      <c r="S5" s="378">
        <v>0</v>
      </c>
      <c r="T5" s="378">
        <v>0</v>
      </c>
      <c r="U5" s="378">
        <v>0</v>
      </c>
      <c r="V5" s="378">
        <v>0</v>
      </c>
      <c r="W5" s="378">
        <v>0</v>
      </c>
      <c r="X5" s="378">
        <v>0</v>
      </c>
      <c r="Y5" s="378">
        <v>0</v>
      </c>
      <c r="Z5" s="378">
        <v>0</v>
      </c>
      <c r="AA5" s="378">
        <v>0</v>
      </c>
      <c r="AB5" s="378">
        <v>0</v>
      </c>
      <c r="AC5" s="378">
        <v>0</v>
      </c>
      <c r="AD5" s="378">
        <v>0</v>
      </c>
      <c r="AE5" s="378">
        <v>0</v>
      </c>
      <c r="AF5" s="378">
        <v>0</v>
      </c>
      <c r="AG5" s="378">
        <v>0</v>
      </c>
      <c r="AH5" s="378">
        <v>0</v>
      </c>
      <c r="AI5" s="378">
        <v>0</v>
      </c>
      <c r="AJ5" s="378">
        <v>0</v>
      </c>
      <c r="AK5" s="378">
        <v>0</v>
      </c>
      <c r="AL5" s="378">
        <v>0</v>
      </c>
      <c r="AM5" s="378">
        <v>4</v>
      </c>
      <c r="AN5" s="378">
        <v>0</v>
      </c>
      <c r="AO5" s="378">
        <v>2</v>
      </c>
      <c r="AP5" s="378">
        <v>0</v>
      </c>
      <c r="AQ5" s="378">
        <v>0</v>
      </c>
      <c r="AR5" s="378">
        <v>5.75</v>
      </c>
      <c r="AS5" s="378">
        <v>0</v>
      </c>
      <c r="AT5" s="378">
        <v>0</v>
      </c>
      <c r="AU5" s="378">
        <v>1</v>
      </c>
      <c r="AV5" s="378">
        <v>0</v>
      </c>
      <c r="AW5" s="378">
        <v>2</v>
      </c>
    </row>
    <row r="6" spans="1:49" x14ac:dyDescent="0.3">
      <c r="A6" s="378" t="s">
        <v>217</v>
      </c>
      <c r="B6" s="403">
        <v>3</v>
      </c>
      <c r="C6" s="378">
        <v>50</v>
      </c>
      <c r="D6" s="378">
        <v>1</v>
      </c>
      <c r="E6" s="378">
        <v>2</v>
      </c>
      <c r="F6" s="378">
        <v>14281.7</v>
      </c>
      <c r="G6" s="378">
        <v>0</v>
      </c>
      <c r="H6" s="378">
        <v>0</v>
      </c>
      <c r="I6" s="378">
        <v>128</v>
      </c>
      <c r="J6" s="378">
        <v>656</v>
      </c>
      <c r="K6" s="378">
        <v>2392</v>
      </c>
      <c r="L6" s="378">
        <v>0</v>
      </c>
      <c r="M6" s="378">
        <v>0</v>
      </c>
      <c r="N6" s="378">
        <v>0</v>
      </c>
      <c r="O6" s="378">
        <v>622</v>
      </c>
      <c r="P6" s="378">
        <v>1917</v>
      </c>
      <c r="Q6" s="378">
        <v>4299.1499999999996</v>
      </c>
      <c r="R6" s="378">
        <v>1952.25</v>
      </c>
      <c r="S6" s="378">
        <v>0</v>
      </c>
      <c r="T6" s="378">
        <v>0</v>
      </c>
      <c r="U6" s="378">
        <v>0</v>
      </c>
      <c r="V6" s="378">
        <v>0</v>
      </c>
      <c r="W6" s="378">
        <v>0</v>
      </c>
      <c r="X6" s="378">
        <v>0</v>
      </c>
      <c r="Y6" s="378">
        <v>0</v>
      </c>
      <c r="Z6" s="378">
        <v>0</v>
      </c>
      <c r="AA6" s="378">
        <v>0</v>
      </c>
      <c r="AB6" s="378">
        <v>0</v>
      </c>
      <c r="AC6" s="378">
        <v>0</v>
      </c>
      <c r="AD6" s="378">
        <v>0</v>
      </c>
      <c r="AE6" s="378">
        <v>0</v>
      </c>
      <c r="AF6" s="378">
        <v>0</v>
      </c>
      <c r="AG6" s="378">
        <v>0</v>
      </c>
      <c r="AH6" s="378">
        <v>0</v>
      </c>
      <c r="AI6" s="378">
        <v>0</v>
      </c>
      <c r="AJ6" s="378">
        <v>0</v>
      </c>
      <c r="AK6" s="378">
        <v>0</v>
      </c>
      <c r="AL6" s="378">
        <v>0</v>
      </c>
      <c r="AM6" s="378">
        <v>630</v>
      </c>
      <c r="AN6" s="378">
        <v>0</v>
      </c>
      <c r="AO6" s="378">
        <v>289</v>
      </c>
      <c r="AP6" s="378">
        <v>0</v>
      </c>
      <c r="AQ6" s="378">
        <v>0</v>
      </c>
      <c r="AR6" s="378">
        <v>897.55</v>
      </c>
      <c r="AS6" s="378">
        <v>0</v>
      </c>
      <c r="AT6" s="378">
        <v>0</v>
      </c>
      <c r="AU6" s="378">
        <v>162.75</v>
      </c>
      <c r="AV6" s="378">
        <v>0</v>
      </c>
      <c r="AW6" s="378">
        <v>336</v>
      </c>
    </row>
    <row r="7" spans="1:49" x14ac:dyDescent="0.3">
      <c r="A7" s="378" t="s">
        <v>218</v>
      </c>
      <c r="B7" s="403">
        <v>4</v>
      </c>
      <c r="C7" s="378">
        <v>50</v>
      </c>
      <c r="D7" s="378">
        <v>1</v>
      </c>
      <c r="E7" s="378">
        <v>3</v>
      </c>
      <c r="F7" s="378">
        <v>45</v>
      </c>
      <c r="G7" s="378">
        <v>0</v>
      </c>
      <c r="H7" s="378">
        <v>0</v>
      </c>
      <c r="I7" s="378">
        <v>0</v>
      </c>
      <c r="J7" s="378">
        <v>0</v>
      </c>
      <c r="K7" s="378">
        <v>0</v>
      </c>
      <c r="L7" s="378">
        <v>0</v>
      </c>
      <c r="M7" s="378">
        <v>0</v>
      </c>
      <c r="N7" s="378">
        <v>0</v>
      </c>
      <c r="O7" s="378">
        <v>0</v>
      </c>
      <c r="P7" s="378">
        <v>40</v>
      </c>
      <c r="Q7" s="378">
        <v>5</v>
      </c>
      <c r="R7" s="378">
        <v>0</v>
      </c>
      <c r="S7" s="378">
        <v>0</v>
      </c>
      <c r="T7" s="378">
        <v>0</v>
      </c>
      <c r="U7" s="378">
        <v>0</v>
      </c>
      <c r="V7" s="378">
        <v>0</v>
      </c>
      <c r="W7" s="378">
        <v>0</v>
      </c>
      <c r="X7" s="378">
        <v>0</v>
      </c>
      <c r="Y7" s="378">
        <v>0</v>
      </c>
      <c r="Z7" s="378">
        <v>0</v>
      </c>
      <c r="AA7" s="378">
        <v>0</v>
      </c>
      <c r="AB7" s="378">
        <v>0</v>
      </c>
      <c r="AC7" s="378">
        <v>0</v>
      </c>
      <c r="AD7" s="378">
        <v>0</v>
      </c>
      <c r="AE7" s="378">
        <v>0</v>
      </c>
      <c r="AF7" s="378">
        <v>0</v>
      </c>
      <c r="AG7" s="378">
        <v>0</v>
      </c>
      <c r="AH7" s="378">
        <v>0</v>
      </c>
      <c r="AI7" s="378">
        <v>0</v>
      </c>
      <c r="AJ7" s="378">
        <v>0</v>
      </c>
      <c r="AK7" s="378">
        <v>0</v>
      </c>
      <c r="AL7" s="378">
        <v>0</v>
      </c>
      <c r="AM7" s="378">
        <v>0</v>
      </c>
      <c r="AN7" s="378">
        <v>0</v>
      </c>
      <c r="AO7" s="378">
        <v>0</v>
      </c>
      <c r="AP7" s="378">
        <v>0</v>
      </c>
      <c r="AQ7" s="378">
        <v>0</v>
      </c>
      <c r="AR7" s="378">
        <v>0</v>
      </c>
      <c r="AS7" s="378">
        <v>0</v>
      </c>
      <c r="AT7" s="378">
        <v>0</v>
      </c>
      <c r="AU7" s="378">
        <v>0</v>
      </c>
      <c r="AV7" s="378">
        <v>0</v>
      </c>
      <c r="AW7" s="378">
        <v>0</v>
      </c>
    </row>
    <row r="8" spans="1:49" x14ac:dyDescent="0.3">
      <c r="A8" s="378" t="s">
        <v>219</v>
      </c>
      <c r="B8" s="403">
        <v>5</v>
      </c>
      <c r="C8" s="378">
        <v>50</v>
      </c>
      <c r="D8" s="378">
        <v>1</v>
      </c>
      <c r="E8" s="378">
        <v>4</v>
      </c>
      <c r="F8" s="378">
        <v>1044.5</v>
      </c>
      <c r="G8" s="378">
        <v>0</v>
      </c>
      <c r="H8" s="378">
        <v>0</v>
      </c>
      <c r="I8" s="378">
        <v>0</v>
      </c>
      <c r="J8" s="378">
        <v>102</v>
      </c>
      <c r="K8" s="378">
        <v>510</v>
      </c>
      <c r="L8" s="378">
        <v>0</v>
      </c>
      <c r="M8" s="378">
        <v>0</v>
      </c>
      <c r="N8" s="378">
        <v>0</v>
      </c>
      <c r="O8" s="378">
        <v>25.5</v>
      </c>
      <c r="P8" s="378">
        <v>15</v>
      </c>
      <c r="Q8" s="378">
        <v>283.5</v>
      </c>
      <c r="R8" s="378">
        <v>68.5</v>
      </c>
      <c r="S8" s="378">
        <v>0</v>
      </c>
      <c r="T8" s="378">
        <v>0</v>
      </c>
      <c r="U8" s="378">
        <v>0</v>
      </c>
      <c r="V8" s="378">
        <v>0</v>
      </c>
      <c r="W8" s="378">
        <v>0</v>
      </c>
      <c r="X8" s="378">
        <v>0</v>
      </c>
      <c r="Y8" s="378">
        <v>0</v>
      </c>
      <c r="Z8" s="378">
        <v>0</v>
      </c>
      <c r="AA8" s="378">
        <v>0</v>
      </c>
      <c r="AB8" s="378">
        <v>0</v>
      </c>
      <c r="AC8" s="378">
        <v>0</v>
      </c>
      <c r="AD8" s="378">
        <v>0</v>
      </c>
      <c r="AE8" s="378">
        <v>0</v>
      </c>
      <c r="AF8" s="378">
        <v>0</v>
      </c>
      <c r="AG8" s="378">
        <v>0</v>
      </c>
      <c r="AH8" s="378">
        <v>0</v>
      </c>
      <c r="AI8" s="378">
        <v>0</v>
      </c>
      <c r="AJ8" s="378">
        <v>0</v>
      </c>
      <c r="AK8" s="378">
        <v>0</v>
      </c>
      <c r="AL8" s="378">
        <v>0</v>
      </c>
      <c r="AM8" s="378">
        <v>0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40</v>
      </c>
      <c r="AV8" s="378">
        <v>0</v>
      </c>
      <c r="AW8" s="378">
        <v>0</v>
      </c>
    </row>
    <row r="9" spans="1:49" x14ac:dyDescent="0.3">
      <c r="A9" s="378" t="s">
        <v>220</v>
      </c>
      <c r="B9" s="403">
        <v>6</v>
      </c>
      <c r="C9" s="378">
        <v>50</v>
      </c>
      <c r="D9" s="378">
        <v>1</v>
      </c>
      <c r="E9" s="378">
        <v>5</v>
      </c>
      <c r="F9" s="378">
        <v>20</v>
      </c>
      <c r="G9" s="378">
        <v>20</v>
      </c>
      <c r="H9" s="378">
        <v>0</v>
      </c>
      <c r="I9" s="378">
        <v>0</v>
      </c>
      <c r="J9" s="378">
        <v>0</v>
      </c>
      <c r="K9" s="378">
        <v>0</v>
      </c>
      <c r="L9" s="378">
        <v>0</v>
      </c>
      <c r="M9" s="378">
        <v>0</v>
      </c>
      <c r="N9" s="378">
        <v>0</v>
      </c>
      <c r="O9" s="378">
        <v>0</v>
      </c>
      <c r="P9" s="378">
        <v>0</v>
      </c>
      <c r="Q9" s="378">
        <v>0</v>
      </c>
      <c r="R9" s="378">
        <v>0</v>
      </c>
      <c r="S9" s="378">
        <v>0</v>
      </c>
      <c r="T9" s="378">
        <v>0</v>
      </c>
      <c r="U9" s="378">
        <v>0</v>
      </c>
      <c r="V9" s="378">
        <v>0</v>
      </c>
      <c r="W9" s="378">
        <v>0</v>
      </c>
      <c r="X9" s="378">
        <v>0</v>
      </c>
      <c r="Y9" s="378">
        <v>0</v>
      </c>
      <c r="Z9" s="378">
        <v>0</v>
      </c>
      <c r="AA9" s="378">
        <v>0</v>
      </c>
      <c r="AB9" s="378">
        <v>0</v>
      </c>
      <c r="AC9" s="378">
        <v>0</v>
      </c>
      <c r="AD9" s="378">
        <v>0</v>
      </c>
      <c r="AE9" s="378">
        <v>0</v>
      </c>
      <c r="AF9" s="378">
        <v>0</v>
      </c>
      <c r="AG9" s="378">
        <v>0</v>
      </c>
      <c r="AH9" s="378">
        <v>0</v>
      </c>
      <c r="AI9" s="378">
        <v>0</v>
      </c>
      <c r="AJ9" s="378">
        <v>0</v>
      </c>
      <c r="AK9" s="378">
        <v>0</v>
      </c>
      <c r="AL9" s="378">
        <v>0</v>
      </c>
      <c r="AM9" s="378">
        <v>0</v>
      </c>
      <c r="AN9" s="378">
        <v>0</v>
      </c>
      <c r="AO9" s="378">
        <v>0</v>
      </c>
      <c r="AP9" s="378">
        <v>0</v>
      </c>
      <c r="AQ9" s="378">
        <v>0</v>
      </c>
      <c r="AR9" s="378">
        <v>0</v>
      </c>
      <c r="AS9" s="378">
        <v>0</v>
      </c>
      <c r="AT9" s="378">
        <v>0</v>
      </c>
      <c r="AU9" s="378">
        <v>0</v>
      </c>
      <c r="AV9" s="378">
        <v>0</v>
      </c>
      <c r="AW9" s="378">
        <v>0</v>
      </c>
    </row>
    <row r="10" spans="1:49" x14ac:dyDescent="0.3">
      <c r="A10" s="378" t="s">
        <v>221</v>
      </c>
      <c r="B10" s="403">
        <v>7</v>
      </c>
      <c r="C10" s="378">
        <v>50</v>
      </c>
      <c r="D10" s="378">
        <v>1</v>
      </c>
      <c r="E10" s="378">
        <v>6</v>
      </c>
      <c r="F10" s="378">
        <v>4375970</v>
      </c>
      <c r="G10" s="378">
        <v>3000</v>
      </c>
      <c r="H10" s="378">
        <v>0</v>
      </c>
      <c r="I10" s="378">
        <v>21365</v>
      </c>
      <c r="J10" s="378">
        <v>239971</v>
      </c>
      <c r="K10" s="378">
        <v>1791670</v>
      </c>
      <c r="L10" s="378">
        <v>0</v>
      </c>
      <c r="M10" s="378">
        <v>0</v>
      </c>
      <c r="N10" s="378">
        <v>0</v>
      </c>
      <c r="O10" s="378">
        <v>114136</v>
      </c>
      <c r="P10" s="378">
        <v>335556</v>
      </c>
      <c r="Q10" s="378">
        <v>1057408</v>
      </c>
      <c r="R10" s="378">
        <v>466204</v>
      </c>
      <c r="S10" s="378">
        <v>0</v>
      </c>
      <c r="T10" s="378">
        <v>0</v>
      </c>
      <c r="U10" s="378">
        <v>0</v>
      </c>
      <c r="V10" s="378">
        <v>0</v>
      </c>
      <c r="W10" s="378">
        <v>0</v>
      </c>
      <c r="X10" s="378">
        <v>0</v>
      </c>
      <c r="Y10" s="378">
        <v>0</v>
      </c>
      <c r="Z10" s="378">
        <v>0</v>
      </c>
      <c r="AA10" s="378">
        <v>0</v>
      </c>
      <c r="AB10" s="378">
        <v>0</v>
      </c>
      <c r="AC10" s="378">
        <v>0</v>
      </c>
      <c r="AD10" s="378">
        <v>0</v>
      </c>
      <c r="AE10" s="378">
        <v>0</v>
      </c>
      <c r="AF10" s="378">
        <v>0</v>
      </c>
      <c r="AG10" s="378">
        <v>0</v>
      </c>
      <c r="AH10" s="378">
        <v>0</v>
      </c>
      <c r="AI10" s="378">
        <v>0</v>
      </c>
      <c r="AJ10" s="378">
        <v>0</v>
      </c>
      <c r="AK10" s="378">
        <v>0</v>
      </c>
      <c r="AL10" s="378">
        <v>0</v>
      </c>
      <c r="AM10" s="378">
        <v>87426</v>
      </c>
      <c r="AN10" s="378">
        <v>0</v>
      </c>
      <c r="AO10" s="378">
        <v>42371</v>
      </c>
      <c r="AP10" s="378">
        <v>0</v>
      </c>
      <c r="AQ10" s="378">
        <v>0</v>
      </c>
      <c r="AR10" s="378">
        <v>115454</v>
      </c>
      <c r="AS10" s="378">
        <v>0</v>
      </c>
      <c r="AT10" s="378">
        <v>0</v>
      </c>
      <c r="AU10" s="378">
        <v>53179</v>
      </c>
      <c r="AV10" s="378">
        <v>0</v>
      </c>
      <c r="AW10" s="378">
        <v>48230</v>
      </c>
    </row>
    <row r="11" spans="1:49" x14ac:dyDescent="0.3">
      <c r="A11" s="378" t="s">
        <v>222</v>
      </c>
      <c r="B11" s="403">
        <v>8</v>
      </c>
      <c r="C11" s="378">
        <v>50</v>
      </c>
      <c r="D11" s="378">
        <v>1</v>
      </c>
      <c r="E11" s="378">
        <v>9</v>
      </c>
      <c r="F11" s="378">
        <v>12000</v>
      </c>
      <c r="G11" s="378">
        <v>0</v>
      </c>
      <c r="H11" s="378">
        <v>0</v>
      </c>
      <c r="I11" s="378">
        <v>0</v>
      </c>
      <c r="J11" s="378">
        <v>0</v>
      </c>
      <c r="K11" s="378">
        <v>0</v>
      </c>
      <c r="L11" s="378">
        <v>0</v>
      </c>
      <c r="M11" s="378">
        <v>0</v>
      </c>
      <c r="N11" s="378">
        <v>0</v>
      </c>
      <c r="O11" s="378">
        <v>0</v>
      </c>
      <c r="P11" s="378">
        <v>1500</v>
      </c>
      <c r="Q11" s="378">
        <v>5300</v>
      </c>
      <c r="R11" s="378">
        <v>3300</v>
      </c>
      <c r="S11" s="378">
        <v>0</v>
      </c>
      <c r="T11" s="378">
        <v>0</v>
      </c>
      <c r="U11" s="378">
        <v>0</v>
      </c>
      <c r="V11" s="378">
        <v>0</v>
      </c>
      <c r="W11" s="378">
        <v>0</v>
      </c>
      <c r="X11" s="378">
        <v>0</v>
      </c>
      <c r="Y11" s="378">
        <v>0</v>
      </c>
      <c r="Z11" s="378">
        <v>0</v>
      </c>
      <c r="AA11" s="378">
        <v>0</v>
      </c>
      <c r="AB11" s="378">
        <v>0</v>
      </c>
      <c r="AC11" s="378">
        <v>0</v>
      </c>
      <c r="AD11" s="378">
        <v>0</v>
      </c>
      <c r="AE11" s="378">
        <v>0</v>
      </c>
      <c r="AF11" s="378">
        <v>0</v>
      </c>
      <c r="AG11" s="378">
        <v>0</v>
      </c>
      <c r="AH11" s="378">
        <v>0</v>
      </c>
      <c r="AI11" s="378">
        <v>0</v>
      </c>
      <c r="AJ11" s="378">
        <v>0</v>
      </c>
      <c r="AK11" s="378">
        <v>0</v>
      </c>
      <c r="AL11" s="378">
        <v>0</v>
      </c>
      <c r="AM11" s="378">
        <v>0</v>
      </c>
      <c r="AN11" s="378">
        <v>0</v>
      </c>
      <c r="AO11" s="378">
        <v>0</v>
      </c>
      <c r="AP11" s="378">
        <v>0</v>
      </c>
      <c r="AQ11" s="378">
        <v>0</v>
      </c>
      <c r="AR11" s="378">
        <v>1900</v>
      </c>
      <c r="AS11" s="378">
        <v>0</v>
      </c>
      <c r="AT11" s="378">
        <v>0</v>
      </c>
      <c r="AU11" s="378">
        <v>0</v>
      </c>
      <c r="AV11" s="378">
        <v>0</v>
      </c>
      <c r="AW11" s="378">
        <v>0</v>
      </c>
    </row>
    <row r="12" spans="1:49" x14ac:dyDescent="0.3">
      <c r="A12" s="378" t="s">
        <v>223</v>
      </c>
      <c r="B12" s="403">
        <v>9</v>
      </c>
      <c r="C12" s="378">
        <v>50</v>
      </c>
      <c r="D12" s="378">
        <v>1</v>
      </c>
      <c r="E12" s="378">
        <v>10</v>
      </c>
      <c r="F12" s="378">
        <v>3400</v>
      </c>
      <c r="G12" s="378">
        <v>0</v>
      </c>
      <c r="H12" s="378">
        <v>0</v>
      </c>
      <c r="I12" s="378">
        <v>0</v>
      </c>
      <c r="J12" s="378">
        <v>0</v>
      </c>
      <c r="K12" s="378">
        <v>0</v>
      </c>
      <c r="L12" s="378">
        <v>0</v>
      </c>
      <c r="M12" s="378">
        <v>0</v>
      </c>
      <c r="N12" s="378">
        <v>0</v>
      </c>
      <c r="O12" s="378">
        <v>3400</v>
      </c>
      <c r="P12" s="378">
        <v>0</v>
      </c>
      <c r="Q12" s="378">
        <v>0</v>
      </c>
      <c r="R12" s="378">
        <v>0</v>
      </c>
      <c r="S12" s="378">
        <v>0</v>
      </c>
      <c r="T12" s="378">
        <v>0</v>
      </c>
      <c r="U12" s="378">
        <v>0</v>
      </c>
      <c r="V12" s="378">
        <v>0</v>
      </c>
      <c r="W12" s="378">
        <v>0</v>
      </c>
      <c r="X12" s="378">
        <v>0</v>
      </c>
      <c r="Y12" s="378">
        <v>0</v>
      </c>
      <c r="Z12" s="378">
        <v>0</v>
      </c>
      <c r="AA12" s="378">
        <v>0</v>
      </c>
      <c r="AB12" s="378">
        <v>0</v>
      </c>
      <c r="AC12" s="378">
        <v>0</v>
      </c>
      <c r="AD12" s="378">
        <v>0</v>
      </c>
      <c r="AE12" s="378">
        <v>0</v>
      </c>
      <c r="AF12" s="378">
        <v>0</v>
      </c>
      <c r="AG12" s="378">
        <v>0</v>
      </c>
      <c r="AH12" s="378">
        <v>0</v>
      </c>
      <c r="AI12" s="378">
        <v>0</v>
      </c>
      <c r="AJ12" s="378">
        <v>0</v>
      </c>
      <c r="AK12" s="378">
        <v>0</v>
      </c>
      <c r="AL12" s="378">
        <v>0</v>
      </c>
      <c r="AM12" s="378">
        <v>0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0</v>
      </c>
      <c r="AV12" s="378">
        <v>0</v>
      </c>
      <c r="AW12" s="378">
        <v>0</v>
      </c>
    </row>
    <row r="13" spans="1:49" x14ac:dyDescent="0.3">
      <c r="A13" s="378" t="s">
        <v>224</v>
      </c>
      <c r="B13" s="403">
        <v>10</v>
      </c>
      <c r="C13" s="378">
        <v>50</v>
      </c>
      <c r="D13" s="378">
        <v>1</v>
      </c>
      <c r="E13" s="378">
        <v>11</v>
      </c>
      <c r="F13" s="378">
        <v>7792.6208651399493</v>
      </c>
      <c r="G13" s="378">
        <v>0</v>
      </c>
      <c r="H13" s="378">
        <v>0</v>
      </c>
      <c r="I13" s="378">
        <v>0</v>
      </c>
      <c r="J13" s="378">
        <v>3625.9541984732823</v>
      </c>
      <c r="K13" s="378">
        <v>0</v>
      </c>
      <c r="L13" s="378">
        <v>0</v>
      </c>
      <c r="M13" s="378">
        <v>0</v>
      </c>
      <c r="N13" s="378">
        <v>0</v>
      </c>
      <c r="O13" s="378">
        <v>4166.666666666667</v>
      </c>
      <c r="P13" s="378">
        <v>0</v>
      </c>
      <c r="Q13" s="378">
        <v>0</v>
      </c>
      <c r="R13" s="378">
        <v>0</v>
      </c>
      <c r="S13" s="378">
        <v>0</v>
      </c>
      <c r="T13" s="378">
        <v>0</v>
      </c>
      <c r="U13" s="378">
        <v>0</v>
      </c>
      <c r="V13" s="378">
        <v>0</v>
      </c>
      <c r="W13" s="378">
        <v>0</v>
      </c>
      <c r="X13" s="378">
        <v>0</v>
      </c>
      <c r="Y13" s="378">
        <v>0</v>
      </c>
      <c r="Z13" s="378">
        <v>0</v>
      </c>
      <c r="AA13" s="378">
        <v>0</v>
      </c>
      <c r="AB13" s="378">
        <v>0</v>
      </c>
      <c r="AC13" s="378">
        <v>0</v>
      </c>
      <c r="AD13" s="378">
        <v>0</v>
      </c>
      <c r="AE13" s="378">
        <v>0</v>
      </c>
      <c r="AF13" s="378">
        <v>0</v>
      </c>
      <c r="AG13" s="378">
        <v>0</v>
      </c>
      <c r="AH13" s="378">
        <v>0</v>
      </c>
      <c r="AI13" s="378">
        <v>0</v>
      </c>
      <c r="AJ13" s="378">
        <v>0</v>
      </c>
      <c r="AK13" s="378">
        <v>0</v>
      </c>
      <c r="AL13" s="378">
        <v>0</v>
      </c>
      <c r="AM13" s="378">
        <v>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</row>
    <row r="14" spans="1:49" x14ac:dyDescent="0.3">
      <c r="A14" s="378" t="s">
        <v>225</v>
      </c>
      <c r="B14" s="403">
        <v>11</v>
      </c>
      <c r="C14" s="378">
        <v>50</v>
      </c>
      <c r="D14" s="378">
        <v>2</v>
      </c>
      <c r="E14" s="378">
        <v>1</v>
      </c>
      <c r="F14" s="378">
        <v>94.8</v>
      </c>
      <c r="G14" s="378">
        <v>0</v>
      </c>
      <c r="H14" s="378">
        <v>0</v>
      </c>
      <c r="I14" s="378">
        <v>0.8</v>
      </c>
      <c r="J14" s="378">
        <v>4</v>
      </c>
      <c r="K14" s="378">
        <v>15</v>
      </c>
      <c r="L14" s="378">
        <v>0</v>
      </c>
      <c r="M14" s="378">
        <v>0</v>
      </c>
      <c r="N14" s="378">
        <v>0</v>
      </c>
      <c r="O14" s="378">
        <v>4</v>
      </c>
      <c r="P14" s="378">
        <v>14.25</v>
      </c>
      <c r="Q14" s="378">
        <v>29</v>
      </c>
      <c r="R14" s="378">
        <v>13</v>
      </c>
      <c r="S14" s="378">
        <v>0</v>
      </c>
      <c r="T14" s="378">
        <v>0</v>
      </c>
      <c r="U14" s="378">
        <v>0</v>
      </c>
      <c r="V14" s="378">
        <v>0</v>
      </c>
      <c r="W14" s="378">
        <v>0</v>
      </c>
      <c r="X14" s="378">
        <v>0</v>
      </c>
      <c r="Y14" s="378">
        <v>0</v>
      </c>
      <c r="Z14" s="378">
        <v>0</v>
      </c>
      <c r="AA14" s="378">
        <v>0</v>
      </c>
      <c r="AB14" s="378">
        <v>0</v>
      </c>
      <c r="AC14" s="378">
        <v>0</v>
      </c>
      <c r="AD14" s="378">
        <v>0</v>
      </c>
      <c r="AE14" s="378">
        <v>0</v>
      </c>
      <c r="AF14" s="378">
        <v>0</v>
      </c>
      <c r="AG14" s="378">
        <v>0</v>
      </c>
      <c r="AH14" s="378">
        <v>0</v>
      </c>
      <c r="AI14" s="378">
        <v>0</v>
      </c>
      <c r="AJ14" s="378">
        <v>0</v>
      </c>
      <c r="AK14" s="378">
        <v>0</v>
      </c>
      <c r="AL14" s="378">
        <v>0</v>
      </c>
      <c r="AM14" s="378">
        <v>4</v>
      </c>
      <c r="AN14" s="378">
        <v>0</v>
      </c>
      <c r="AO14" s="378">
        <v>2</v>
      </c>
      <c r="AP14" s="378">
        <v>0</v>
      </c>
      <c r="AQ14" s="378">
        <v>0</v>
      </c>
      <c r="AR14" s="378">
        <v>5.75</v>
      </c>
      <c r="AS14" s="378">
        <v>0</v>
      </c>
      <c r="AT14" s="378">
        <v>0</v>
      </c>
      <c r="AU14" s="378">
        <v>1</v>
      </c>
      <c r="AV14" s="378">
        <v>0</v>
      </c>
      <c r="AW14" s="378">
        <v>2</v>
      </c>
    </row>
    <row r="15" spans="1:49" x14ac:dyDescent="0.3">
      <c r="A15" s="378" t="s">
        <v>226</v>
      </c>
      <c r="B15" s="403">
        <v>12</v>
      </c>
      <c r="C15" s="378">
        <v>50</v>
      </c>
      <c r="D15" s="378">
        <v>2</v>
      </c>
      <c r="E15" s="378">
        <v>2</v>
      </c>
      <c r="F15" s="378">
        <v>13484.7</v>
      </c>
      <c r="G15" s="378">
        <v>0</v>
      </c>
      <c r="H15" s="378">
        <v>0</v>
      </c>
      <c r="I15" s="378">
        <v>128</v>
      </c>
      <c r="J15" s="378">
        <v>560</v>
      </c>
      <c r="K15" s="378">
        <v>2192</v>
      </c>
      <c r="L15" s="378">
        <v>0</v>
      </c>
      <c r="M15" s="378">
        <v>0</v>
      </c>
      <c r="N15" s="378">
        <v>0</v>
      </c>
      <c r="O15" s="378">
        <v>562</v>
      </c>
      <c r="P15" s="378">
        <v>1967.5</v>
      </c>
      <c r="Q15" s="378">
        <v>4055.15</v>
      </c>
      <c r="R15" s="378">
        <v>1793.25</v>
      </c>
      <c r="S15" s="378">
        <v>0</v>
      </c>
      <c r="T15" s="378">
        <v>0</v>
      </c>
      <c r="U15" s="378">
        <v>0</v>
      </c>
      <c r="V15" s="378">
        <v>0</v>
      </c>
      <c r="W15" s="378">
        <v>0</v>
      </c>
      <c r="X15" s="378">
        <v>0</v>
      </c>
      <c r="Y15" s="378">
        <v>0</v>
      </c>
      <c r="Z15" s="378">
        <v>0</v>
      </c>
      <c r="AA15" s="378">
        <v>0</v>
      </c>
      <c r="AB15" s="378">
        <v>0</v>
      </c>
      <c r="AC15" s="378">
        <v>0</v>
      </c>
      <c r="AD15" s="378">
        <v>0</v>
      </c>
      <c r="AE15" s="378">
        <v>0</v>
      </c>
      <c r="AF15" s="378">
        <v>0</v>
      </c>
      <c r="AG15" s="378">
        <v>0</v>
      </c>
      <c r="AH15" s="378">
        <v>0</v>
      </c>
      <c r="AI15" s="378">
        <v>0</v>
      </c>
      <c r="AJ15" s="378">
        <v>0</v>
      </c>
      <c r="AK15" s="378">
        <v>0</v>
      </c>
      <c r="AL15" s="378">
        <v>0</v>
      </c>
      <c r="AM15" s="378">
        <v>520.5</v>
      </c>
      <c r="AN15" s="378">
        <v>0</v>
      </c>
      <c r="AO15" s="378">
        <v>318</v>
      </c>
      <c r="AP15" s="378">
        <v>0</v>
      </c>
      <c r="AQ15" s="378">
        <v>0</v>
      </c>
      <c r="AR15" s="378">
        <v>905.55</v>
      </c>
      <c r="AS15" s="378">
        <v>0</v>
      </c>
      <c r="AT15" s="378">
        <v>0</v>
      </c>
      <c r="AU15" s="378">
        <v>162.75</v>
      </c>
      <c r="AV15" s="378">
        <v>0</v>
      </c>
      <c r="AW15" s="378">
        <v>320</v>
      </c>
    </row>
    <row r="16" spans="1:49" x14ac:dyDescent="0.3">
      <c r="A16" s="378" t="s">
        <v>214</v>
      </c>
      <c r="B16" s="403">
        <v>2016</v>
      </c>
      <c r="C16" s="378">
        <v>50</v>
      </c>
      <c r="D16" s="378">
        <v>2</v>
      </c>
      <c r="E16" s="378">
        <v>3</v>
      </c>
      <c r="F16" s="378">
        <v>26</v>
      </c>
      <c r="G16" s="378">
        <v>0</v>
      </c>
      <c r="H16" s="378">
        <v>0</v>
      </c>
      <c r="I16" s="378">
        <v>5</v>
      </c>
      <c r="J16" s="378">
        <v>0</v>
      </c>
      <c r="K16" s="378">
        <v>0</v>
      </c>
      <c r="L16" s="378">
        <v>0</v>
      </c>
      <c r="M16" s="378">
        <v>0</v>
      </c>
      <c r="N16" s="378">
        <v>0</v>
      </c>
      <c r="O16" s="378">
        <v>0</v>
      </c>
      <c r="P16" s="378">
        <v>0</v>
      </c>
      <c r="Q16" s="378">
        <v>21</v>
      </c>
      <c r="R16" s="378">
        <v>0</v>
      </c>
      <c r="S16" s="378">
        <v>0</v>
      </c>
      <c r="T16" s="378">
        <v>0</v>
      </c>
      <c r="U16" s="378">
        <v>0</v>
      </c>
      <c r="V16" s="378">
        <v>0</v>
      </c>
      <c r="W16" s="378">
        <v>0</v>
      </c>
      <c r="X16" s="378">
        <v>0</v>
      </c>
      <c r="Y16" s="378">
        <v>0</v>
      </c>
      <c r="Z16" s="378">
        <v>0</v>
      </c>
      <c r="AA16" s="378">
        <v>0</v>
      </c>
      <c r="AB16" s="378">
        <v>0</v>
      </c>
      <c r="AC16" s="378">
        <v>0</v>
      </c>
      <c r="AD16" s="378">
        <v>0</v>
      </c>
      <c r="AE16" s="378">
        <v>0</v>
      </c>
      <c r="AF16" s="378">
        <v>0</v>
      </c>
      <c r="AG16" s="378">
        <v>0</v>
      </c>
      <c r="AH16" s="378">
        <v>0</v>
      </c>
      <c r="AI16" s="378">
        <v>0</v>
      </c>
      <c r="AJ16" s="378">
        <v>0</v>
      </c>
      <c r="AK16" s="378">
        <v>0</v>
      </c>
      <c r="AL16" s="378">
        <v>0</v>
      </c>
      <c r="AM16" s="378">
        <v>0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0</v>
      </c>
      <c r="AW16" s="378">
        <v>0</v>
      </c>
    </row>
    <row r="17" spans="3:49" x14ac:dyDescent="0.3">
      <c r="C17" s="378">
        <v>50</v>
      </c>
      <c r="D17" s="378">
        <v>2</v>
      </c>
      <c r="E17" s="378">
        <v>4</v>
      </c>
      <c r="F17" s="378">
        <v>988.5</v>
      </c>
      <c r="G17" s="378">
        <v>0</v>
      </c>
      <c r="H17" s="378">
        <v>0</v>
      </c>
      <c r="I17" s="378">
        <v>0</v>
      </c>
      <c r="J17" s="378">
        <v>103</v>
      </c>
      <c r="K17" s="378">
        <v>510</v>
      </c>
      <c r="L17" s="378">
        <v>0</v>
      </c>
      <c r="M17" s="378">
        <v>0</v>
      </c>
      <c r="N17" s="378">
        <v>0</v>
      </c>
      <c r="O17" s="378">
        <v>23.5</v>
      </c>
      <c r="P17" s="378">
        <v>0</v>
      </c>
      <c r="Q17" s="378">
        <v>236</v>
      </c>
      <c r="R17" s="378">
        <v>76</v>
      </c>
      <c r="S17" s="378">
        <v>0</v>
      </c>
      <c r="T17" s="378">
        <v>0</v>
      </c>
      <c r="U17" s="378">
        <v>0</v>
      </c>
      <c r="V17" s="378">
        <v>0</v>
      </c>
      <c r="W17" s="378">
        <v>0</v>
      </c>
      <c r="X17" s="378">
        <v>0</v>
      </c>
      <c r="Y17" s="378">
        <v>0</v>
      </c>
      <c r="Z17" s="378">
        <v>0</v>
      </c>
      <c r="AA17" s="378">
        <v>0</v>
      </c>
      <c r="AB17" s="378">
        <v>0</v>
      </c>
      <c r="AC17" s="378">
        <v>0</v>
      </c>
      <c r="AD17" s="378">
        <v>0</v>
      </c>
      <c r="AE17" s="378">
        <v>0</v>
      </c>
      <c r="AF17" s="378">
        <v>0</v>
      </c>
      <c r="AG17" s="378">
        <v>0</v>
      </c>
      <c r="AH17" s="378">
        <v>0</v>
      </c>
      <c r="AI17" s="378">
        <v>0</v>
      </c>
      <c r="AJ17" s="378">
        <v>0</v>
      </c>
      <c r="AK17" s="378">
        <v>0</v>
      </c>
      <c r="AL17" s="378">
        <v>0</v>
      </c>
      <c r="AM17" s="378">
        <v>0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40</v>
      </c>
      <c r="AV17" s="378">
        <v>0</v>
      </c>
      <c r="AW17" s="378">
        <v>0</v>
      </c>
    </row>
    <row r="18" spans="3:49" x14ac:dyDescent="0.3">
      <c r="C18" s="378">
        <v>50</v>
      </c>
      <c r="D18" s="378">
        <v>2</v>
      </c>
      <c r="E18" s="378">
        <v>5</v>
      </c>
      <c r="F18" s="378">
        <v>25</v>
      </c>
      <c r="G18" s="378">
        <v>25</v>
      </c>
      <c r="H18" s="378">
        <v>0</v>
      </c>
      <c r="I18" s="378">
        <v>0</v>
      </c>
      <c r="J18" s="378">
        <v>0</v>
      </c>
      <c r="K18" s="378">
        <v>0</v>
      </c>
      <c r="L18" s="378">
        <v>0</v>
      </c>
      <c r="M18" s="378">
        <v>0</v>
      </c>
      <c r="N18" s="378">
        <v>0</v>
      </c>
      <c r="O18" s="378">
        <v>0</v>
      </c>
      <c r="P18" s="378">
        <v>0</v>
      </c>
      <c r="Q18" s="378">
        <v>0</v>
      </c>
      <c r="R18" s="378">
        <v>0</v>
      </c>
      <c r="S18" s="378">
        <v>0</v>
      </c>
      <c r="T18" s="378">
        <v>0</v>
      </c>
      <c r="U18" s="378">
        <v>0</v>
      </c>
      <c r="V18" s="378">
        <v>0</v>
      </c>
      <c r="W18" s="378">
        <v>0</v>
      </c>
      <c r="X18" s="378">
        <v>0</v>
      </c>
      <c r="Y18" s="378">
        <v>0</v>
      </c>
      <c r="Z18" s="378">
        <v>0</v>
      </c>
      <c r="AA18" s="378">
        <v>0</v>
      </c>
      <c r="AB18" s="378">
        <v>0</v>
      </c>
      <c r="AC18" s="378">
        <v>0</v>
      </c>
      <c r="AD18" s="378">
        <v>0</v>
      </c>
      <c r="AE18" s="378">
        <v>0</v>
      </c>
      <c r="AF18" s="378">
        <v>0</v>
      </c>
      <c r="AG18" s="378">
        <v>0</v>
      </c>
      <c r="AH18" s="378">
        <v>0</v>
      </c>
      <c r="AI18" s="378">
        <v>0</v>
      </c>
      <c r="AJ18" s="378">
        <v>0</v>
      </c>
      <c r="AK18" s="378">
        <v>0</v>
      </c>
      <c r="AL18" s="378">
        <v>0</v>
      </c>
      <c r="AM18" s="378">
        <v>0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0</v>
      </c>
      <c r="AU18" s="378">
        <v>0</v>
      </c>
      <c r="AV18" s="378">
        <v>0</v>
      </c>
      <c r="AW18" s="378">
        <v>0</v>
      </c>
    </row>
    <row r="19" spans="3:49" x14ac:dyDescent="0.3">
      <c r="C19" s="378">
        <v>50</v>
      </c>
      <c r="D19" s="378">
        <v>2</v>
      </c>
      <c r="E19" s="378">
        <v>6</v>
      </c>
      <c r="F19" s="378">
        <v>4245772</v>
      </c>
      <c r="G19" s="378">
        <v>3750</v>
      </c>
      <c r="H19" s="378">
        <v>0</v>
      </c>
      <c r="I19" s="378">
        <v>22303</v>
      </c>
      <c r="J19" s="378">
        <v>233838</v>
      </c>
      <c r="K19" s="378">
        <v>1750878</v>
      </c>
      <c r="L19" s="378">
        <v>0</v>
      </c>
      <c r="M19" s="378">
        <v>0</v>
      </c>
      <c r="N19" s="378">
        <v>0</v>
      </c>
      <c r="O19" s="378">
        <v>111628</v>
      </c>
      <c r="P19" s="378">
        <v>327334</v>
      </c>
      <c r="Q19" s="378">
        <v>1006279</v>
      </c>
      <c r="R19" s="378">
        <v>447894</v>
      </c>
      <c r="S19" s="378">
        <v>0</v>
      </c>
      <c r="T19" s="378">
        <v>0</v>
      </c>
      <c r="U19" s="378">
        <v>0</v>
      </c>
      <c r="V19" s="378">
        <v>0</v>
      </c>
      <c r="W19" s="378">
        <v>0</v>
      </c>
      <c r="X19" s="378">
        <v>0</v>
      </c>
      <c r="Y19" s="378">
        <v>0</v>
      </c>
      <c r="Z19" s="378">
        <v>0</v>
      </c>
      <c r="AA19" s="378">
        <v>0</v>
      </c>
      <c r="AB19" s="378">
        <v>0</v>
      </c>
      <c r="AC19" s="378">
        <v>0</v>
      </c>
      <c r="AD19" s="378">
        <v>0</v>
      </c>
      <c r="AE19" s="378">
        <v>0</v>
      </c>
      <c r="AF19" s="378">
        <v>0</v>
      </c>
      <c r="AG19" s="378">
        <v>0</v>
      </c>
      <c r="AH19" s="378">
        <v>0</v>
      </c>
      <c r="AI19" s="378">
        <v>0</v>
      </c>
      <c r="AJ19" s="378">
        <v>0</v>
      </c>
      <c r="AK19" s="378">
        <v>0</v>
      </c>
      <c r="AL19" s="378">
        <v>0</v>
      </c>
      <c r="AM19" s="378">
        <v>83532</v>
      </c>
      <c r="AN19" s="378">
        <v>0</v>
      </c>
      <c r="AO19" s="378">
        <v>42632</v>
      </c>
      <c r="AP19" s="378">
        <v>0</v>
      </c>
      <c r="AQ19" s="378">
        <v>0</v>
      </c>
      <c r="AR19" s="378">
        <v>108693</v>
      </c>
      <c r="AS19" s="378">
        <v>0</v>
      </c>
      <c r="AT19" s="378">
        <v>0</v>
      </c>
      <c r="AU19" s="378">
        <v>56359</v>
      </c>
      <c r="AV19" s="378">
        <v>0</v>
      </c>
      <c r="AW19" s="378">
        <v>50652</v>
      </c>
    </row>
    <row r="20" spans="3:49" x14ac:dyDescent="0.3">
      <c r="C20" s="378">
        <v>50</v>
      </c>
      <c r="D20" s="378">
        <v>2</v>
      </c>
      <c r="E20" s="378">
        <v>9</v>
      </c>
      <c r="F20" s="378">
        <v>7209</v>
      </c>
      <c r="G20" s="378">
        <v>0</v>
      </c>
      <c r="H20" s="378">
        <v>0</v>
      </c>
      <c r="I20" s="378">
        <v>0</v>
      </c>
      <c r="J20" s="378">
        <v>0</v>
      </c>
      <c r="K20" s="378">
        <v>0</v>
      </c>
      <c r="L20" s="378">
        <v>0</v>
      </c>
      <c r="M20" s="378">
        <v>0</v>
      </c>
      <c r="N20" s="378">
        <v>0</v>
      </c>
      <c r="O20" s="378">
        <v>0</v>
      </c>
      <c r="P20" s="378">
        <v>0</v>
      </c>
      <c r="Q20" s="378">
        <v>4200</v>
      </c>
      <c r="R20" s="378">
        <v>2009</v>
      </c>
      <c r="S20" s="378">
        <v>0</v>
      </c>
      <c r="T20" s="378">
        <v>0</v>
      </c>
      <c r="U20" s="378">
        <v>0</v>
      </c>
      <c r="V20" s="378">
        <v>0</v>
      </c>
      <c r="W20" s="378">
        <v>0</v>
      </c>
      <c r="X20" s="378">
        <v>0</v>
      </c>
      <c r="Y20" s="378">
        <v>0</v>
      </c>
      <c r="Z20" s="378">
        <v>0</v>
      </c>
      <c r="AA20" s="378">
        <v>0</v>
      </c>
      <c r="AB20" s="378">
        <v>0</v>
      </c>
      <c r="AC20" s="378">
        <v>0</v>
      </c>
      <c r="AD20" s="378">
        <v>0</v>
      </c>
      <c r="AE20" s="378">
        <v>0</v>
      </c>
      <c r="AF20" s="378">
        <v>0</v>
      </c>
      <c r="AG20" s="378">
        <v>0</v>
      </c>
      <c r="AH20" s="378">
        <v>0</v>
      </c>
      <c r="AI20" s="378">
        <v>0</v>
      </c>
      <c r="AJ20" s="378">
        <v>0</v>
      </c>
      <c r="AK20" s="378">
        <v>0</v>
      </c>
      <c r="AL20" s="378">
        <v>0</v>
      </c>
      <c r="AM20" s="378">
        <v>0</v>
      </c>
      <c r="AN20" s="378">
        <v>0</v>
      </c>
      <c r="AO20" s="378">
        <v>1000</v>
      </c>
      <c r="AP20" s="378">
        <v>0</v>
      </c>
      <c r="AQ20" s="378">
        <v>0</v>
      </c>
      <c r="AR20" s="378">
        <v>0</v>
      </c>
      <c r="AS20" s="378">
        <v>0</v>
      </c>
      <c r="AT20" s="378">
        <v>0</v>
      </c>
      <c r="AU20" s="378">
        <v>0</v>
      </c>
      <c r="AV20" s="378">
        <v>0</v>
      </c>
      <c r="AW20" s="378">
        <v>0</v>
      </c>
    </row>
    <row r="21" spans="3:49" x14ac:dyDescent="0.3">
      <c r="C21" s="378">
        <v>50</v>
      </c>
      <c r="D21" s="378">
        <v>2</v>
      </c>
      <c r="E21" s="378">
        <v>10</v>
      </c>
      <c r="F21" s="378">
        <v>759</v>
      </c>
      <c r="G21" s="378">
        <v>0</v>
      </c>
      <c r="H21" s="378">
        <v>0</v>
      </c>
      <c r="I21" s="378">
        <v>0</v>
      </c>
      <c r="J21" s="378">
        <v>0</v>
      </c>
      <c r="K21" s="378">
        <v>0</v>
      </c>
      <c r="L21" s="378">
        <v>0</v>
      </c>
      <c r="M21" s="378">
        <v>0</v>
      </c>
      <c r="N21" s="378">
        <v>0</v>
      </c>
      <c r="O21" s="378">
        <v>759</v>
      </c>
      <c r="P21" s="378">
        <v>0</v>
      </c>
      <c r="Q21" s="378">
        <v>0</v>
      </c>
      <c r="R21" s="378">
        <v>0</v>
      </c>
      <c r="S21" s="378">
        <v>0</v>
      </c>
      <c r="T21" s="378">
        <v>0</v>
      </c>
      <c r="U21" s="378">
        <v>0</v>
      </c>
      <c r="V21" s="378">
        <v>0</v>
      </c>
      <c r="W21" s="378">
        <v>0</v>
      </c>
      <c r="X21" s="378">
        <v>0</v>
      </c>
      <c r="Y21" s="378">
        <v>0</v>
      </c>
      <c r="Z21" s="378">
        <v>0</v>
      </c>
      <c r="AA21" s="378">
        <v>0</v>
      </c>
      <c r="AB21" s="378">
        <v>0</v>
      </c>
      <c r="AC21" s="378">
        <v>0</v>
      </c>
      <c r="AD21" s="378">
        <v>0</v>
      </c>
      <c r="AE21" s="378">
        <v>0</v>
      </c>
      <c r="AF21" s="378">
        <v>0</v>
      </c>
      <c r="AG21" s="378">
        <v>0</v>
      </c>
      <c r="AH21" s="378">
        <v>0</v>
      </c>
      <c r="AI21" s="378">
        <v>0</v>
      </c>
      <c r="AJ21" s="378">
        <v>0</v>
      </c>
      <c r="AK21" s="378">
        <v>0</v>
      </c>
      <c r="AL21" s="378">
        <v>0</v>
      </c>
      <c r="AM21" s="378">
        <v>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0</v>
      </c>
      <c r="AT21" s="378">
        <v>0</v>
      </c>
      <c r="AU21" s="378">
        <v>0</v>
      </c>
      <c r="AV21" s="378">
        <v>0</v>
      </c>
      <c r="AW21" s="378">
        <v>0</v>
      </c>
    </row>
    <row r="22" spans="3:49" x14ac:dyDescent="0.3">
      <c r="C22" s="378">
        <v>50</v>
      </c>
      <c r="D22" s="378">
        <v>2</v>
      </c>
      <c r="E22" s="378">
        <v>11</v>
      </c>
      <c r="F22" s="378">
        <v>7792.6208651399493</v>
      </c>
      <c r="G22" s="378">
        <v>0</v>
      </c>
      <c r="H22" s="378">
        <v>0</v>
      </c>
      <c r="I22" s="378">
        <v>0</v>
      </c>
      <c r="J22" s="378">
        <v>3625.9541984732823</v>
      </c>
      <c r="K22" s="378">
        <v>0</v>
      </c>
      <c r="L22" s="378">
        <v>0</v>
      </c>
      <c r="M22" s="378">
        <v>0</v>
      </c>
      <c r="N22" s="378">
        <v>0</v>
      </c>
      <c r="O22" s="378">
        <v>4166.666666666667</v>
      </c>
      <c r="P22" s="378">
        <v>0</v>
      </c>
      <c r="Q22" s="378">
        <v>0</v>
      </c>
      <c r="R22" s="378">
        <v>0</v>
      </c>
      <c r="S22" s="378">
        <v>0</v>
      </c>
      <c r="T22" s="378">
        <v>0</v>
      </c>
      <c r="U22" s="378">
        <v>0</v>
      </c>
      <c r="V22" s="378">
        <v>0</v>
      </c>
      <c r="W22" s="378">
        <v>0</v>
      </c>
      <c r="X22" s="378">
        <v>0</v>
      </c>
      <c r="Y22" s="378">
        <v>0</v>
      </c>
      <c r="Z22" s="378">
        <v>0</v>
      </c>
      <c r="AA22" s="378">
        <v>0</v>
      </c>
      <c r="AB22" s="378">
        <v>0</v>
      </c>
      <c r="AC22" s="378">
        <v>0</v>
      </c>
      <c r="AD22" s="378">
        <v>0</v>
      </c>
      <c r="AE22" s="378">
        <v>0</v>
      </c>
      <c r="AF22" s="378">
        <v>0</v>
      </c>
      <c r="AG22" s="378">
        <v>0</v>
      </c>
      <c r="AH22" s="378">
        <v>0</v>
      </c>
      <c r="AI22" s="378">
        <v>0</v>
      </c>
      <c r="AJ22" s="378">
        <v>0</v>
      </c>
      <c r="AK22" s="378">
        <v>0</v>
      </c>
      <c r="AL22" s="378">
        <v>0</v>
      </c>
      <c r="AM22" s="378">
        <v>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</row>
    <row r="23" spans="3:49" x14ac:dyDescent="0.3">
      <c r="C23" s="378">
        <v>50</v>
      </c>
      <c r="D23" s="378">
        <v>3</v>
      </c>
      <c r="E23" s="378">
        <v>1</v>
      </c>
      <c r="F23" s="378">
        <v>94.3</v>
      </c>
      <c r="G23" s="378">
        <v>0</v>
      </c>
      <c r="H23" s="378">
        <v>0</v>
      </c>
      <c r="I23" s="378">
        <v>0.8</v>
      </c>
      <c r="J23" s="378">
        <v>4</v>
      </c>
      <c r="K23" s="378">
        <v>15</v>
      </c>
      <c r="L23" s="378">
        <v>0</v>
      </c>
      <c r="M23" s="378">
        <v>0</v>
      </c>
      <c r="N23" s="378">
        <v>0</v>
      </c>
      <c r="O23" s="378">
        <v>4</v>
      </c>
      <c r="P23" s="378">
        <v>13.25</v>
      </c>
      <c r="Q23" s="378">
        <v>29.5</v>
      </c>
      <c r="R23" s="378">
        <v>13</v>
      </c>
      <c r="S23" s="378">
        <v>0</v>
      </c>
      <c r="T23" s="378">
        <v>0</v>
      </c>
      <c r="U23" s="378">
        <v>0</v>
      </c>
      <c r="V23" s="378">
        <v>0</v>
      </c>
      <c r="W23" s="378">
        <v>0</v>
      </c>
      <c r="X23" s="378">
        <v>0</v>
      </c>
      <c r="Y23" s="378">
        <v>0</v>
      </c>
      <c r="Z23" s="378">
        <v>0</v>
      </c>
      <c r="AA23" s="378">
        <v>0</v>
      </c>
      <c r="AB23" s="378">
        <v>0</v>
      </c>
      <c r="AC23" s="378">
        <v>0</v>
      </c>
      <c r="AD23" s="378">
        <v>0</v>
      </c>
      <c r="AE23" s="378">
        <v>0</v>
      </c>
      <c r="AF23" s="378">
        <v>0</v>
      </c>
      <c r="AG23" s="378">
        <v>0</v>
      </c>
      <c r="AH23" s="378">
        <v>0</v>
      </c>
      <c r="AI23" s="378">
        <v>0</v>
      </c>
      <c r="AJ23" s="378">
        <v>0</v>
      </c>
      <c r="AK23" s="378">
        <v>0</v>
      </c>
      <c r="AL23" s="378">
        <v>0</v>
      </c>
      <c r="AM23" s="378">
        <v>4</v>
      </c>
      <c r="AN23" s="378">
        <v>0</v>
      </c>
      <c r="AO23" s="378">
        <v>2</v>
      </c>
      <c r="AP23" s="378">
        <v>0</v>
      </c>
      <c r="AQ23" s="378">
        <v>0</v>
      </c>
      <c r="AR23" s="378">
        <v>5.75</v>
      </c>
      <c r="AS23" s="378">
        <v>0</v>
      </c>
      <c r="AT23" s="378">
        <v>0</v>
      </c>
      <c r="AU23" s="378">
        <v>1</v>
      </c>
      <c r="AV23" s="378">
        <v>0</v>
      </c>
      <c r="AW23" s="378">
        <v>2</v>
      </c>
    </row>
    <row r="24" spans="3:49" x14ac:dyDescent="0.3">
      <c r="C24" s="378">
        <v>50</v>
      </c>
      <c r="D24" s="378">
        <v>3</v>
      </c>
      <c r="E24" s="378">
        <v>2</v>
      </c>
      <c r="F24" s="378">
        <v>15251.58</v>
      </c>
      <c r="G24" s="378">
        <v>0</v>
      </c>
      <c r="H24" s="378">
        <v>0</v>
      </c>
      <c r="I24" s="378">
        <v>152</v>
      </c>
      <c r="J24" s="378">
        <v>632</v>
      </c>
      <c r="K24" s="378">
        <v>2648</v>
      </c>
      <c r="L24" s="378">
        <v>0</v>
      </c>
      <c r="M24" s="378">
        <v>0</v>
      </c>
      <c r="N24" s="378">
        <v>0</v>
      </c>
      <c r="O24" s="378">
        <v>666</v>
      </c>
      <c r="P24" s="378">
        <v>1982</v>
      </c>
      <c r="Q24" s="378">
        <v>4588.3999999999996</v>
      </c>
      <c r="R24" s="378">
        <v>2103.75</v>
      </c>
      <c r="S24" s="378">
        <v>0</v>
      </c>
      <c r="T24" s="378">
        <v>0</v>
      </c>
      <c r="U24" s="378">
        <v>0</v>
      </c>
      <c r="V24" s="378">
        <v>0</v>
      </c>
      <c r="W24" s="378">
        <v>0</v>
      </c>
      <c r="X24" s="378">
        <v>0</v>
      </c>
      <c r="Y24" s="378">
        <v>0</v>
      </c>
      <c r="Z24" s="378">
        <v>0</v>
      </c>
      <c r="AA24" s="378">
        <v>0</v>
      </c>
      <c r="AB24" s="378">
        <v>0</v>
      </c>
      <c r="AC24" s="378">
        <v>0</v>
      </c>
      <c r="AD24" s="378">
        <v>0</v>
      </c>
      <c r="AE24" s="378">
        <v>0</v>
      </c>
      <c r="AF24" s="378">
        <v>0</v>
      </c>
      <c r="AG24" s="378">
        <v>0</v>
      </c>
      <c r="AH24" s="378">
        <v>0</v>
      </c>
      <c r="AI24" s="378">
        <v>0</v>
      </c>
      <c r="AJ24" s="378">
        <v>0</v>
      </c>
      <c r="AK24" s="378">
        <v>0</v>
      </c>
      <c r="AL24" s="378">
        <v>0</v>
      </c>
      <c r="AM24" s="378">
        <v>627</v>
      </c>
      <c r="AN24" s="378">
        <v>0</v>
      </c>
      <c r="AO24" s="378">
        <v>336</v>
      </c>
      <c r="AP24" s="378">
        <v>0</v>
      </c>
      <c r="AQ24" s="378">
        <v>0</v>
      </c>
      <c r="AR24" s="378">
        <v>986.18</v>
      </c>
      <c r="AS24" s="378">
        <v>0</v>
      </c>
      <c r="AT24" s="378">
        <v>0</v>
      </c>
      <c r="AU24" s="378">
        <v>178.25</v>
      </c>
      <c r="AV24" s="378">
        <v>0</v>
      </c>
      <c r="AW24" s="378">
        <v>352</v>
      </c>
    </row>
    <row r="25" spans="3:49" x14ac:dyDescent="0.3">
      <c r="C25" s="378">
        <v>50</v>
      </c>
      <c r="D25" s="378">
        <v>3</v>
      </c>
      <c r="E25" s="378">
        <v>3</v>
      </c>
      <c r="F25" s="378">
        <v>43.5</v>
      </c>
      <c r="G25" s="378">
        <v>0</v>
      </c>
      <c r="H25" s="378">
        <v>0</v>
      </c>
      <c r="I25" s="378">
        <v>0</v>
      </c>
      <c r="J25" s="378">
        <v>0</v>
      </c>
      <c r="K25" s="378">
        <v>0</v>
      </c>
      <c r="L25" s="378">
        <v>0</v>
      </c>
      <c r="M25" s="378">
        <v>0</v>
      </c>
      <c r="N25" s="378">
        <v>0</v>
      </c>
      <c r="O25" s="378">
        <v>0</v>
      </c>
      <c r="P25" s="378">
        <v>40</v>
      </c>
      <c r="Q25" s="378">
        <v>3.5</v>
      </c>
      <c r="R25" s="378">
        <v>0</v>
      </c>
      <c r="S25" s="378">
        <v>0</v>
      </c>
      <c r="T25" s="378">
        <v>0</v>
      </c>
      <c r="U25" s="378">
        <v>0</v>
      </c>
      <c r="V25" s="378">
        <v>0</v>
      </c>
      <c r="W25" s="378">
        <v>0</v>
      </c>
      <c r="X25" s="378">
        <v>0</v>
      </c>
      <c r="Y25" s="378">
        <v>0</v>
      </c>
      <c r="Z25" s="378">
        <v>0</v>
      </c>
      <c r="AA25" s="378">
        <v>0</v>
      </c>
      <c r="AB25" s="378">
        <v>0</v>
      </c>
      <c r="AC25" s="378">
        <v>0</v>
      </c>
      <c r="AD25" s="378">
        <v>0</v>
      </c>
      <c r="AE25" s="378">
        <v>0</v>
      </c>
      <c r="AF25" s="378">
        <v>0</v>
      </c>
      <c r="AG25" s="378">
        <v>0</v>
      </c>
      <c r="AH25" s="378">
        <v>0</v>
      </c>
      <c r="AI25" s="378">
        <v>0</v>
      </c>
      <c r="AJ25" s="378">
        <v>0</v>
      </c>
      <c r="AK25" s="378">
        <v>0</v>
      </c>
      <c r="AL25" s="378">
        <v>0</v>
      </c>
      <c r="AM25" s="378"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</row>
    <row r="26" spans="3:49" x14ac:dyDescent="0.3">
      <c r="C26" s="378">
        <v>50</v>
      </c>
      <c r="D26" s="378">
        <v>3</v>
      </c>
      <c r="E26" s="378">
        <v>4</v>
      </c>
      <c r="F26" s="378">
        <v>937.5</v>
      </c>
      <c r="G26" s="378">
        <v>0</v>
      </c>
      <c r="H26" s="378">
        <v>0</v>
      </c>
      <c r="I26" s="378">
        <v>0</v>
      </c>
      <c r="J26" s="378">
        <v>102</v>
      </c>
      <c r="K26" s="378">
        <v>510</v>
      </c>
      <c r="L26" s="378">
        <v>0</v>
      </c>
      <c r="M26" s="378">
        <v>0</v>
      </c>
      <c r="N26" s="378">
        <v>0</v>
      </c>
      <c r="O26" s="378">
        <v>3.5</v>
      </c>
      <c r="P26" s="378">
        <v>0</v>
      </c>
      <c r="Q26" s="378">
        <v>224</v>
      </c>
      <c r="R26" s="378">
        <v>58</v>
      </c>
      <c r="S26" s="378">
        <v>0</v>
      </c>
      <c r="T26" s="378">
        <v>0</v>
      </c>
      <c r="U26" s="378">
        <v>0</v>
      </c>
      <c r="V26" s="378">
        <v>0</v>
      </c>
      <c r="W26" s="378">
        <v>0</v>
      </c>
      <c r="X26" s="378">
        <v>0</v>
      </c>
      <c r="Y26" s="378">
        <v>0</v>
      </c>
      <c r="Z26" s="378">
        <v>0</v>
      </c>
      <c r="AA26" s="378">
        <v>0</v>
      </c>
      <c r="AB26" s="378">
        <v>0</v>
      </c>
      <c r="AC26" s="378">
        <v>0</v>
      </c>
      <c r="AD26" s="378">
        <v>0</v>
      </c>
      <c r="AE26" s="378">
        <v>0</v>
      </c>
      <c r="AF26" s="378">
        <v>0</v>
      </c>
      <c r="AG26" s="378">
        <v>0</v>
      </c>
      <c r="AH26" s="378">
        <v>0</v>
      </c>
      <c r="AI26" s="378">
        <v>0</v>
      </c>
      <c r="AJ26" s="378">
        <v>0</v>
      </c>
      <c r="AK26" s="378">
        <v>0</v>
      </c>
      <c r="AL26" s="378">
        <v>0</v>
      </c>
      <c r="AM26" s="378">
        <v>0</v>
      </c>
      <c r="AN26" s="378">
        <v>0</v>
      </c>
      <c r="AO26" s="378">
        <v>0</v>
      </c>
      <c r="AP26" s="378">
        <v>0</v>
      </c>
      <c r="AQ26" s="378">
        <v>0</v>
      </c>
      <c r="AR26" s="378">
        <v>0</v>
      </c>
      <c r="AS26" s="378">
        <v>0</v>
      </c>
      <c r="AT26" s="378">
        <v>0</v>
      </c>
      <c r="AU26" s="378">
        <v>40</v>
      </c>
      <c r="AV26" s="378">
        <v>0</v>
      </c>
      <c r="AW26" s="378">
        <v>0</v>
      </c>
    </row>
    <row r="27" spans="3:49" x14ac:dyDescent="0.3">
      <c r="C27" s="378">
        <v>50</v>
      </c>
      <c r="D27" s="378">
        <v>3</v>
      </c>
      <c r="E27" s="378">
        <v>5</v>
      </c>
      <c r="F27" s="378">
        <v>25</v>
      </c>
      <c r="G27" s="378">
        <v>25</v>
      </c>
      <c r="H27" s="378">
        <v>0</v>
      </c>
      <c r="I27" s="378">
        <v>0</v>
      </c>
      <c r="J27" s="378">
        <v>0</v>
      </c>
      <c r="K27" s="378">
        <v>0</v>
      </c>
      <c r="L27" s="378">
        <v>0</v>
      </c>
      <c r="M27" s="378">
        <v>0</v>
      </c>
      <c r="N27" s="378">
        <v>0</v>
      </c>
      <c r="O27" s="378">
        <v>0</v>
      </c>
      <c r="P27" s="378">
        <v>0</v>
      </c>
      <c r="Q27" s="378">
        <v>0</v>
      </c>
      <c r="R27" s="378">
        <v>0</v>
      </c>
      <c r="S27" s="378">
        <v>0</v>
      </c>
      <c r="T27" s="378">
        <v>0</v>
      </c>
      <c r="U27" s="378">
        <v>0</v>
      </c>
      <c r="V27" s="378">
        <v>0</v>
      </c>
      <c r="W27" s="378">
        <v>0</v>
      </c>
      <c r="X27" s="378">
        <v>0</v>
      </c>
      <c r="Y27" s="378">
        <v>0</v>
      </c>
      <c r="Z27" s="378">
        <v>0</v>
      </c>
      <c r="AA27" s="378">
        <v>0</v>
      </c>
      <c r="AB27" s="378">
        <v>0</v>
      </c>
      <c r="AC27" s="378">
        <v>0</v>
      </c>
      <c r="AD27" s="378">
        <v>0</v>
      </c>
      <c r="AE27" s="378">
        <v>0</v>
      </c>
      <c r="AF27" s="378">
        <v>0</v>
      </c>
      <c r="AG27" s="378">
        <v>0</v>
      </c>
      <c r="AH27" s="378">
        <v>0</v>
      </c>
      <c r="AI27" s="378">
        <v>0</v>
      </c>
      <c r="AJ27" s="378">
        <v>0</v>
      </c>
      <c r="AK27" s="378">
        <v>0</v>
      </c>
      <c r="AL27" s="378">
        <v>0</v>
      </c>
      <c r="AM27" s="378"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</row>
    <row r="28" spans="3:49" x14ac:dyDescent="0.3">
      <c r="C28" s="378">
        <v>50</v>
      </c>
      <c r="D28" s="378">
        <v>3</v>
      </c>
      <c r="E28" s="378">
        <v>6</v>
      </c>
      <c r="F28" s="378">
        <v>4398072</v>
      </c>
      <c r="G28" s="378">
        <v>3750</v>
      </c>
      <c r="H28" s="378">
        <v>0</v>
      </c>
      <c r="I28" s="378">
        <v>21464</v>
      </c>
      <c r="J28" s="378">
        <v>251942</v>
      </c>
      <c r="K28" s="378">
        <v>1793489</v>
      </c>
      <c r="L28" s="378">
        <v>0</v>
      </c>
      <c r="M28" s="378">
        <v>0</v>
      </c>
      <c r="N28" s="378">
        <v>0</v>
      </c>
      <c r="O28" s="378">
        <v>110201</v>
      </c>
      <c r="P28" s="378">
        <v>340514</v>
      </c>
      <c r="Q28" s="378">
        <v>1047935</v>
      </c>
      <c r="R28" s="378">
        <v>471780</v>
      </c>
      <c r="S28" s="378">
        <v>0</v>
      </c>
      <c r="T28" s="378">
        <v>0</v>
      </c>
      <c r="U28" s="378">
        <v>0</v>
      </c>
      <c r="V28" s="378">
        <v>0</v>
      </c>
      <c r="W28" s="378">
        <v>0</v>
      </c>
      <c r="X28" s="378">
        <v>0</v>
      </c>
      <c r="Y28" s="378">
        <v>0</v>
      </c>
      <c r="Z28" s="378">
        <v>0</v>
      </c>
      <c r="AA28" s="378">
        <v>0</v>
      </c>
      <c r="AB28" s="378">
        <v>0</v>
      </c>
      <c r="AC28" s="378">
        <v>0</v>
      </c>
      <c r="AD28" s="378">
        <v>0</v>
      </c>
      <c r="AE28" s="378">
        <v>0</v>
      </c>
      <c r="AF28" s="378">
        <v>0</v>
      </c>
      <c r="AG28" s="378">
        <v>0</v>
      </c>
      <c r="AH28" s="378">
        <v>0</v>
      </c>
      <c r="AI28" s="378">
        <v>0</v>
      </c>
      <c r="AJ28" s="378">
        <v>0</v>
      </c>
      <c r="AK28" s="378">
        <v>0</v>
      </c>
      <c r="AL28" s="378">
        <v>0</v>
      </c>
      <c r="AM28" s="378">
        <v>90636</v>
      </c>
      <c r="AN28" s="378">
        <v>0</v>
      </c>
      <c r="AO28" s="378">
        <v>43126</v>
      </c>
      <c r="AP28" s="378">
        <v>0</v>
      </c>
      <c r="AQ28" s="378">
        <v>0</v>
      </c>
      <c r="AR28" s="378">
        <v>115107</v>
      </c>
      <c r="AS28" s="378">
        <v>0</v>
      </c>
      <c r="AT28" s="378">
        <v>0</v>
      </c>
      <c r="AU28" s="378">
        <v>57297</v>
      </c>
      <c r="AV28" s="378">
        <v>0</v>
      </c>
      <c r="AW28" s="378">
        <v>50831</v>
      </c>
    </row>
    <row r="29" spans="3:49" x14ac:dyDescent="0.3">
      <c r="C29" s="378">
        <v>50</v>
      </c>
      <c r="D29" s="378">
        <v>3</v>
      </c>
      <c r="E29" s="378">
        <v>9</v>
      </c>
      <c r="F29" s="378">
        <v>25309</v>
      </c>
      <c r="G29" s="378">
        <v>0</v>
      </c>
      <c r="H29" s="378">
        <v>0</v>
      </c>
      <c r="I29" s="378">
        <v>0</v>
      </c>
      <c r="J29" s="378">
        <v>0</v>
      </c>
      <c r="K29" s="378">
        <v>0</v>
      </c>
      <c r="L29" s="378">
        <v>0</v>
      </c>
      <c r="M29" s="378">
        <v>0</v>
      </c>
      <c r="N29" s="378">
        <v>0</v>
      </c>
      <c r="O29" s="378">
        <v>0</v>
      </c>
      <c r="P29" s="378">
        <v>2750</v>
      </c>
      <c r="Q29" s="378">
        <v>12900</v>
      </c>
      <c r="R29" s="378">
        <v>7659</v>
      </c>
      <c r="S29" s="378">
        <v>0</v>
      </c>
      <c r="T29" s="378">
        <v>0</v>
      </c>
      <c r="U29" s="378">
        <v>0</v>
      </c>
      <c r="V29" s="378">
        <v>0</v>
      </c>
      <c r="W29" s="378">
        <v>0</v>
      </c>
      <c r="X29" s="378">
        <v>0</v>
      </c>
      <c r="Y29" s="378">
        <v>0</v>
      </c>
      <c r="Z29" s="378">
        <v>0</v>
      </c>
      <c r="AA29" s="378">
        <v>0</v>
      </c>
      <c r="AB29" s="378">
        <v>0</v>
      </c>
      <c r="AC29" s="378">
        <v>0</v>
      </c>
      <c r="AD29" s="378">
        <v>0</v>
      </c>
      <c r="AE29" s="378">
        <v>0</v>
      </c>
      <c r="AF29" s="378">
        <v>0</v>
      </c>
      <c r="AG29" s="378">
        <v>0</v>
      </c>
      <c r="AH29" s="378">
        <v>0</v>
      </c>
      <c r="AI29" s="378">
        <v>0</v>
      </c>
      <c r="AJ29" s="378">
        <v>0</v>
      </c>
      <c r="AK29" s="378">
        <v>0</v>
      </c>
      <c r="AL29" s="378">
        <v>0</v>
      </c>
      <c r="AM29" s="378"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2000</v>
      </c>
      <c r="AS29" s="378">
        <v>0</v>
      </c>
      <c r="AT29" s="378">
        <v>0</v>
      </c>
      <c r="AU29" s="378">
        <v>0</v>
      </c>
      <c r="AV29" s="378">
        <v>0</v>
      </c>
      <c r="AW29" s="378">
        <v>0</v>
      </c>
    </row>
    <row r="30" spans="3:49" x14ac:dyDescent="0.3">
      <c r="C30" s="378">
        <v>50</v>
      </c>
      <c r="D30" s="378">
        <v>3</v>
      </c>
      <c r="E30" s="378">
        <v>10</v>
      </c>
      <c r="F30" s="378">
        <v>17826</v>
      </c>
      <c r="G30" s="378">
        <v>0</v>
      </c>
      <c r="H30" s="378">
        <v>0</v>
      </c>
      <c r="I30" s="378">
        <v>0</v>
      </c>
      <c r="J30" s="378">
        <v>0</v>
      </c>
      <c r="K30" s="378">
        <v>0</v>
      </c>
      <c r="L30" s="378">
        <v>0</v>
      </c>
      <c r="M30" s="378">
        <v>0</v>
      </c>
      <c r="N30" s="378">
        <v>0</v>
      </c>
      <c r="O30" s="378">
        <v>17826</v>
      </c>
      <c r="P30" s="378">
        <v>0</v>
      </c>
      <c r="Q30" s="378">
        <v>0</v>
      </c>
      <c r="R30" s="378">
        <v>0</v>
      </c>
      <c r="S30" s="378">
        <v>0</v>
      </c>
      <c r="T30" s="378">
        <v>0</v>
      </c>
      <c r="U30" s="378">
        <v>0</v>
      </c>
      <c r="V30" s="378">
        <v>0</v>
      </c>
      <c r="W30" s="378">
        <v>0</v>
      </c>
      <c r="X30" s="378">
        <v>0</v>
      </c>
      <c r="Y30" s="378">
        <v>0</v>
      </c>
      <c r="Z30" s="378">
        <v>0</v>
      </c>
      <c r="AA30" s="378">
        <v>0</v>
      </c>
      <c r="AB30" s="378">
        <v>0</v>
      </c>
      <c r="AC30" s="378">
        <v>0</v>
      </c>
      <c r="AD30" s="378">
        <v>0</v>
      </c>
      <c r="AE30" s="378">
        <v>0</v>
      </c>
      <c r="AF30" s="378">
        <v>0</v>
      </c>
      <c r="AG30" s="378">
        <v>0</v>
      </c>
      <c r="AH30" s="378">
        <v>0</v>
      </c>
      <c r="AI30" s="378">
        <v>0</v>
      </c>
      <c r="AJ30" s="378">
        <v>0</v>
      </c>
      <c r="AK30" s="378">
        <v>0</v>
      </c>
      <c r="AL30" s="378">
        <v>0</v>
      </c>
      <c r="AM30" s="378">
        <v>0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0</v>
      </c>
      <c r="AW30" s="378">
        <v>0</v>
      </c>
    </row>
    <row r="31" spans="3:49" x14ac:dyDescent="0.3">
      <c r="C31" s="378">
        <v>50</v>
      </c>
      <c r="D31" s="378">
        <v>3</v>
      </c>
      <c r="E31" s="378">
        <v>11</v>
      </c>
      <c r="F31" s="378">
        <v>7792.6208651399493</v>
      </c>
      <c r="G31" s="378">
        <v>0</v>
      </c>
      <c r="H31" s="378">
        <v>0</v>
      </c>
      <c r="I31" s="378">
        <v>0</v>
      </c>
      <c r="J31" s="378">
        <v>3625.9541984732823</v>
      </c>
      <c r="K31" s="378">
        <v>0</v>
      </c>
      <c r="L31" s="378">
        <v>0</v>
      </c>
      <c r="M31" s="378">
        <v>0</v>
      </c>
      <c r="N31" s="378">
        <v>0</v>
      </c>
      <c r="O31" s="378">
        <v>4166.666666666667</v>
      </c>
      <c r="P31" s="378">
        <v>0</v>
      </c>
      <c r="Q31" s="378">
        <v>0</v>
      </c>
      <c r="R31" s="378">
        <v>0</v>
      </c>
      <c r="S31" s="378">
        <v>0</v>
      </c>
      <c r="T31" s="378">
        <v>0</v>
      </c>
      <c r="U31" s="378">
        <v>0</v>
      </c>
      <c r="V31" s="378">
        <v>0</v>
      </c>
      <c r="W31" s="378">
        <v>0</v>
      </c>
      <c r="X31" s="378">
        <v>0</v>
      </c>
      <c r="Y31" s="378">
        <v>0</v>
      </c>
      <c r="Z31" s="378">
        <v>0</v>
      </c>
      <c r="AA31" s="378">
        <v>0</v>
      </c>
      <c r="AB31" s="378">
        <v>0</v>
      </c>
      <c r="AC31" s="378">
        <v>0</v>
      </c>
      <c r="AD31" s="378">
        <v>0</v>
      </c>
      <c r="AE31" s="378">
        <v>0</v>
      </c>
      <c r="AF31" s="378">
        <v>0</v>
      </c>
      <c r="AG31" s="378">
        <v>0</v>
      </c>
      <c r="AH31" s="378">
        <v>0</v>
      </c>
      <c r="AI31" s="378">
        <v>0</v>
      </c>
      <c r="AJ31" s="378">
        <v>0</v>
      </c>
      <c r="AK31" s="378">
        <v>0</v>
      </c>
      <c r="AL31" s="378">
        <v>0</v>
      </c>
      <c r="AM31" s="378">
        <v>0</v>
      </c>
      <c r="AN31" s="378">
        <v>0</v>
      </c>
      <c r="AO31" s="378">
        <v>0</v>
      </c>
      <c r="AP31" s="378">
        <v>0</v>
      </c>
      <c r="AQ31" s="378">
        <v>0</v>
      </c>
      <c r="AR31" s="378">
        <v>0</v>
      </c>
      <c r="AS31" s="378">
        <v>0</v>
      </c>
      <c r="AT31" s="378">
        <v>0</v>
      </c>
      <c r="AU31" s="378">
        <v>0</v>
      </c>
      <c r="AV31" s="378">
        <v>0</v>
      </c>
      <c r="AW31" s="37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2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554" t="s">
        <v>4164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49" t="s">
        <v>159</v>
      </c>
      <c r="B3" s="350">
        <f>SUBTOTAL(9,B6:B1048576)/2</f>
        <v>316285</v>
      </c>
      <c r="C3" s="351">
        <f t="shared" ref="C3:R3" si="0">SUBTOTAL(9,C6:C1048576)</f>
        <v>3</v>
      </c>
      <c r="D3" s="351">
        <f>SUBTOTAL(9,D6:D1048576)/2</f>
        <v>358455</v>
      </c>
      <c r="E3" s="351">
        <f t="shared" si="0"/>
        <v>2.6456992877212469</v>
      </c>
      <c r="F3" s="351">
        <f>SUBTOTAL(9,F6:F1048576)/2</f>
        <v>332627.31</v>
      </c>
      <c r="G3" s="352">
        <f>IF(B3&lt;&gt;0,F3/B3,"")</f>
        <v>1.0516695701661476</v>
      </c>
      <c r="H3" s="353">
        <f t="shared" si="0"/>
        <v>0</v>
      </c>
      <c r="I3" s="351">
        <f t="shared" si="0"/>
        <v>0</v>
      </c>
      <c r="J3" s="351">
        <f t="shared" si="0"/>
        <v>0</v>
      </c>
      <c r="K3" s="351">
        <f t="shared" si="0"/>
        <v>0</v>
      </c>
      <c r="L3" s="351">
        <f t="shared" si="0"/>
        <v>0</v>
      </c>
      <c r="M3" s="354" t="str">
        <f>IF(H3&lt;&gt;0,L3/H3,"")</f>
        <v/>
      </c>
      <c r="N3" s="350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276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4162</v>
      </c>
      <c r="B6" s="797">
        <v>295403</v>
      </c>
      <c r="C6" s="740">
        <v>1</v>
      </c>
      <c r="D6" s="797">
        <v>351738</v>
      </c>
      <c r="E6" s="740">
        <v>1.1907055784809226</v>
      </c>
      <c r="F6" s="797">
        <v>319037.68</v>
      </c>
      <c r="G6" s="745">
        <v>1.0800082599025738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thickBot="1" x14ac:dyDescent="0.35">
      <c r="A7" s="799" t="s">
        <v>4163</v>
      </c>
      <c r="B7" s="798">
        <v>20882</v>
      </c>
      <c r="C7" s="671">
        <v>1</v>
      </c>
      <c r="D7" s="798">
        <v>6717</v>
      </c>
      <c r="E7" s="671">
        <v>0.32166459151422278</v>
      </c>
      <c r="F7" s="798">
        <v>13589.63</v>
      </c>
      <c r="G7" s="682">
        <v>0.65078201321712481</v>
      </c>
      <c r="H7" s="798"/>
      <c r="I7" s="671"/>
      <c r="J7" s="798"/>
      <c r="K7" s="671"/>
      <c r="L7" s="798"/>
      <c r="M7" s="682"/>
      <c r="N7" s="798"/>
      <c r="O7" s="671"/>
      <c r="P7" s="798"/>
      <c r="Q7" s="671"/>
      <c r="R7" s="798"/>
      <c r="S7" s="705"/>
    </row>
    <row r="8" spans="1:19" ht="14.4" customHeight="1" thickBot="1" x14ac:dyDescent="0.35"/>
    <row r="9" spans="1:19" ht="14.4" customHeight="1" thickBot="1" x14ac:dyDescent="0.35">
      <c r="A9" s="802" t="s">
        <v>545</v>
      </c>
      <c r="B9" s="800">
        <v>316285</v>
      </c>
      <c r="C9" s="801">
        <v>1</v>
      </c>
      <c r="D9" s="800">
        <v>358455</v>
      </c>
      <c r="E9" s="801">
        <v>1.1333291177261016</v>
      </c>
      <c r="F9" s="800">
        <v>332627.31</v>
      </c>
      <c r="G9" s="457">
        <v>1.0516695701661476</v>
      </c>
      <c r="H9" s="800"/>
      <c r="I9" s="801"/>
      <c r="J9" s="800"/>
      <c r="K9" s="801"/>
      <c r="L9" s="800"/>
      <c r="M9" s="457"/>
      <c r="N9" s="800"/>
      <c r="O9" s="801"/>
      <c r="P9" s="800"/>
      <c r="Q9" s="801"/>
      <c r="R9" s="800"/>
      <c r="S9" s="458"/>
    </row>
    <row r="10" spans="1:19" ht="14.4" customHeight="1" x14ac:dyDescent="0.3">
      <c r="A10" s="719" t="s">
        <v>2306</v>
      </c>
    </row>
    <row r="11" spans="1:19" ht="14.4" customHeight="1" x14ac:dyDescent="0.3">
      <c r="A11" s="720" t="s">
        <v>2307</v>
      </c>
    </row>
    <row r="12" spans="1:19" ht="14.4" customHeight="1" x14ac:dyDescent="0.3">
      <c r="A12" s="719" t="s">
        <v>4165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H3 J3 L3 N3 P3 R3 F3 D3 B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2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6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4" t="s">
        <v>4167</v>
      </c>
      <c r="B1" s="481"/>
      <c r="C1" s="481"/>
      <c r="D1" s="481"/>
      <c r="E1" s="481"/>
      <c r="F1" s="481"/>
      <c r="G1" s="481"/>
    </row>
    <row r="2" spans="1:7" ht="14.4" customHeight="1" thickBot="1" x14ac:dyDescent="0.35">
      <c r="A2" s="382" t="s">
        <v>312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49" t="s">
        <v>159</v>
      </c>
      <c r="B3" s="469">
        <f t="shared" ref="B3:G3" si="0">SUBTOTAL(9,B6:B1048576)</f>
        <v>823</v>
      </c>
      <c r="C3" s="470">
        <f t="shared" si="0"/>
        <v>902</v>
      </c>
      <c r="D3" s="470">
        <f t="shared" si="0"/>
        <v>857</v>
      </c>
      <c r="E3" s="353">
        <f t="shared" si="0"/>
        <v>316285</v>
      </c>
      <c r="F3" s="351">
        <f t="shared" si="0"/>
        <v>358455</v>
      </c>
      <c r="G3" s="471">
        <f t="shared" si="0"/>
        <v>332627.31</v>
      </c>
    </row>
    <row r="4" spans="1:7" ht="14.4" customHeight="1" x14ac:dyDescent="0.3">
      <c r="A4" s="555" t="s">
        <v>167</v>
      </c>
      <c r="B4" s="556" t="s">
        <v>273</v>
      </c>
      <c r="C4" s="557"/>
      <c r="D4" s="557"/>
      <c r="E4" s="559" t="s">
        <v>123</v>
      </c>
      <c r="F4" s="560"/>
      <c r="G4" s="561"/>
    </row>
    <row r="5" spans="1:7" ht="14.4" customHeight="1" thickBot="1" x14ac:dyDescent="0.35">
      <c r="A5" s="793"/>
      <c r="B5" s="794">
        <v>2014</v>
      </c>
      <c r="C5" s="795">
        <v>2015</v>
      </c>
      <c r="D5" s="795">
        <v>2016</v>
      </c>
      <c r="E5" s="794">
        <v>2014</v>
      </c>
      <c r="F5" s="795">
        <v>2015</v>
      </c>
      <c r="G5" s="795">
        <v>2016</v>
      </c>
    </row>
    <row r="6" spans="1:7" ht="14.4" customHeight="1" x14ac:dyDescent="0.3">
      <c r="A6" s="754" t="s">
        <v>4166</v>
      </c>
      <c r="B6" s="229">
        <v>304</v>
      </c>
      <c r="C6" s="229">
        <v>372</v>
      </c>
      <c r="D6" s="229">
        <v>242</v>
      </c>
      <c r="E6" s="797">
        <v>99518</v>
      </c>
      <c r="F6" s="797">
        <v>146997</v>
      </c>
      <c r="G6" s="803">
        <v>147640.99</v>
      </c>
    </row>
    <row r="7" spans="1:7" ht="14.4" customHeight="1" x14ac:dyDescent="0.3">
      <c r="A7" s="691" t="s">
        <v>2309</v>
      </c>
      <c r="B7" s="668"/>
      <c r="C7" s="668"/>
      <c r="D7" s="668">
        <v>6</v>
      </c>
      <c r="E7" s="804"/>
      <c r="F7" s="804"/>
      <c r="G7" s="805">
        <v>650</v>
      </c>
    </row>
    <row r="8" spans="1:7" ht="14.4" customHeight="1" x14ac:dyDescent="0.3">
      <c r="A8" s="691" t="s">
        <v>2321</v>
      </c>
      <c r="B8" s="668">
        <v>1</v>
      </c>
      <c r="C8" s="668"/>
      <c r="D8" s="668"/>
      <c r="E8" s="804">
        <v>34</v>
      </c>
      <c r="F8" s="804"/>
      <c r="G8" s="805"/>
    </row>
    <row r="9" spans="1:7" ht="14.4" customHeight="1" x14ac:dyDescent="0.3">
      <c r="A9" s="691" t="s">
        <v>2310</v>
      </c>
      <c r="B9" s="668">
        <v>123</v>
      </c>
      <c r="C9" s="668">
        <v>91</v>
      </c>
      <c r="D9" s="668">
        <v>116</v>
      </c>
      <c r="E9" s="804">
        <v>65385</v>
      </c>
      <c r="F9" s="804">
        <v>61248</v>
      </c>
      <c r="G9" s="805">
        <v>63575.67</v>
      </c>
    </row>
    <row r="10" spans="1:7" ht="14.4" customHeight="1" x14ac:dyDescent="0.3">
      <c r="A10" s="691" t="s">
        <v>2311</v>
      </c>
      <c r="B10" s="668">
        <v>11</v>
      </c>
      <c r="C10" s="668">
        <v>5</v>
      </c>
      <c r="D10" s="668">
        <v>22</v>
      </c>
      <c r="E10" s="804">
        <v>843</v>
      </c>
      <c r="F10" s="804">
        <v>410</v>
      </c>
      <c r="G10" s="805">
        <v>2508.66</v>
      </c>
    </row>
    <row r="11" spans="1:7" ht="14.4" customHeight="1" x14ac:dyDescent="0.3">
      <c r="A11" s="691" t="s">
        <v>2312</v>
      </c>
      <c r="B11" s="668">
        <v>8</v>
      </c>
      <c r="C11" s="668">
        <v>7</v>
      </c>
      <c r="D11" s="668">
        <v>28</v>
      </c>
      <c r="E11" s="804">
        <v>588</v>
      </c>
      <c r="F11" s="804">
        <v>655</v>
      </c>
      <c r="G11" s="805">
        <v>2307</v>
      </c>
    </row>
    <row r="12" spans="1:7" ht="14.4" customHeight="1" x14ac:dyDescent="0.3">
      <c r="A12" s="691" t="s">
        <v>2314</v>
      </c>
      <c r="B12" s="668"/>
      <c r="C12" s="668"/>
      <c r="D12" s="668">
        <v>2</v>
      </c>
      <c r="E12" s="804"/>
      <c r="F12" s="804"/>
      <c r="G12" s="805">
        <v>284.33</v>
      </c>
    </row>
    <row r="13" spans="1:7" ht="14.4" customHeight="1" x14ac:dyDescent="0.3">
      <c r="A13" s="691" t="s">
        <v>2315</v>
      </c>
      <c r="B13" s="668">
        <v>152</v>
      </c>
      <c r="C13" s="668">
        <v>169</v>
      </c>
      <c r="D13" s="668">
        <v>194</v>
      </c>
      <c r="E13" s="804">
        <v>21479</v>
      </c>
      <c r="F13" s="804">
        <v>28114</v>
      </c>
      <c r="G13" s="805">
        <v>27297.339999999997</v>
      </c>
    </row>
    <row r="14" spans="1:7" ht="14.4" customHeight="1" x14ac:dyDescent="0.3">
      <c r="A14" s="691" t="s">
        <v>2316</v>
      </c>
      <c r="B14" s="668">
        <v>138</v>
      </c>
      <c r="C14" s="668">
        <v>135</v>
      </c>
      <c r="D14" s="668">
        <v>106</v>
      </c>
      <c r="E14" s="804">
        <v>76585</v>
      </c>
      <c r="F14" s="804">
        <v>76045</v>
      </c>
      <c r="G14" s="805">
        <v>57589</v>
      </c>
    </row>
    <row r="15" spans="1:7" ht="14.4" customHeight="1" x14ac:dyDescent="0.3">
      <c r="A15" s="691" t="s">
        <v>2317</v>
      </c>
      <c r="B15" s="668">
        <v>2</v>
      </c>
      <c r="C15" s="668">
        <v>2</v>
      </c>
      <c r="D15" s="668">
        <v>3</v>
      </c>
      <c r="E15" s="804">
        <v>199</v>
      </c>
      <c r="F15" s="804">
        <v>199</v>
      </c>
      <c r="G15" s="805">
        <v>242.32999999999998</v>
      </c>
    </row>
    <row r="16" spans="1:7" ht="14.4" customHeight="1" x14ac:dyDescent="0.3">
      <c r="A16" s="691" t="s">
        <v>2318</v>
      </c>
      <c r="B16" s="668"/>
      <c r="C16" s="668">
        <v>1</v>
      </c>
      <c r="D16" s="668">
        <v>8</v>
      </c>
      <c r="E16" s="804"/>
      <c r="F16" s="804">
        <v>210</v>
      </c>
      <c r="G16" s="805">
        <v>1311.99</v>
      </c>
    </row>
    <row r="17" spans="1:7" ht="14.4" customHeight="1" x14ac:dyDescent="0.3">
      <c r="A17" s="691" t="s">
        <v>2319</v>
      </c>
      <c r="B17" s="668">
        <v>4</v>
      </c>
      <c r="C17" s="668">
        <v>11</v>
      </c>
      <c r="D17" s="668">
        <v>12</v>
      </c>
      <c r="E17" s="804">
        <v>312</v>
      </c>
      <c r="F17" s="804">
        <v>1067</v>
      </c>
      <c r="G17" s="805">
        <v>1062.6599999999999</v>
      </c>
    </row>
    <row r="18" spans="1:7" ht="14.4" customHeight="1" x14ac:dyDescent="0.3">
      <c r="A18" s="691" t="s">
        <v>2320</v>
      </c>
      <c r="B18" s="668">
        <v>80</v>
      </c>
      <c r="C18" s="668">
        <v>99</v>
      </c>
      <c r="D18" s="668">
        <v>94</v>
      </c>
      <c r="E18" s="804">
        <v>51342</v>
      </c>
      <c r="F18" s="804">
        <v>42559</v>
      </c>
      <c r="G18" s="805">
        <v>25967</v>
      </c>
    </row>
    <row r="19" spans="1:7" ht="14.4" customHeight="1" thickBot="1" x14ac:dyDescent="0.35">
      <c r="A19" s="799" t="s">
        <v>2313</v>
      </c>
      <c r="B19" s="674"/>
      <c r="C19" s="674">
        <v>10</v>
      </c>
      <c r="D19" s="674">
        <v>24</v>
      </c>
      <c r="E19" s="798"/>
      <c r="F19" s="798">
        <v>951</v>
      </c>
      <c r="G19" s="806">
        <v>2190.34</v>
      </c>
    </row>
    <row r="20" spans="1:7" ht="14.4" customHeight="1" x14ac:dyDescent="0.3">
      <c r="A20" s="719" t="s">
        <v>2306</v>
      </c>
    </row>
    <row r="21" spans="1:7" ht="14.4" customHeight="1" x14ac:dyDescent="0.3">
      <c r="A21" s="720" t="s">
        <v>2307</v>
      </c>
    </row>
    <row r="22" spans="1:7" ht="14.4" customHeight="1" x14ac:dyDescent="0.3">
      <c r="A22" s="719" t="s">
        <v>4165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Q47"/>
  <sheetViews>
    <sheetView showGridLines="0" showRowColHeaders="0" workbookViewId="0">
      <pane ySplit="5" topLeftCell="A6" activePane="bottomLeft" state="frozen"/>
      <selection activeCell="U26" sqref="U26"/>
      <selection pane="bottomLeft" sqref="A1:Q1"/>
    </sheetView>
  </sheetViews>
  <sheetFormatPr defaultRowHeight="14.4" customHeight="1" x14ac:dyDescent="0.3"/>
  <cols>
    <col min="1" max="1" width="8.6640625" style="254" bestFit="1" customWidth="1"/>
    <col min="2" max="2" width="6.109375" style="254" customWidth="1"/>
    <col min="3" max="3" width="2.109375" style="254" bestFit="1" customWidth="1"/>
    <col min="4" max="4" width="8" style="254" customWidth="1"/>
    <col min="5" max="5" width="50.88671875" style="254" bestFit="1" customWidth="1"/>
    <col min="6" max="7" width="11.109375" style="336" customWidth="1"/>
    <col min="8" max="9" width="9.33203125" style="254" hidden="1" customWidth="1"/>
    <col min="10" max="11" width="11.109375" style="336" customWidth="1"/>
    <col min="12" max="13" width="9.33203125" style="254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4229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476"/>
      <c r="C2" s="255"/>
      <c r="D2" s="468"/>
      <c r="E2" s="255"/>
      <c r="F2" s="357"/>
      <c r="G2" s="357"/>
      <c r="H2" s="255"/>
      <c r="I2" s="255"/>
      <c r="J2" s="357"/>
      <c r="K2" s="357"/>
      <c r="L2" s="255"/>
      <c r="M2" s="255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823</v>
      </c>
      <c r="G3" s="212">
        <f t="shared" si="0"/>
        <v>316285</v>
      </c>
      <c r="H3" s="78"/>
      <c r="I3" s="78"/>
      <c r="J3" s="212">
        <f t="shared" si="0"/>
        <v>902</v>
      </c>
      <c r="K3" s="212">
        <f t="shared" si="0"/>
        <v>358455</v>
      </c>
      <c r="L3" s="78"/>
      <c r="M3" s="78"/>
      <c r="N3" s="212">
        <f t="shared" si="0"/>
        <v>857</v>
      </c>
      <c r="O3" s="212">
        <f t="shared" si="0"/>
        <v>332627.31</v>
      </c>
      <c r="P3" s="79">
        <f>IF(G3=0,0,O3/G3)</f>
        <v>1.0516695701661476</v>
      </c>
      <c r="Q3" s="213">
        <f>IF(N3=0,0,O3/N3)</f>
        <v>388.12988331388567</v>
      </c>
    </row>
    <row r="4" spans="1:17" ht="14.4" customHeight="1" x14ac:dyDescent="0.3">
      <c r="A4" s="563" t="s">
        <v>119</v>
      </c>
      <c r="B4" s="570" t="s">
        <v>0</v>
      </c>
      <c r="C4" s="564" t="s">
        <v>120</v>
      </c>
      <c r="D4" s="569" t="s">
        <v>90</v>
      </c>
      <c r="E4" s="565" t="s">
        <v>81</v>
      </c>
      <c r="F4" s="566">
        <v>2014</v>
      </c>
      <c r="G4" s="567"/>
      <c r="H4" s="210"/>
      <c r="I4" s="210"/>
      <c r="J4" s="566">
        <v>2015</v>
      </c>
      <c r="K4" s="567"/>
      <c r="L4" s="210"/>
      <c r="M4" s="210"/>
      <c r="N4" s="566">
        <v>2016</v>
      </c>
      <c r="O4" s="567"/>
      <c r="P4" s="568" t="s">
        <v>2</v>
      </c>
      <c r="Q4" s="562" t="s">
        <v>122</v>
      </c>
    </row>
    <row r="5" spans="1:17" ht="14.4" customHeight="1" thickBot="1" x14ac:dyDescent="0.35">
      <c r="A5" s="807"/>
      <c r="B5" s="808"/>
      <c r="C5" s="809"/>
      <c r="D5" s="810"/>
      <c r="E5" s="811"/>
      <c r="F5" s="812" t="s">
        <v>91</v>
      </c>
      <c r="G5" s="813" t="s">
        <v>14</v>
      </c>
      <c r="H5" s="814"/>
      <c r="I5" s="814"/>
      <c r="J5" s="812" t="s">
        <v>91</v>
      </c>
      <c r="K5" s="813" t="s">
        <v>14</v>
      </c>
      <c r="L5" s="814"/>
      <c r="M5" s="814"/>
      <c r="N5" s="812" t="s">
        <v>91</v>
      </c>
      <c r="O5" s="813" t="s">
        <v>14</v>
      </c>
      <c r="P5" s="815"/>
      <c r="Q5" s="816"/>
    </row>
    <row r="6" spans="1:17" ht="14.4" customHeight="1" x14ac:dyDescent="0.3">
      <c r="A6" s="739" t="s">
        <v>4168</v>
      </c>
      <c r="B6" s="740" t="s">
        <v>545</v>
      </c>
      <c r="C6" s="740" t="s">
        <v>4169</v>
      </c>
      <c r="D6" s="740" t="s">
        <v>4170</v>
      </c>
      <c r="E6" s="740" t="s">
        <v>4171</v>
      </c>
      <c r="F6" s="229">
        <v>73</v>
      </c>
      <c r="G6" s="229">
        <v>2482</v>
      </c>
      <c r="H6" s="740">
        <v>1</v>
      </c>
      <c r="I6" s="740">
        <v>34</v>
      </c>
      <c r="J6" s="229">
        <v>113</v>
      </c>
      <c r="K6" s="229">
        <v>3955</v>
      </c>
      <c r="L6" s="740">
        <v>1.5934730056406123</v>
      </c>
      <c r="M6" s="740">
        <v>35</v>
      </c>
      <c r="N6" s="229">
        <v>105</v>
      </c>
      <c r="O6" s="229">
        <v>3885</v>
      </c>
      <c r="P6" s="745">
        <v>1.5652699435938759</v>
      </c>
      <c r="Q6" s="753">
        <v>37</v>
      </c>
    </row>
    <row r="7" spans="1:17" ht="14.4" customHeight="1" x14ac:dyDescent="0.3">
      <c r="A7" s="664" t="s">
        <v>4168</v>
      </c>
      <c r="B7" s="665" t="s">
        <v>545</v>
      </c>
      <c r="C7" s="665" t="s">
        <v>4169</v>
      </c>
      <c r="D7" s="665" t="s">
        <v>4172</v>
      </c>
      <c r="E7" s="665" t="s">
        <v>4173</v>
      </c>
      <c r="F7" s="668">
        <v>2</v>
      </c>
      <c r="G7" s="668">
        <v>1290</v>
      </c>
      <c r="H7" s="665">
        <v>1</v>
      </c>
      <c r="I7" s="665">
        <v>645</v>
      </c>
      <c r="J7" s="668"/>
      <c r="K7" s="668"/>
      <c r="L7" s="665"/>
      <c r="M7" s="665"/>
      <c r="N7" s="668">
        <v>4</v>
      </c>
      <c r="O7" s="668">
        <v>2804</v>
      </c>
      <c r="P7" s="681">
        <v>2.1736434108527134</v>
      </c>
      <c r="Q7" s="669">
        <v>701</v>
      </c>
    </row>
    <row r="8" spans="1:17" ht="14.4" customHeight="1" x14ac:dyDescent="0.3">
      <c r="A8" s="664" t="s">
        <v>4168</v>
      </c>
      <c r="B8" s="665" t="s">
        <v>545</v>
      </c>
      <c r="C8" s="665" t="s">
        <v>4169</v>
      </c>
      <c r="D8" s="665" t="s">
        <v>4174</v>
      </c>
      <c r="E8" s="665" t="s">
        <v>4175</v>
      </c>
      <c r="F8" s="668">
        <v>34</v>
      </c>
      <c r="G8" s="668">
        <v>3366</v>
      </c>
      <c r="H8" s="665">
        <v>1</v>
      </c>
      <c r="I8" s="665">
        <v>99</v>
      </c>
      <c r="J8" s="668">
        <v>54</v>
      </c>
      <c r="K8" s="668">
        <v>5400</v>
      </c>
      <c r="L8" s="665">
        <v>1.6042780748663101</v>
      </c>
      <c r="M8" s="665">
        <v>100</v>
      </c>
      <c r="N8" s="668">
        <v>43</v>
      </c>
      <c r="O8" s="668">
        <v>6063</v>
      </c>
      <c r="P8" s="681">
        <v>1.8012477718360071</v>
      </c>
      <c r="Q8" s="669">
        <v>141</v>
      </c>
    </row>
    <row r="9" spans="1:17" ht="14.4" customHeight="1" x14ac:dyDescent="0.3">
      <c r="A9" s="664" t="s">
        <v>4168</v>
      </c>
      <c r="B9" s="665" t="s">
        <v>545</v>
      </c>
      <c r="C9" s="665" t="s">
        <v>4169</v>
      </c>
      <c r="D9" s="665" t="s">
        <v>4176</v>
      </c>
      <c r="E9" s="665" t="s">
        <v>4177</v>
      </c>
      <c r="F9" s="668">
        <v>13</v>
      </c>
      <c r="G9" s="668">
        <v>12220</v>
      </c>
      <c r="H9" s="665">
        <v>1</v>
      </c>
      <c r="I9" s="665">
        <v>940</v>
      </c>
      <c r="J9" s="668">
        <v>9</v>
      </c>
      <c r="K9" s="668">
        <v>8532</v>
      </c>
      <c r="L9" s="665">
        <v>0.69819967266775773</v>
      </c>
      <c r="M9" s="665">
        <v>948</v>
      </c>
      <c r="N9" s="668">
        <v>8</v>
      </c>
      <c r="O9" s="668">
        <v>7656</v>
      </c>
      <c r="P9" s="681">
        <v>0.62651391162029457</v>
      </c>
      <c r="Q9" s="669">
        <v>957</v>
      </c>
    </row>
    <row r="10" spans="1:17" ht="14.4" customHeight="1" x14ac:dyDescent="0.3">
      <c r="A10" s="664" t="s">
        <v>4168</v>
      </c>
      <c r="B10" s="665" t="s">
        <v>545</v>
      </c>
      <c r="C10" s="665" t="s">
        <v>4169</v>
      </c>
      <c r="D10" s="665" t="s">
        <v>4178</v>
      </c>
      <c r="E10" s="665" t="s">
        <v>4179</v>
      </c>
      <c r="F10" s="668">
        <v>6</v>
      </c>
      <c r="G10" s="668">
        <v>2466</v>
      </c>
      <c r="H10" s="665">
        <v>1</v>
      </c>
      <c r="I10" s="665">
        <v>411</v>
      </c>
      <c r="J10" s="668">
        <v>3</v>
      </c>
      <c r="K10" s="668">
        <v>1245</v>
      </c>
      <c r="L10" s="665">
        <v>0.50486618004866179</v>
      </c>
      <c r="M10" s="665">
        <v>415</v>
      </c>
      <c r="N10" s="668">
        <v>2</v>
      </c>
      <c r="O10" s="668">
        <v>862</v>
      </c>
      <c r="P10" s="681">
        <v>0.34955393349553932</v>
      </c>
      <c r="Q10" s="669">
        <v>431</v>
      </c>
    </row>
    <row r="11" spans="1:17" ht="14.4" customHeight="1" x14ac:dyDescent="0.3">
      <c r="A11" s="664" t="s">
        <v>4168</v>
      </c>
      <c r="B11" s="665" t="s">
        <v>545</v>
      </c>
      <c r="C11" s="665" t="s">
        <v>4169</v>
      </c>
      <c r="D11" s="665" t="s">
        <v>4180</v>
      </c>
      <c r="E11" s="665" t="s">
        <v>4181</v>
      </c>
      <c r="F11" s="668">
        <v>169</v>
      </c>
      <c r="G11" s="668">
        <v>165620</v>
      </c>
      <c r="H11" s="665">
        <v>1</v>
      </c>
      <c r="I11" s="665">
        <v>980</v>
      </c>
      <c r="J11" s="668">
        <v>214</v>
      </c>
      <c r="K11" s="668">
        <v>210790</v>
      </c>
      <c r="L11" s="665">
        <v>1.2727327617437507</v>
      </c>
      <c r="M11" s="665">
        <v>985</v>
      </c>
      <c r="N11" s="668">
        <v>190</v>
      </c>
      <c r="O11" s="668">
        <v>191520</v>
      </c>
      <c r="P11" s="681">
        <v>1.1563820794590025</v>
      </c>
      <c r="Q11" s="669">
        <v>1008</v>
      </c>
    </row>
    <row r="12" spans="1:17" ht="14.4" customHeight="1" x14ac:dyDescent="0.3">
      <c r="A12" s="664" t="s">
        <v>4168</v>
      </c>
      <c r="B12" s="665" t="s">
        <v>545</v>
      </c>
      <c r="C12" s="665" t="s">
        <v>4169</v>
      </c>
      <c r="D12" s="665" t="s">
        <v>4182</v>
      </c>
      <c r="E12" s="665" t="s">
        <v>4183</v>
      </c>
      <c r="F12" s="668">
        <v>13</v>
      </c>
      <c r="G12" s="668">
        <v>27001</v>
      </c>
      <c r="H12" s="665">
        <v>1</v>
      </c>
      <c r="I12" s="665">
        <v>2077</v>
      </c>
      <c r="J12" s="668">
        <v>11</v>
      </c>
      <c r="K12" s="668">
        <v>22946</v>
      </c>
      <c r="L12" s="665">
        <v>0.84982037702307323</v>
      </c>
      <c r="M12" s="665">
        <v>2086</v>
      </c>
      <c r="N12" s="668">
        <v>2</v>
      </c>
      <c r="O12" s="668">
        <v>4244</v>
      </c>
      <c r="P12" s="681">
        <v>0.15717936372726937</v>
      </c>
      <c r="Q12" s="669">
        <v>2122</v>
      </c>
    </row>
    <row r="13" spans="1:17" ht="14.4" customHeight="1" x14ac:dyDescent="0.3">
      <c r="A13" s="664" t="s">
        <v>4168</v>
      </c>
      <c r="B13" s="665" t="s">
        <v>545</v>
      </c>
      <c r="C13" s="665" t="s">
        <v>4169</v>
      </c>
      <c r="D13" s="665" t="s">
        <v>4184</v>
      </c>
      <c r="E13" s="665" t="s">
        <v>4185</v>
      </c>
      <c r="F13" s="668"/>
      <c r="G13" s="668"/>
      <c r="H13" s="665"/>
      <c r="I13" s="665"/>
      <c r="J13" s="668"/>
      <c r="K13" s="668"/>
      <c r="L13" s="665"/>
      <c r="M13" s="665"/>
      <c r="N13" s="668">
        <v>1</v>
      </c>
      <c r="O13" s="668">
        <v>318</v>
      </c>
      <c r="P13" s="681"/>
      <c r="Q13" s="669">
        <v>318</v>
      </c>
    </row>
    <row r="14" spans="1:17" ht="14.4" customHeight="1" x14ac:dyDescent="0.3">
      <c r="A14" s="664" t="s">
        <v>4168</v>
      </c>
      <c r="B14" s="665" t="s">
        <v>545</v>
      </c>
      <c r="C14" s="665" t="s">
        <v>4169</v>
      </c>
      <c r="D14" s="665" t="s">
        <v>4186</v>
      </c>
      <c r="E14" s="665" t="s">
        <v>4187</v>
      </c>
      <c r="F14" s="668">
        <v>2</v>
      </c>
      <c r="G14" s="668">
        <v>1662</v>
      </c>
      <c r="H14" s="665">
        <v>1</v>
      </c>
      <c r="I14" s="665">
        <v>831</v>
      </c>
      <c r="J14" s="668">
        <v>4</v>
      </c>
      <c r="K14" s="668">
        <v>3348</v>
      </c>
      <c r="L14" s="665">
        <v>2.0144404332129966</v>
      </c>
      <c r="M14" s="665">
        <v>837</v>
      </c>
      <c r="N14" s="668">
        <v>1</v>
      </c>
      <c r="O14" s="668">
        <v>872</v>
      </c>
      <c r="P14" s="681">
        <v>0.52466907340553548</v>
      </c>
      <c r="Q14" s="669">
        <v>872</v>
      </c>
    </row>
    <row r="15" spans="1:17" ht="14.4" customHeight="1" x14ac:dyDescent="0.3">
      <c r="A15" s="664" t="s">
        <v>4168</v>
      </c>
      <c r="B15" s="665" t="s">
        <v>545</v>
      </c>
      <c r="C15" s="665" t="s">
        <v>4169</v>
      </c>
      <c r="D15" s="665" t="s">
        <v>4188</v>
      </c>
      <c r="E15" s="665" t="s">
        <v>4189</v>
      </c>
      <c r="F15" s="668">
        <v>154</v>
      </c>
      <c r="G15" s="668">
        <v>0</v>
      </c>
      <c r="H15" s="665"/>
      <c r="I15" s="665">
        <v>0</v>
      </c>
      <c r="J15" s="668">
        <v>176</v>
      </c>
      <c r="K15" s="668">
        <v>0</v>
      </c>
      <c r="L15" s="665"/>
      <c r="M15" s="665">
        <v>0</v>
      </c>
      <c r="N15" s="668">
        <v>116</v>
      </c>
      <c r="O15" s="668">
        <v>3866.6800000000003</v>
      </c>
      <c r="P15" s="681"/>
      <c r="Q15" s="669">
        <v>33.333448275862068</v>
      </c>
    </row>
    <row r="16" spans="1:17" ht="14.4" customHeight="1" x14ac:dyDescent="0.3">
      <c r="A16" s="664" t="s">
        <v>4168</v>
      </c>
      <c r="B16" s="665" t="s">
        <v>545</v>
      </c>
      <c r="C16" s="665" t="s">
        <v>4169</v>
      </c>
      <c r="D16" s="665" t="s">
        <v>4190</v>
      </c>
      <c r="E16" s="665" t="s">
        <v>4191</v>
      </c>
      <c r="F16" s="668">
        <v>56</v>
      </c>
      <c r="G16" s="668">
        <v>1960</v>
      </c>
      <c r="H16" s="665">
        <v>1</v>
      </c>
      <c r="I16" s="665">
        <v>35</v>
      </c>
      <c r="J16" s="668">
        <v>37</v>
      </c>
      <c r="K16" s="668">
        <v>1332</v>
      </c>
      <c r="L16" s="665">
        <v>0.67959183673469392</v>
      </c>
      <c r="M16" s="665">
        <v>36</v>
      </c>
      <c r="N16" s="668">
        <v>49</v>
      </c>
      <c r="O16" s="668">
        <v>1813</v>
      </c>
      <c r="P16" s="681">
        <v>0.92500000000000004</v>
      </c>
      <c r="Q16" s="669">
        <v>37</v>
      </c>
    </row>
    <row r="17" spans="1:17" ht="14.4" customHeight="1" x14ac:dyDescent="0.3">
      <c r="A17" s="664" t="s">
        <v>4168</v>
      </c>
      <c r="B17" s="665" t="s">
        <v>545</v>
      </c>
      <c r="C17" s="665" t="s">
        <v>4169</v>
      </c>
      <c r="D17" s="665" t="s">
        <v>4192</v>
      </c>
      <c r="E17" s="665" t="s">
        <v>4193</v>
      </c>
      <c r="F17" s="668">
        <v>1</v>
      </c>
      <c r="G17" s="668">
        <v>81</v>
      </c>
      <c r="H17" s="665">
        <v>1</v>
      </c>
      <c r="I17" s="665">
        <v>81</v>
      </c>
      <c r="J17" s="668">
        <v>1</v>
      </c>
      <c r="K17" s="668">
        <v>82</v>
      </c>
      <c r="L17" s="665">
        <v>1.0123456790123457</v>
      </c>
      <c r="M17" s="665">
        <v>82</v>
      </c>
      <c r="N17" s="668"/>
      <c r="O17" s="668"/>
      <c r="P17" s="681"/>
      <c r="Q17" s="669"/>
    </row>
    <row r="18" spans="1:17" ht="14.4" customHeight="1" x14ac:dyDescent="0.3">
      <c r="A18" s="664" t="s">
        <v>4168</v>
      </c>
      <c r="B18" s="665" t="s">
        <v>545</v>
      </c>
      <c r="C18" s="665" t="s">
        <v>4169</v>
      </c>
      <c r="D18" s="665" t="s">
        <v>4194</v>
      </c>
      <c r="E18" s="665" t="s">
        <v>4195</v>
      </c>
      <c r="F18" s="668">
        <v>13</v>
      </c>
      <c r="G18" s="668">
        <v>24778</v>
      </c>
      <c r="H18" s="665">
        <v>1</v>
      </c>
      <c r="I18" s="665">
        <v>1906</v>
      </c>
      <c r="J18" s="668">
        <v>18</v>
      </c>
      <c r="K18" s="668">
        <v>34416</v>
      </c>
      <c r="L18" s="665">
        <v>1.3889740899184762</v>
      </c>
      <c r="M18" s="665">
        <v>1912</v>
      </c>
      <c r="N18" s="668">
        <v>22</v>
      </c>
      <c r="O18" s="668">
        <v>42438</v>
      </c>
      <c r="P18" s="681">
        <v>1.7127290338203245</v>
      </c>
      <c r="Q18" s="669">
        <v>1929</v>
      </c>
    </row>
    <row r="19" spans="1:17" ht="14.4" customHeight="1" x14ac:dyDescent="0.3">
      <c r="A19" s="664" t="s">
        <v>4168</v>
      </c>
      <c r="B19" s="665" t="s">
        <v>545</v>
      </c>
      <c r="C19" s="665" t="s">
        <v>4169</v>
      </c>
      <c r="D19" s="665" t="s">
        <v>4196</v>
      </c>
      <c r="E19" s="665" t="s">
        <v>4197</v>
      </c>
      <c r="F19" s="668">
        <v>129</v>
      </c>
      <c r="G19" s="668">
        <v>42183</v>
      </c>
      <c r="H19" s="665">
        <v>1</v>
      </c>
      <c r="I19" s="665">
        <v>327</v>
      </c>
      <c r="J19" s="668">
        <v>157</v>
      </c>
      <c r="K19" s="668">
        <v>51967</v>
      </c>
      <c r="L19" s="665">
        <v>1.231941777493303</v>
      </c>
      <c r="M19" s="665">
        <v>331</v>
      </c>
      <c r="N19" s="668">
        <v>138</v>
      </c>
      <c r="O19" s="668">
        <v>48852</v>
      </c>
      <c r="P19" s="681">
        <v>1.1580968636654576</v>
      </c>
      <c r="Q19" s="669">
        <v>354</v>
      </c>
    </row>
    <row r="20" spans="1:17" ht="14.4" customHeight="1" x14ac:dyDescent="0.3">
      <c r="A20" s="664" t="s">
        <v>4168</v>
      </c>
      <c r="B20" s="665" t="s">
        <v>545</v>
      </c>
      <c r="C20" s="665" t="s">
        <v>4169</v>
      </c>
      <c r="D20" s="665" t="s">
        <v>4198</v>
      </c>
      <c r="E20" s="665" t="s">
        <v>4199</v>
      </c>
      <c r="F20" s="668">
        <v>2</v>
      </c>
      <c r="G20" s="668">
        <v>412</v>
      </c>
      <c r="H20" s="665">
        <v>1</v>
      </c>
      <c r="I20" s="665">
        <v>206</v>
      </c>
      <c r="J20" s="668"/>
      <c r="K20" s="668"/>
      <c r="L20" s="665"/>
      <c r="M20" s="665"/>
      <c r="N20" s="668"/>
      <c r="O20" s="668"/>
      <c r="P20" s="681"/>
      <c r="Q20" s="669"/>
    </row>
    <row r="21" spans="1:17" ht="14.4" customHeight="1" x14ac:dyDescent="0.3">
      <c r="A21" s="664" t="s">
        <v>4168</v>
      </c>
      <c r="B21" s="665" t="s">
        <v>545</v>
      </c>
      <c r="C21" s="665" t="s">
        <v>4169</v>
      </c>
      <c r="D21" s="665" t="s">
        <v>4200</v>
      </c>
      <c r="E21" s="665" t="s">
        <v>4201</v>
      </c>
      <c r="F21" s="668">
        <v>28</v>
      </c>
      <c r="G21" s="668">
        <v>4564</v>
      </c>
      <c r="H21" s="665">
        <v>1</v>
      </c>
      <c r="I21" s="665">
        <v>163</v>
      </c>
      <c r="J21" s="668">
        <v>26</v>
      </c>
      <c r="K21" s="668">
        <v>4290</v>
      </c>
      <c r="L21" s="665">
        <v>0.93996494303242772</v>
      </c>
      <c r="M21" s="665">
        <v>165</v>
      </c>
      <c r="N21" s="668">
        <v>15</v>
      </c>
      <c r="O21" s="668">
        <v>2655</v>
      </c>
      <c r="P21" s="681">
        <v>0.58172655565293607</v>
      </c>
      <c r="Q21" s="669">
        <v>177</v>
      </c>
    </row>
    <row r="22" spans="1:17" ht="14.4" customHeight="1" x14ac:dyDescent="0.3">
      <c r="A22" s="664" t="s">
        <v>4168</v>
      </c>
      <c r="B22" s="665" t="s">
        <v>545</v>
      </c>
      <c r="C22" s="665" t="s">
        <v>4169</v>
      </c>
      <c r="D22" s="665" t="s">
        <v>4202</v>
      </c>
      <c r="E22" s="665" t="s">
        <v>4203</v>
      </c>
      <c r="F22" s="668">
        <v>2</v>
      </c>
      <c r="G22" s="668">
        <v>112</v>
      </c>
      <c r="H22" s="665">
        <v>1</v>
      </c>
      <c r="I22" s="665">
        <v>56</v>
      </c>
      <c r="J22" s="668">
        <v>5</v>
      </c>
      <c r="K22" s="668">
        <v>285</v>
      </c>
      <c r="L22" s="665">
        <v>2.5446428571428572</v>
      </c>
      <c r="M22" s="665">
        <v>57</v>
      </c>
      <c r="N22" s="668">
        <v>11</v>
      </c>
      <c r="O22" s="668">
        <v>649</v>
      </c>
      <c r="P22" s="681">
        <v>5.7946428571428568</v>
      </c>
      <c r="Q22" s="669">
        <v>59</v>
      </c>
    </row>
    <row r="23" spans="1:17" ht="14.4" customHeight="1" x14ac:dyDescent="0.3">
      <c r="A23" s="664" t="s">
        <v>4168</v>
      </c>
      <c r="B23" s="665" t="s">
        <v>545</v>
      </c>
      <c r="C23" s="665" t="s">
        <v>4169</v>
      </c>
      <c r="D23" s="665" t="s">
        <v>4204</v>
      </c>
      <c r="E23" s="665" t="s">
        <v>4205</v>
      </c>
      <c r="F23" s="668">
        <v>2</v>
      </c>
      <c r="G23" s="668">
        <v>974</v>
      </c>
      <c r="H23" s="665">
        <v>1</v>
      </c>
      <c r="I23" s="665">
        <v>487</v>
      </c>
      <c r="J23" s="668">
        <v>1</v>
      </c>
      <c r="K23" s="668">
        <v>490</v>
      </c>
      <c r="L23" s="665">
        <v>0.50308008213552358</v>
      </c>
      <c r="M23" s="665">
        <v>490</v>
      </c>
      <c r="N23" s="668"/>
      <c r="O23" s="668"/>
      <c r="P23" s="681"/>
      <c r="Q23" s="669"/>
    </row>
    <row r="24" spans="1:17" ht="14.4" customHeight="1" x14ac:dyDescent="0.3">
      <c r="A24" s="664" t="s">
        <v>4168</v>
      </c>
      <c r="B24" s="665" t="s">
        <v>545</v>
      </c>
      <c r="C24" s="665" t="s">
        <v>4169</v>
      </c>
      <c r="D24" s="665" t="s">
        <v>4206</v>
      </c>
      <c r="E24" s="665" t="s">
        <v>4207</v>
      </c>
      <c r="F24" s="668">
        <v>8</v>
      </c>
      <c r="G24" s="668">
        <v>4232</v>
      </c>
      <c r="H24" s="665">
        <v>1</v>
      </c>
      <c r="I24" s="665">
        <v>529</v>
      </c>
      <c r="J24" s="668">
        <v>5</v>
      </c>
      <c r="K24" s="668">
        <v>2660</v>
      </c>
      <c r="L24" s="665">
        <v>0.62854442344045369</v>
      </c>
      <c r="M24" s="665">
        <v>532</v>
      </c>
      <c r="N24" s="668">
        <v>1</v>
      </c>
      <c r="O24" s="668">
        <v>540</v>
      </c>
      <c r="P24" s="681">
        <v>0.1275992438563327</v>
      </c>
      <c r="Q24" s="669">
        <v>540</v>
      </c>
    </row>
    <row r="25" spans="1:17" ht="14.4" customHeight="1" x14ac:dyDescent="0.3">
      <c r="A25" s="664" t="s">
        <v>4208</v>
      </c>
      <c r="B25" s="665" t="s">
        <v>545</v>
      </c>
      <c r="C25" s="665" t="s">
        <v>4169</v>
      </c>
      <c r="D25" s="665" t="s">
        <v>4209</v>
      </c>
      <c r="E25" s="665" t="s">
        <v>4210</v>
      </c>
      <c r="F25" s="668">
        <v>6</v>
      </c>
      <c r="G25" s="668">
        <v>480</v>
      </c>
      <c r="H25" s="665">
        <v>1</v>
      </c>
      <c r="I25" s="665">
        <v>80</v>
      </c>
      <c r="J25" s="668">
        <v>8</v>
      </c>
      <c r="K25" s="668">
        <v>648</v>
      </c>
      <c r="L25" s="665">
        <v>1.35</v>
      </c>
      <c r="M25" s="665">
        <v>81</v>
      </c>
      <c r="N25" s="668">
        <v>28</v>
      </c>
      <c r="O25" s="668">
        <v>2324</v>
      </c>
      <c r="P25" s="681">
        <v>4.8416666666666668</v>
      </c>
      <c r="Q25" s="669">
        <v>83</v>
      </c>
    </row>
    <row r="26" spans="1:17" ht="14.4" customHeight="1" x14ac:dyDescent="0.3">
      <c r="A26" s="664" t="s">
        <v>4208</v>
      </c>
      <c r="B26" s="665" t="s">
        <v>545</v>
      </c>
      <c r="C26" s="665" t="s">
        <v>4169</v>
      </c>
      <c r="D26" s="665" t="s">
        <v>4211</v>
      </c>
      <c r="E26" s="665" t="s">
        <v>4212</v>
      </c>
      <c r="F26" s="668">
        <v>1</v>
      </c>
      <c r="G26" s="668">
        <v>103</v>
      </c>
      <c r="H26" s="665">
        <v>1</v>
      </c>
      <c r="I26" s="665">
        <v>103</v>
      </c>
      <c r="J26" s="668">
        <v>4</v>
      </c>
      <c r="K26" s="668">
        <v>416</v>
      </c>
      <c r="L26" s="665">
        <v>4.0388349514563107</v>
      </c>
      <c r="M26" s="665">
        <v>104</v>
      </c>
      <c r="N26" s="668">
        <v>5</v>
      </c>
      <c r="O26" s="668">
        <v>530</v>
      </c>
      <c r="P26" s="681">
        <v>5.1456310679611654</v>
      </c>
      <c r="Q26" s="669">
        <v>106</v>
      </c>
    </row>
    <row r="27" spans="1:17" ht="14.4" customHeight="1" x14ac:dyDescent="0.3">
      <c r="A27" s="664" t="s">
        <v>4208</v>
      </c>
      <c r="B27" s="665" t="s">
        <v>545</v>
      </c>
      <c r="C27" s="665" t="s">
        <v>4169</v>
      </c>
      <c r="D27" s="665" t="s">
        <v>4170</v>
      </c>
      <c r="E27" s="665" t="s">
        <v>4171</v>
      </c>
      <c r="F27" s="668">
        <v>36</v>
      </c>
      <c r="G27" s="668">
        <v>1224</v>
      </c>
      <c r="H27" s="665">
        <v>1</v>
      </c>
      <c r="I27" s="665">
        <v>34</v>
      </c>
      <c r="J27" s="668">
        <v>9</v>
      </c>
      <c r="K27" s="668">
        <v>315</v>
      </c>
      <c r="L27" s="665">
        <v>0.25735294117647056</v>
      </c>
      <c r="M27" s="665">
        <v>35</v>
      </c>
      <c r="N27" s="668">
        <v>6</v>
      </c>
      <c r="O27" s="668">
        <v>222</v>
      </c>
      <c r="P27" s="681">
        <v>0.18137254901960784</v>
      </c>
      <c r="Q27" s="669">
        <v>37</v>
      </c>
    </row>
    <row r="28" spans="1:17" ht="14.4" customHeight="1" x14ac:dyDescent="0.3">
      <c r="A28" s="664" t="s">
        <v>4208</v>
      </c>
      <c r="B28" s="665" t="s">
        <v>545</v>
      </c>
      <c r="C28" s="665" t="s">
        <v>4169</v>
      </c>
      <c r="D28" s="665" t="s">
        <v>4174</v>
      </c>
      <c r="E28" s="665" t="s">
        <v>4175</v>
      </c>
      <c r="F28" s="668"/>
      <c r="G28" s="668"/>
      <c r="H28" s="665"/>
      <c r="I28" s="665"/>
      <c r="J28" s="668">
        <v>1</v>
      </c>
      <c r="K28" s="668">
        <v>100</v>
      </c>
      <c r="L28" s="665"/>
      <c r="M28" s="665">
        <v>100</v>
      </c>
      <c r="N28" s="668"/>
      <c r="O28" s="668"/>
      <c r="P28" s="681"/>
      <c r="Q28" s="669"/>
    </row>
    <row r="29" spans="1:17" ht="14.4" customHeight="1" x14ac:dyDescent="0.3">
      <c r="A29" s="664" t="s">
        <v>4208</v>
      </c>
      <c r="B29" s="665" t="s">
        <v>545</v>
      </c>
      <c r="C29" s="665" t="s">
        <v>4169</v>
      </c>
      <c r="D29" s="665" t="s">
        <v>4180</v>
      </c>
      <c r="E29" s="665" t="s">
        <v>4181</v>
      </c>
      <c r="F29" s="668">
        <v>6</v>
      </c>
      <c r="G29" s="668">
        <v>5880</v>
      </c>
      <c r="H29" s="665">
        <v>1</v>
      </c>
      <c r="I29" s="665">
        <v>980</v>
      </c>
      <c r="J29" s="668"/>
      <c r="K29" s="668"/>
      <c r="L29" s="665"/>
      <c r="M29" s="665"/>
      <c r="N29" s="668"/>
      <c r="O29" s="668"/>
      <c r="P29" s="681"/>
      <c r="Q29" s="669"/>
    </row>
    <row r="30" spans="1:17" ht="14.4" customHeight="1" x14ac:dyDescent="0.3">
      <c r="A30" s="664" t="s">
        <v>4208</v>
      </c>
      <c r="B30" s="665" t="s">
        <v>545</v>
      </c>
      <c r="C30" s="665" t="s">
        <v>4169</v>
      </c>
      <c r="D30" s="665" t="s">
        <v>4182</v>
      </c>
      <c r="E30" s="665" t="s">
        <v>4183</v>
      </c>
      <c r="F30" s="668">
        <v>3</v>
      </c>
      <c r="G30" s="668">
        <v>6231</v>
      </c>
      <c r="H30" s="665">
        <v>1</v>
      </c>
      <c r="I30" s="665">
        <v>2077</v>
      </c>
      <c r="J30" s="668"/>
      <c r="K30" s="668"/>
      <c r="L30" s="665"/>
      <c r="M30" s="665"/>
      <c r="N30" s="668"/>
      <c r="O30" s="668"/>
      <c r="P30" s="681"/>
      <c r="Q30" s="669"/>
    </row>
    <row r="31" spans="1:17" ht="14.4" customHeight="1" x14ac:dyDescent="0.3">
      <c r="A31" s="664" t="s">
        <v>4208</v>
      </c>
      <c r="B31" s="665" t="s">
        <v>545</v>
      </c>
      <c r="C31" s="665" t="s">
        <v>4169</v>
      </c>
      <c r="D31" s="665" t="s">
        <v>4213</v>
      </c>
      <c r="E31" s="665" t="s">
        <v>4214</v>
      </c>
      <c r="F31" s="668">
        <v>11</v>
      </c>
      <c r="G31" s="668">
        <v>1276</v>
      </c>
      <c r="H31" s="665">
        <v>1</v>
      </c>
      <c r="I31" s="665">
        <v>116</v>
      </c>
      <c r="J31" s="668">
        <v>17</v>
      </c>
      <c r="K31" s="668">
        <v>2006</v>
      </c>
      <c r="L31" s="665">
        <v>1.5721003134796239</v>
      </c>
      <c r="M31" s="665">
        <v>118</v>
      </c>
      <c r="N31" s="668">
        <v>45</v>
      </c>
      <c r="O31" s="668">
        <v>5670</v>
      </c>
      <c r="P31" s="681">
        <v>4.4435736677115987</v>
      </c>
      <c r="Q31" s="669">
        <v>126</v>
      </c>
    </row>
    <row r="32" spans="1:17" ht="14.4" customHeight="1" x14ac:dyDescent="0.3">
      <c r="A32" s="664" t="s">
        <v>4208</v>
      </c>
      <c r="B32" s="665" t="s">
        <v>545</v>
      </c>
      <c r="C32" s="665" t="s">
        <v>4169</v>
      </c>
      <c r="D32" s="665" t="s">
        <v>4215</v>
      </c>
      <c r="E32" s="665" t="s">
        <v>4216</v>
      </c>
      <c r="F32" s="668">
        <v>2</v>
      </c>
      <c r="G32" s="668">
        <v>822</v>
      </c>
      <c r="H32" s="665">
        <v>1</v>
      </c>
      <c r="I32" s="665">
        <v>411</v>
      </c>
      <c r="J32" s="668">
        <v>1</v>
      </c>
      <c r="K32" s="668">
        <v>415</v>
      </c>
      <c r="L32" s="665">
        <v>0.50486618004866179</v>
      </c>
      <c r="M32" s="665">
        <v>415</v>
      </c>
      <c r="N32" s="668"/>
      <c r="O32" s="668"/>
      <c r="P32" s="681"/>
      <c r="Q32" s="669"/>
    </row>
    <row r="33" spans="1:17" ht="14.4" customHeight="1" x14ac:dyDescent="0.3">
      <c r="A33" s="664" t="s">
        <v>4208</v>
      </c>
      <c r="B33" s="665" t="s">
        <v>545</v>
      </c>
      <c r="C33" s="665" t="s">
        <v>4169</v>
      </c>
      <c r="D33" s="665" t="s">
        <v>4186</v>
      </c>
      <c r="E33" s="665" t="s">
        <v>4187</v>
      </c>
      <c r="F33" s="668">
        <v>1</v>
      </c>
      <c r="G33" s="668">
        <v>831</v>
      </c>
      <c r="H33" s="665">
        <v>1</v>
      </c>
      <c r="I33" s="665">
        <v>831</v>
      </c>
      <c r="J33" s="668">
        <v>2</v>
      </c>
      <c r="K33" s="668">
        <v>1674</v>
      </c>
      <c r="L33" s="665">
        <v>2.0144404332129966</v>
      </c>
      <c r="M33" s="665">
        <v>837</v>
      </c>
      <c r="N33" s="668"/>
      <c r="O33" s="668"/>
      <c r="P33" s="681"/>
      <c r="Q33" s="669"/>
    </row>
    <row r="34" spans="1:17" ht="14.4" customHeight="1" x14ac:dyDescent="0.3">
      <c r="A34" s="664" t="s">
        <v>4208</v>
      </c>
      <c r="B34" s="665" t="s">
        <v>545</v>
      </c>
      <c r="C34" s="665" t="s">
        <v>4169</v>
      </c>
      <c r="D34" s="665" t="s">
        <v>4188</v>
      </c>
      <c r="E34" s="665" t="s">
        <v>4189</v>
      </c>
      <c r="F34" s="668">
        <v>17</v>
      </c>
      <c r="G34" s="668">
        <v>0</v>
      </c>
      <c r="H34" s="665"/>
      <c r="I34" s="665">
        <v>0</v>
      </c>
      <c r="J34" s="668">
        <v>2</v>
      </c>
      <c r="K34" s="668">
        <v>0</v>
      </c>
      <c r="L34" s="665"/>
      <c r="M34" s="665">
        <v>0</v>
      </c>
      <c r="N34" s="668">
        <v>38</v>
      </c>
      <c r="O34" s="668">
        <v>1266.6299999999997</v>
      </c>
      <c r="P34" s="681"/>
      <c r="Q34" s="669">
        <v>33.332368421052621</v>
      </c>
    </row>
    <row r="35" spans="1:17" ht="14.4" customHeight="1" x14ac:dyDescent="0.3">
      <c r="A35" s="664" t="s">
        <v>4208</v>
      </c>
      <c r="B35" s="665" t="s">
        <v>545</v>
      </c>
      <c r="C35" s="665" t="s">
        <v>4169</v>
      </c>
      <c r="D35" s="665" t="s">
        <v>4190</v>
      </c>
      <c r="E35" s="665" t="s">
        <v>4191</v>
      </c>
      <c r="F35" s="668">
        <v>17</v>
      </c>
      <c r="G35" s="668">
        <v>595</v>
      </c>
      <c r="H35" s="665">
        <v>1</v>
      </c>
      <c r="I35" s="665">
        <v>35</v>
      </c>
      <c r="J35" s="668">
        <v>21</v>
      </c>
      <c r="K35" s="668">
        <v>756</v>
      </c>
      <c r="L35" s="665">
        <v>1.2705882352941176</v>
      </c>
      <c r="M35" s="665">
        <v>36</v>
      </c>
      <c r="N35" s="668">
        <v>12</v>
      </c>
      <c r="O35" s="668">
        <v>444</v>
      </c>
      <c r="P35" s="681">
        <v>0.746218487394958</v>
      </c>
      <c r="Q35" s="669">
        <v>37</v>
      </c>
    </row>
    <row r="36" spans="1:17" ht="14.4" customHeight="1" x14ac:dyDescent="0.3">
      <c r="A36" s="664" t="s">
        <v>4208</v>
      </c>
      <c r="B36" s="665" t="s">
        <v>545</v>
      </c>
      <c r="C36" s="665" t="s">
        <v>4169</v>
      </c>
      <c r="D36" s="665" t="s">
        <v>4192</v>
      </c>
      <c r="E36" s="665" t="s">
        <v>4193</v>
      </c>
      <c r="F36" s="668">
        <v>2</v>
      </c>
      <c r="G36" s="668">
        <v>162</v>
      </c>
      <c r="H36" s="665">
        <v>1</v>
      </c>
      <c r="I36" s="665">
        <v>81</v>
      </c>
      <c r="J36" s="668"/>
      <c r="K36" s="668"/>
      <c r="L36" s="665"/>
      <c r="M36" s="665"/>
      <c r="N36" s="668">
        <v>3</v>
      </c>
      <c r="O36" s="668">
        <v>258</v>
      </c>
      <c r="P36" s="681">
        <v>1.5925925925925926</v>
      </c>
      <c r="Q36" s="669">
        <v>86</v>
      </c>
    </row>
    <row r="37" spans="1:17" ht="14.4" customHeight="1" x14ac:dyDescent="0.3">
      <c r="A37" s="664" t="s">
        <v>4208</v>
      </c>
      <c r="B37" s="665" t="s">
        <v>545</v>
      </c>
      <c r="C37" s="665" t="s">
        <v>4169</v>
      </c>
      <c r="D37" s="665" t="s">
        <v>4217</v>
      </c>
      <c r="E37" s="665" t="s">
        <v>4218</v>
      </c>
      <c r="F37" s="668">
        <v>2</v>
      </c>
      <c r="G37" s="668">
        <v>0</v>
      </c>
      <c r="H37" s="665"/>
      <c r="I37" s="665">
        <v>0</v>
      </c>
      <c r="J37" s="668"/>
      <c r="K37" s="668"/>
      <c r="L37" s="665"/>
      <c r="M37" s="665"/>
      <c r="N37" s="668"/>
      <c r="O37" s="668"/>
      <c r="P37" s="681"/>
      <c r="Q37" s="669"/>
    </row>
    <row r="38" spans="1:17" ht="14.4" customHeight="1" x14ac:dyDescent="0.3">
      <c r="A38" s="664" t="s">
        <v>4208</v>
      </c>
      <c r="B38" s="665" t="s">
        <v>545</v>
      </c>
      <c r="C38" s="665" t="s">
        <v>4169</v>
      </c>
      <c r="D38" s="665" t="s">
        <v>4196</v>
      </c>
      <c r="E38" s="665" t="s">
        <v>4197</v>
      </c>
      <c r="F38" s="668">
        <v>4</v>
      </c>
      <c r="G38" s="668">
        <v>1308</v>
      </c>
      <c r="H38" s="665">
        <v>1</v>
      </c>
      <c r="I38" s="665">
        <v>327</v>
      </c>
      <c r="J38" s="668"/>
      <c r="K38" s="668"/>
      <c r="L38" s="665"/>
      <c r="M38" s="665"/>
      <c r="N38" s="668"/>
      <c r="O38" s="668"/>
      <c r="P38" s="681"/>
      <c r="Q38" s="669"/>
    </row>
    <row r="39" spans="1:17" ht="14.4" customHeight="1" x14ac:dyDescent="0.3">
      <c r="A39" s="664" t="s">
        <v>4208</v>
      </c>
      <c r="B39" s="665" t="s">
        <v>545</v>
      </c>
      <c r="C39" s="665" t="s">
        <v>4169</v>
      </c>
      <c r="D39" s="665" t="s">
        <v>4198</v>
      </c>
      <c r="E39" s="665" t="s">
        <v>4199</v>
      </c>
      <c r="F39" s="668">
        <v>2</v>
      </c>
      <c r="G39" s="668">
        <v>412</v>
      </c>
      <c r="H39" s="665">
        <v>1</v>
      </c>
      <c r="I39" s="665">
        <v>206</v>
      </c>
      <c r="J39" s="668">
        <v>1</v>
      </c>
      <c r="K39" s="668">
        <v>210</v>
      </c>
      <c r="L39" s="665">
        <v>0.50970873786407767</v>
      </c>
      <c r="M39" s="665">
        <v>210</v>
      </c>
      <c r="N39" s="668">
        <v>1</v>
      </c>
      <c r="O39" s="668">
        <v>222</v>
      </c>
      <c r="P39" s="681">
        <v>0.53883495145631066</v>
      </c>
      <c r="Q39" s="669">
        <v>222</v>
      </c>
    </row>
    <row r="40" spans="1:17" ht="14.4" customHeight="1" x14ac:dyDescent="0.3">
      <c r="A40" s="664" t="s">
        <v>4208</v>
      </c>
      <c r="B40" s="665" t="s">
        <v>545</v>
      </c>
      <c r="C40" s="665" t="s">
        <v>4169</v>
      </c>
      <c r="D40" s="665" t="s">
        <v>4200</v>
      </c>
      <c r="E40" s="665" t="s">
        <v>4201</v>
      </c>
      <c r="F40" s="668">
        <v>2</v>
      </c>
      <c r="G40" s="668">
        <v>326</v>
      </c>
      <c r="H40" s="665">
        <v>1</v>
      </c>
      <c r="I40" s="665">
        <v>163</v>
      </c>
      <c r="J40" s="668"/>
      <c r="K40" s="668"/>
      <c r="L40" s="665"/>
      <c r="M40" s="665"/>
      <c r="N40" s="668"/>
      <c r="O40" s="668"/>
      <c r="P40" s="681"/>
      <c r="Q40" s="669"/>
    </row>
    <row r="41" spans="1:17" ht="14.4" customHeight="1" x14ac:dyDescent="0.3">
      <c r="A41" s="664" t="s">
        <v>4208</v>
      </c>
      <c r="B41" s="665" t="s">
        <v>545</v>
      </c>
      <c r="C41" s="665" t="s">
        <v>4169</v>
      </c>
      <c r="D41" s="665" t="s">
        <v>4219</v>
      </c>
      <c r="E41" s="665" t="s">
        <v>4220</v>
      </c>
      <c r="F41" s="668"/>
      <c r="G41" s="668"/>
      <c r="H41" s="665"/>
      <c r="I41" s="665"/>
      <c r="J41" s="668"/>
      <c r="K41" s="668"/>
      <c r="L41" s="665"/>
      <c r="M41" s="665"/>
      <c r="N41" s="668">
        <v>2</v>
      </c>
      <c r="O41" s="668">
        <v>888</v>
      </c>
      <c r="P41" s="681"/>
      <c r="Q41" s="669">
        <v>444</v>
      </c>
    </row>
    <row r="42" spans="1:17" ht="14.4" customHeight="1" x14ac:dyDescent="0.3">
      <c r="A42" s="664" t="s">
        <v>4208</v>
      </c>
      <c r="B42" s="665" t="s">
        <v>545</v>
      </c>
      <c r="C42" s="665" t="s">
        <v>4169</v>
      </c>
      <c r="D42" s="665" t="s">
        <v>4221</v>
      </c>
      <c r="E42" s="665" t="s">
        <v>4222</v>
      </c>
      <c r="F42" s="668">
        <v>1</v>
      </c>
      <c r="G42" s="668">
        <v>118</v>
      </c>
      <c r="H42" s="665">
        <v>1</v>
      </c>
      <c r="I42" s="665">
        <v>118</v>
      </c>
      <c r="J42" s="668">
        <v>1</v>
      </c>
      <c r="K42" s="668">
        <v>120</v>
      </c>
      <c r="L42" s="665">
        <v>1.0169491525423728</v>
      </c>
      <c r="M42" s="665">
        <v>120</v>
      </c>
      <c r="N42" s="668">
        <v>3</v>
      </c>
      <c r="O42" s="668">
        <v>369</v>
      </c>
      <c r="P42" s="681">
        <v>3.1271186440677967</v>
      </c>
      <c r="Q42" s="669">
        <v>123</v>
      </c>
    </row>
    <row r="43" spans="1:17" ht="14.4" customHeight="1" x14ac:dyDescent="0.3">
      <c r="A43" s="664" t="s">
        <v>4208</v>
      </c>
      <c r="B43" s="665" t="s">
        <v>545</v>
      </c>
      <c r="C43" s="665" t="s">
        <v>4169</v>
      </c>
      <c r="D43" s="665" t="s">
        <v>4202</v>
      </c>
      <c r="E43" s="665" t="s">
        <v>4203</v>
      </c>
      <c r="F43" s="668">
        <v>1</v>
      </c>
      <c r="G43" s="668">
        <v>56</v>
      </c>
      <c r="H43" s="665">
        <v>1</v>
      </c>
      <c r="I43" s="665">
        <v>56</v>
      </c>
      <c r="J43" s="668">
        <v>1</v>
      </c>
      <c r="K43" s="668">
        <v>57</v>
      </c>
      <c r="L43" s="665">
        <v>1.0178571428571428</v>
      </c>
      <c r="M43" s="665">
        <v>57</v>
      </c>
      <c r="N43" s="668">
        <v>1</v>
      </c>
      <c r="O43" s="668">
        <v>59</v>
      </c>
      <c r="P43" s="681">
        <v>1.0535714285714286</v>
      </c>
      <c r="Q43" s="669">
        <v>59</v>
      </c>
    </row>
    <row r="44" spans="1:17" ht="14.4" customHeight="1" x14ac:dyDescent="0.3">
      <c r="A44" s="664" t="s">
        <v>4208</v>
      </c>
      <c r="B44" s="665" t="s">
        <v>545</v>
      </c>
      <c r="C44" s="665" t="s">
        <v>4169</v>
      </c>
      <c r="D44" s="665" t="s">
        <v>4223</v>
      </c>
      <c r="E44" s="665" t="s">
        <v>4224</v>
      </c>
      <c r="F44" s="668"/>
      <c r="G44" s="668"/>
      <c r="H44" s="665"/>
      <c r="I44" s="665"/>
      <c r="J44" s="668"/>
      <c r="K44" s="668"/>
      <c r="L44" s="665"/>
      <c r="M44" s="665"/>
      <c r="N44" s="668">
        <v>1</v>
      </c>
      <c r="O44" s="668">
        <v>91</v>
      </c>
      <c r="P44" s="681"/>
      <c r="Q44" s="669">
        <v>91</v>
      </c>
    </row>
    <row r="45" spans="1:17" ht="14.4" customHeight="1" x14ac:dyDescent="0.3">
      <c r="A45" s="664" t="s">
        <v>4208</v>
      </c>
      <c r="B45" s="665" t="s">
        <v>545</v>
      </c>
      <c r="C45" s="665" t="s">
        <v>4169</v>
      </c>
      <c r="D45" s="665" t="s">
        <v>4225</v>
      </c>
      <c r="E45" s="665" t="s">
        <v>4226</v>
      </c>
      <c r="F45" s="668"/>
      <c r="G45" s="668"/>
      <c r="H45" s="665"/>
      <c r="I45" s="665"/>
      <c r="J45" s="668"/>
      <c r="K45" s="668"/>
      <c r="L45" s="665"/>
      <c r="M45" s="665"/>
      <c r="N45" s="668">
        <v>2</v>
      </c>
      <c r="O45" s="668">
        <v>744</v>
      </c>
      <c r="P45" s="681"/>
      <c r="Q45" s="669">
        <v>372</v>
      </c>
    </row>
    <row r="46" spans="1:17" ht="14.4" customHeight="1" x14ac:dyDescent="0.3">
      <c r="A46" s="664" t="s">
        <v>4208</v>
      </c>
      <c r="B46" s="665" t="s">
        <v>545</v>
      </c>
      <c r="C46" s="665" t="s">
        <v>4169</v>
      </c>
      <c r="D46" s="665" t="s">
        <v>4227</v>
      </c>
      <c r="E46" s="665" t="s">
        <v>4228</v>
      </c>
      <c r="F46" s="668"/>
      <c r="G46" s="668"/>
      <c r="H46" s="665"/>
      <c r="I46" s="665"/>
      <c r="J46" s="668"/>
      <c r="K46" s="668"/>
      <c r="L46" s="665"/>
      <c r="M46" s="665"/>
      <c r="N46" s="668">
        <v>2</v>
      </c>
      <c r="O46" s="668">
        <v>502</v>
      </c>
      <c r="P46" s="681"/>
      <c r="Q46" s="669">
        <v>251</v>
      </c>
    </row>
    <row r="47" spans="1:17" ht="14.4" customHeight="1" thickBot="1" x14ac:dyDescent="0.35">
      <c r="A47" s="670" t="s">
        <v>4208</v>
      </c>
      <c r="B47" s="671" t="s">
        <v>545</v>
      </c>
      <c r="C47" s="671" t="s">
        <v>4169</v>
      </c>
      <c r="D47" s="671" t="s">
        <v>4206</v>
      </c>
      <c r="E47" s="671" t="s">
        <v>4207</v>
      </c>
      <c r="F47" s="674">
        <v>2</v>
      </c>
      <c r="G47" s="674">
        <v>1058</v>
      </c>
      <c r="H47" s="671">
        <v>1</v>
      </c>
      <c r="I47" s="671">
        <v>529</v>
      </c>
      <c r="J47" s="674"/>
      <c r="K47" s="674"/>
      <c r="L47" s="671"/>
      <c r="M47" s="671"/>
      <c r="N47" s="674"/>
      <c r="O47" s="674"/>
      <c r="P47" s="682"/>
      <c r="Q47" s="675"/>
    </row>
  </sheetData>
  <autoFilter ref="A5:Q5"/>
  <mergeCells count="11">
    <mergeCell ref="Q4:Q5"/>
    <mergeCell ref="A1:Q1"/>
    <mergeCell ref="A4:A5"/>
    <mergeCell ref="C4:C5"/>
    <mergeCell ref="E4:E5"/>
    <mergeCell ref="F4:G4"/>
    <mergeCell ref="J4:K4"/>
    <mergeCell ref="N4:O4"/>
    <mergeCell ref="P4:P5"/>
    <mergeCell ref="D4:D5"/>
    <mergeCell ref="B4:B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39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39" customWidth="1"/>
    <col min="20" max="16384" width="8.88671875" style="254"/>
  </cols>
  <sheetData>
    <row r="1" spans="1:19" ht="18.600000000000001" customHeight="1" thickBot="1" x14ac:dyDescent="0.4">
      <c r="A1" s="490" t="s">
        <v>157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</row>
    <row r="2" spans="1:19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  <c r="N2" s="355"/>
      <c r="O2" s="224"/>
      <c r="P2" s="355"/>
      <c r="Q2" s="224"/>
      <c r="R2" s="355"/>
      <c r="S2" s="356"/>
    </row>
    <row r="3" spans="1:19" ht="14.4" customHeight="1" thickBot="1" x14ac:dyDescent="0.35">
      <c r="A3" s="349" t="s">
        <v>159</v>
      </c>
      <c r="B3" s="350">
        <f>SUBTOTAL(9,B6:B1048576)</f>
        <v>24343347</v>
      </c>
      <c r="C3" s="351">
        <f t="shared" ref="C3:R3" si="0">SUBTOTAL(9,C6:C1048576)</f>
        <v>9</v>
      </c>
      <c r="D3" s="351">
        <f t="shared" si="0"/>
        <v>21751425</v>
      </c>
      <c r="E3" s="351">
        <f t="shared" si="0"/>
        <v>98.604733476401222</v>
      </c>
      <c r="F3" s="351">
        <f t="shared" si="0"/>
        <v>25392710</v>
      </c>
      <c r="G3" s="354">
        <f>IF(B3&lt;&gt;0,F3/B3,"")</f>
        <v>1.0431067675287216</v>
      </c>
      <c r="H3" s="350">
        <f t="shared" si="0"/>
        <v>9840202.8499999922</v>
      </c>
      <c r="I3" s="351">
        <f t="shared" si="0"/>
        <v>1</v>
      </c>
      <c r="J3" s="351">
        <f t="shared" si="0"/>
        <v>8638484.4699999914</v>
      </c>
      <c r="K3" s="351">
        <f t="shared" si="0"/>
        <v>0.87787666592665803</v>
      </c>
      <c r="L3" s="351">
        <f t="shared" si="0"/>
        <v>10053521.929999994</v>
      </c>
      <c r="M3" s="352">
        <f>IF(H3&lt;&gt;0,L3/H3,"")</f>
        <v>1.0216783213976124</v>
      </c>
      <c r="N3" s="353">
        <f t="shared" si="0"/>
        <v>0</v>
      </c>
      <c r="O3" s="351">
        <f t="shared" si="0"/>
        <v>0</v>
      </c>
      <c r="P3" s="351">
        <f t="shared" si="0"/>
        <v>0</v>
      </c>
      <c r="Q3" s="351">
        <f t="shared" si="0"/>
        <v>0</v>
      </c>
      <c r="R3" s="351">
        <f t="shared" si="0"/>
        <v>0</v>
      </c>
      <c r="S3" s="352" t="str">
        <f>IF(N3&lt;&gt;0,R3/N3,"")</f>
        <v/>
      </c>
    </row>
    <row r="4" spans="1:19" ht="14.4" customHeight="1" x14ac:dyDescent="0.3">
      <c r="A4" s="555" t="s">
        <v>129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  <c r="N4" s="556" t="s">
        <v>125</v>
      </c>
      <c r="O4" s="557"/>
      <c r="P4" s="557"/>
      <c r="Q4" s="557"/>
      <c r="R4" s="557"/>
      <c r="S4" s="558"/>
    </row>
    <row r="5" spans="1:19" ht="14.4" customHeight="1" thickBot="1" x14ac:dyDescent="0.35">
      <c r="A5" s="793"/>
      <c r="B5" s="794">
        <v>2014</v>
      </c>
      <c r="C5" s="795"/>
      <c r="D5" s="795">
        <v>2015</v>
      </c>
      <c r="E5" s="795"/>
      <c r="F5" s="795">
        <v>2016</v>
      </c>
      <c r="G5" s="796" t="s">
        <v>2</v>
      </c>
      <c r="H5" s="794">
        <v>2014</v>
      </c>
      <c r="I5" s="795"/>
      <c r="J5" s="795">
        <v>2015</v>
      </c>
      <c r="K5" s="795"/>
      <c r="L5" s="795">
        <v>2016</v>
      </c>
      <c r="M5" s="796" t="s">
        <v>2</v>
      </c>
      <c r="N5" s="794">
        <v>2014</v>
      </c>
      <c r="O5" s="795"/>
      <c r="P5" s="795">
        <v>2015</v>
      </c>
      <c r="Q5" s="795"/>
      <c r="R5" s="795">
        <v>2016</v>
      </c>
      <c r="S5" s="796" t="s">
        <v>2</v>
      </c>
    </row>
    <row r="6" spans="1:19" ht="14.4" customHeight="1" x14ac:dyDescent="0.3">
      <c r="A6" s="754" t="s">
        <v>4230</v>
      </c>
      <c r="B6" s="797">
        <v>2192</v>
      </c>
      <c r="C6" s="740">
        <v>1</v>
      </c>
      <c r="D6" s="797">
        <v>6956</v>
      </c>
      <c r="E6" s="740">
        <v>3.1733576642335768</v>
      </c>
      <c r="F6" s="797">
        <v>3401</v>
      </c>
      <c r="G6" s="745">
        <v>1.5515510948905109</v>
      </c>
      <c r="H6" s="797"/>
      <c r="I6" s="740"/>
      <c r="J6" s="797"/>
      <c r="K6" s="740"/>
      <c r="L6" s="797"/>
      <c r="M6" s="745"/>
      <c r="N6" s="797"/>
      <c r="O6" s="740"/>
      <c r="P6" s="797"/>
      <c r="Q6" s="740"/>
      <c r="R6" s="797"/>
      <c r="S6" s="235"/>
    </row>
    <row r="7" spans="1:19" ht="14.4" customHeight="1" x14ac:dyDescent="0.3">
      <c r="A7" s="691" t="s">
        <v>4231</v>
      </c>
      <c r="B7" s="804">
        <v>34</v>
      </c>
      <c r="C7" s="665">
        <v>1</v>
      </c>
      <c r="D7" s="804">
        <v>2955</v>
      </c>
      <c r="E7" s="665">
        <v>86.911764705882348</v>
      </c>
      <c r="F7" s="804">
        <v>126</v>
      </c>
      <c r="G7" s="681">
        <v>3.7058823529411766</v>
      </c>
      <c r="H7" s="804"/>
      <c r="I7" s="665"/>
      <c r="J7" s="804"/>
      <c r="K7" s="665"/>
      <c r="L7" s="804"/>
      <c r="M7" s="681"/>
      <c r="N7" s="804"/>
      <c r="O7" s="665"/>
      <c r="P7" s="804"/>
      <c r="Q7" s="665"/>
      <c r="R7" s="804"/>
      <c r="S7" s="704"/>
    </row>
    <row r="8" spans="1:19" ht="14.4" customHeight="1" x14ac:dyDescent="0.3">
      <c r="A8" s="691" t="s">
        <v>4232</v>
      </c>
      <c r="B8" s="804">
        <v>980</v>
      </c>
      <c r="C8" s="665">
        <v>1</v>
      </c>
      <c r="D8" s="804"/>
      <c r="E8" s="665"/>
      <c r="F8" s="804">
        <v>1008</v>
      </c>
      <c r="G8" s="681">
        <v>1.0285714285714285</v>
      </c>
      <c r="H8" s="804"/>
      <c r="I8" s="665"/>
      <c r="J8" s="804"/>
      <c r="K8" s="665"/>
      <c r="L8" s="804"/>
      <c r="M8" s="681"/>
      <c r="N8" s="804"/>
      <c r="O8" s="665"/>
      <c r="P8" s="804"/>
      <c r="Q8" s="665"/>
      <c r="R8" s="804"/>
      <c r="S8" s="704"/>
    </row>
    <row r="9" spans="1:19" ht="14.4" customHeight="1" x14ac:dyDescent="0.3">
      <c r="A9" s="691" t="s">
        <v>4233</v>
      </c>
      <c r="B9" s="804"/>
      <c r="C9" s="665"/>
      <c r="D9" s="804"/>
      <c r="E9" s="665"/>
      <c r="F9" s="804">
        <v>354</v>
      </c>
      <c r="G9" s="681"/>
      <c r="H9" s="804"/>
      <c r="I9" s="665"/>
      <c r="J9" s="804"/>
      <c r="K9" s="665"/>
      <c r="L9" s="804"/>
      <c r="M9" s="681"/>
      <c r="N9" s="804"/>
      <c r="O9" s="665"/>
      <c r="P9" s="804"/>
      <c r="Q9" s="665"/>
      <c r="R9" s="804"/>
      <c r="S9" s="704"/>
    </row>
    <row r="10" spans="1:19" ht="14.4" customHeight="1" x14ac:dyDescent="0.3">
      <c r="A10" s="691" t="s">
        <v>4234</v>
      </c>
      <c r="B10" s="804"/>
      <c r="C10" s="665"/>
      <c r="D10" s="804">
        <v>985</v>
      </c>
      <c r="E10" s="665"/>
      <c r="F10" s="804"/>
      <c r="G10" s="681"/>
      <c r="H10" s="804"/>
      <c r="I10" s="665"/>
      <c r="J10" s="804"/>
      <c r="K10" s="665"/>
      <c r="L10" s="804"/>
      <c r="M10" s="681"/>
      <c r="N10" s="804"/>
      <c r="O10" s="665"/>
      <c r="P10" s="804"/>
      <c r="Q10" s="665"/>
      <c r="R10" s="804"/>
      <c r="S10" s="704"/>
    </row>
    <row r="11" spans="1:19" ht="14.4" customHeight="1" x14ac:dyDescent="0.3">
      <c r="A11" s="691" t="s">
        <v>4235</v>
      </c>
      <c r="B11" s="804">
        <v>6058</v>
      </c>
      <c r="C11" s="665">
        <v>1</v>
      </c>
      <c r="D11" s="804">
        <v>16119</v>
      </c>
      <c r="E11" s="665">
        <v>2.6607791350280618</v>
      </c>
      <c r="F11" s="804">
        <v>6969</v>
      </c>
      <c r="G11" s="681">
        <v>1.1503796632551997</v>
      </c>
      <c r="H11" s="804"/>
      <c r="I11" s="665"/>
      <c r="J11" s="804"/>
      <c r="K11" s="665"/>
      <c r="L11" s="804"/>
      <c r="M11" s="681"/>
      <c r="N11" s="804"/>
      <c r="O11" s="665"/>
      <c r="P11" s="804"/>
      <c r="Q11" s="665"/>
      <c r="R11" s="804"/>
      <c r="S11" s="704"/>
    </row>
    <row r="12" spans="1:19" ht="14.4" customHeight="1" x14ac:dyDescent="0.3">
      <c r="A12" s="691" t="s">
        <v>4236</v>
      </c>
      <c r="B12" s="804"/>
      <c r="C12" s="665"/>
      <c r="D12" s="804">
        <v>985</v>
      </c>
      <c r="E12" s="665"/>
      <c r="F12" s="804"/>
      <c r="G12" s="681"/>
      <c r="H12" s="804"/>
      <c r="I12" s="665"/>
      <c r="J12" s="804"/>
      <c r="K12" s="665"/>
      <c r="L12" s="804"/>
      <c r="M12" s="681"/>
      <c r="N12" s="804"/>
      <c r="O12" s="665"/>
      <c r="P12" s="804"/>
      <c r="Q12" s="665"/>
      <c r="R12" s="804"/>
      <c r="S12" s="704"/>
    </row>
    <row r="13" spans="1:19" ht="14.4" customHeight="1" x14ac:dyDescent="0.3">
      <c r="A13" s="691" t="s">
        <v>4237</v>
      </c>
      <c r="B13" s="804">
        <v>1307</v>
      </c>
      <c r="C13" s="665">
        <v>1</v>
      </c>
      <c r="D13" s="804"/>
      <c r="E13" s="665"/>
      <c r="F13" s="804">
        <v>3945</v>
      </c>
      <c r="G13" s="681">
        <v>3.0183626625860751</v>
      </c>
      <c r="H13" s="804"/>
      <c r="I13" s="665"/>
      <c r="J13" s="804"/>
      <c r="K13" s="665"/>
      <c r="L13" s="804"/>
      <c r="M13" s="681"/>
      <c r="N13" s="804"/>
      <c r="O13" s="665"/>
      <c r="P13" s="804"/>
      <c r="Q13" s="665"/>
      <c r="R13" s="804"/>
      <c r="S13" s="704"/>
    </row>
    <row r="14" spans="1:19" ht="14.4" customHeight="1" x14ac:dyDescent="0.3">
      <c r="A14" s="691" t="s">
        <v>4238</v>
      </c>
      <c r="B14" s="804"/>
      <c r="C14" s="665"/>
      <c r="D14" s="804">
        <v>3062</v>
      </c>
      <c r="E14" s="665"/>
      <c r="F14" s="804"/>
      <c r="G14" s="681"/>
      <c r="H14" s="804"/>
      <c r="I14" s="665"/>
      <c r="J14" s="804"/>
      <c r="K14" s="665"/>
      <c r="L14" s="804"/>
      <c r="M14" s="681"/>
      <c r="N14" s="804"/>
      <c r="O14" s="665"/>
      <c r="P14" s="804"/>
      <c r="Q14" s="665"/>
      <c r="R14" s="804"/>
      <c r="S14" s="704"/>
    </row>
    <row r="15" spans="1:19" ht="14.4" customHeight="1" x14ac:dyDescent="0.3">
      <c r="A15" s="691" t="s">
        <v>4239</v>
      </c>
      <c r="B15" s="804"/>
      <c r="C15" s="665"/>
      <c r="D15" s="804">
        <v>985</v>
      </c>
      <c r="E15" s="665"/>
      <c r="F15" s="804">
        <v>1008</v>
      </c>
      <c r="G15" s="681"/>
      <c r="H15" s="804"/>
      <c r="I15" s="665"/>
      <c r="J15" s="804"/>
      <c r="K15" s="665"/>
      <c r="L15" s="804"/>
      <c r="M15" s="681"/>
      <c r="N15" s="804"/>
      <c r="O15" s="665"/>
      <c r="P15" s="804"/>
      <c r="Q15" s="665"/>
      <c r="R15" s="804"/>
      <c r="S15" s="704"/>
    </row>
    <row r="16" spans="1:19" ht="14.4" customHeight="1" x14ac:dyDescent="0.3">
      <c r="A16" s="691" t="s">
        <v>4240</v>
      </c>
      <c r="B16" s="804">
        <v>980</v>
      </c>
      <c r="C16" s="665">
        <v>1</v>
      </c>
      <c r="D16" s="804"/>
      <c r="E16" s="665"/>
      <c r="F16" s="804"/>
      <c r="G16" s="681"/>
      <c r="H16" s="804"/>
      <c r="I16" s="665"/>
      <c r="J16" s="804"/>
      <c r="K16" s="665"/>
      <c r="L16" s="804"/>
      <c r="M16" s="681"/>
      <c r="N16" s="804"/>
      <c r="O16" s="665"/>
      <c r="P16" s="804"/>
      <c r="Q16" s="665"/>
      <c r="R16" s="804"/>
      <c r="S16" s="704"/>
    </row>
    <row r="17" spans="1:19" ht="14.4" customHeight="1" x14ac:dyDescent="0.3">
      <c r="A17" s="691" t="s">
        <v>4241</v>
      </c>
      <c r="B17" s="804">
        <v>980</v>
      </c>
      <c r="C17" s="665">
        <v>1</v>
      </c>
      <c r="D17" s="804">
        <v>985</v>
      </c>
      <c r="E17" s="665">
        <v>1.0051020408163265</v>
      </c>
      <c r="F17" s="804">
        <v>2016</v>
      </c>
      <c r="G17" s="681">
        <v>2.0571428571428569</v>
      </c>
      <c r="H17" s="804"/>
      <c r="I17" s="665"/>
      <c r="J17" s="804"/>
      <c r="K17" s="665"/>
      <c r="L17" s="804"/>
      <c r="M17" s="681"/>
      <c r="N17" s="804"/>
      <c r="O17" s="665"/>
      <c r="P17" s="804"/>
      <c r="Q17" s="665"/>
      <c r="R17" s="804"/>
      <c r="S17" s="704"/>
    </row>
    <row r="18" spans="1:19" ht="14.4" customHeight="1" x14ac:dyDescent="0.3">
      <c r="A18" s="691" t="s">
        <v>2295</v>
      </c>
      <c r="B18" s="804">
        <v>24329836</v>
      </c>
      <c r="C18" s="665">
        <v>1</v>
      </c>
      <c r="D18" s="804">
        <v>21714511</v>
      </c>
      <c r="E18" s="665">
        <v>0.89250544064497594</v>
      </c>
      <c r="F18" s="804">
        <v>25369938</v>
      </c>
      <c r="G18" s="681">
        <v>1.0427500621048165</v>
      </c>
      <c r="H18" s="804">
        <v>9840202.8499999922</v>
      </c>
      <c r="I18" s="665">
        <v>1</v>
      </c>
      <c r="J18" s="804">
        <v>8638484.4699999914</v>
      </c>
      <c r="K18" s="665">
        <v>0.87787666592665803</v>
      </c>
      <c r="L18" s="804">
        <v>10053521.929999994</v>
      </c>
      <c r="M18" s="681">
        <v>1.0216783213976124</v>
      </c>
      <c r="N18" s="804"/>
      <c r="O18" s="665"/>
      <c r="P18" s="804"/>
      <c r="Q18" s="665"/>
      <c r="R18" s="804"/>
      <c r="S18" s="704"/>
    </row>
    <row r="19" spans="1:19" ht="14.4" customHeight="1" thickBot="1" x14ac:dyDescent="0.35">
      <c r="A19" s="799" t="s">
        <v>4242</v>
      </c>
      <c r="B19" s="798">
        <v>980</v>
      </c>
      <c r="C19" s="671">
        <v>1</v>
      </c>
      <c r="D19" s="798">
        <v>3882</v>
      </c>
      <c r="E19" s="671">
        <v>3.9612244897959186</v>
      </c>
      <c r="F19" s="798">
        <v>3945</v>
      </c>
      <c r="G19" s="682">
        <v>4.0255102040816331</v>
      </c>
      <c r="H19" s="798"/>
      <c r="I19" s="671"/>
      <c r="J19" s="798"/>
      <c r="K19" s="671"/>
      <c r="L19" s="798"/>
      <c r="M19" s="682"/>
      <c r="N19" s="798"/>
      <c r="O19" s="671"/>
      <c r="P19" s="798"/>
      <c r="Q19" s="671"/>
      <c r="R19" s="798"/>
      <c r="S19" s="705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2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81" t="s">
        <v>4806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55"/>
      <c r="C2" s="255"/>
      <c r="D2" s="255"/>
      <c r="E2" s="255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8"/>
      <c r="Q2" s="357"/>
    </row>
    <row r="3" spans="1:17" ht="14.4" customHeight="1" thickBot="1" x14ac:dyDescent="0.35">
      <c r="E3" s="112" t="s">
        <v>159</v>
      </c>
      <c r="F3" s="211">
        <f t="shared" ref="F3:O3" si="0">SUBTOTAL(9,F6:F1048576)</f>
        <v>13451.75</v>
      </c>
      <c r="G3" s="212">
        <f t="shared" si="0"/>
        <v>34183549.849999994</v>
      </c>
      <c r="H3" s="212"/>
      <c r="I3" s="212"/>
      <c r="J3" s="212">
        <f t="shared" si="0"/>
        <v>12200.22</v>
      </c>
      <c r="K3" s="212">
        <f t="shared" si="0"/>
        <v>30389909.469999999</v>
      </c>
      <c r="L3" s="212"/>
      <c r="M3" s="212"/>
      <c r="N3" s="212">
        <f t="shared" si="0"/>
        <v>14274.37</v>
      </c>
      <c r="O3" s="212">
        <f t="shared" si="0"/>
        <v>35446231.930000007</v>
      </c>
      <c r="P3" s="79">
        <f>IF(G3=0,0,O3/G3)</f>
        <v>1.036938295921306</v>
      </c>
      <c r="Q3" s="213">
        <f>IF(N3=0,0,O3/N3)</f>
        <v>2483.2081506924651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121</v>
      </c>
      <c r="E4" s="565" t="s">
        <v>81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4243</v>
      </c>
      <c r="B6" s="740" t="s">
        <v>4168</v>
      </c>
      <c r="C6" s="740" t="s">
        <v>4169</v>
      </c>
      <c r="D6" s="740" t="s">
        <v>4170</v>
      </c>
      <c r="E6" s="740" t="s">
        <v>4171</v>
      </c>
      <c r="F6" s="229"/>
      <c r="G6" s="229"/>
      <c r="H6" s="229"/>
      <c r="I6" s="229"/>
      <c r="J6" s="229">
        <v>1</v>
      </c>
      <c r="K6" s="229">
        <v>35</v>
      </c>
      <c r="L6" s="229"/>
      <c r="M6" s="229">
        <v>35</v>
      </c>
      <c r="N6" s="229"/>
      <c r="O6" s="229"/>
      <c r="P6" s="745"/>
      <c r="Q6" s="753"/>
    </row>
    <row r="7" spans="1:17" ht="14.4" customHeight="1" x14ac:dyDescent="0.3">
      <c r="A7" s="664" t="s">
        <v>4243</v>
      </c>
      <c r="B7" s="665" t="s">
        <v>4168</v>
      </c>
      <c r="C7" s="665" t="s">
        <v>4169</v>
      </c>
      <c r="D7" s="665" t="s">
        <v>4180</v>
      </c>
      <c r="E7" s="665" t="s">
        <v>4181</v>
      </c>
      <c r="F7" s="668">
        <v>2</v>
      </c>
      <c r="G7" s="668">
        <v>1960</v>
      </c>
      <c r="H7" s="668">
        <v>1</v>
      </c>
      <c r="I7" s="668">
        <v>980</v>
      </c>
      <c r="J7" s="668">
        <v>6</v>
      </c>
      <c r="K7" s="668">
        <v>5910</v>
      </c>
      <c r="L7" s="668">
        <v>3.0153061224489797</v>
      </c>
      <c r="M7" s="668">
        <v>985</v>
      </c>
      <c r="N7" s="668">
        <v>3</v>
      </c>
      <c r="O7" s="668">
        <v>3024</v>
      </c>
      <c r="P7" s="681">
        <v>1.5428571428571429</v>
      </c>
      <c r="Q7" s="669">
        <v>1008</v>
      </c>
    </row>
    <row r="8" spans="1:17" ht="14.4" customHeight="1" x14ac:dyDescent="0.3">
      <c r="A8" s="664" t="s">
        <v>4243</v>
      </c>
      <c r="B8" s="665" t="s">
        <v>4168</v>
      </c>
      <c r="C8" s="665" t="s">
        <v>4169</v>
      </c>
      <c r="D8" s="665" t="s">
        <v>4188</v>
      </c>
      <c r="E8" s="665" t="s">
        <v>4189</v>
      </c>
      <c r="F8" s="668"/>
      <c r="G8" s="668"/>
      <c r="H8" s="668"/>
      <c r="I8" s="668"/>
      <c r="J8" s="668">
        <v>1</v>
      </c>
      <c r="K8" s="668">
        <v>0</v>
      </c>
      <c r="L8" s="668"/>
      <c r="M8" s="668">
        <v>0</v>
      </c>
      <c r="N8" s="668"/>
      <c r="O8" s="668"/>
      <c r="P8" s="681"/>
      <c r="Q8" s="669"/>
    </row>
    <row r="9" spans="1:17" ht="14.4" customHeight="1" x14ac:dyDescent="0.3">
      <c r="A9" s="664" t="s">
        <v>4243</v>
      </c>
      <c r="B9" s="665" t="s">
        <v>4168</v>
      </c>
      <c r="C9" s="665" t="s">
        <v>4169</v>
      </c>
      <c r="D9" s="665" t="s">
        <v>4196</v>
      </c>
      <c r="E9" s="665" t="s">
        <v>4197</v>
      </c>
      <c r="F9" s="668"/>
      <c r="G9" s="668"/>
      <c r="H9" s="668"/>
      <c r="I9" s="668"/>
      <c r="J9" s="668">
        <v>2</v>
      </c>
      <c r="K9" s="668">
        <v>662</v>
      </c>
      <c r="L9" s="668"/>
      <c r="M9" s="668">
        <v>331</v>
      </c>
      <c r="N9" s="668"/>
      <c r="O9" s="668"/>
      <c r="P9" s="681"/>
      <c r="Q9" s="669"/>
    </row>
    <row r="10" spans="1:17" ht="14.4" customHeight="1" x14ac:dyDescent="0.3">
      <c r="A10" s="664" t="s">
        <v>4243</v>
      </c>
      <c r="B10" s="665" t="s">
        <v>4208</v>
      </c>
      <c r="C10" s="665" t="s">
        <v>4169</v>
      </c>
      <c r="D10" s="665" t="s">
        <v>4213</v>
      </c>
      <c r="E10" s="665" t="s">
        <v>4214</v>
      </c>
      <c r="F10" s="668"/>
      <c r="G10" s="668"/>
      <c r="H10" s="668"/>
      <c r="I10" s="668"/>
      <c r="J10" s="668"/>
      <c r="K10" s="668"/>
      <c r="L10" s="668"/>
      <c r="M10" s="668"/>
      <c r="N10" s="668">
        <v>1</v>
      </c>
      <c r="O10" s="668">
        <v>126</v>
      </c>
      <c r="P10" s="681"/>
      <c r="Q10" s="669">
        <v>126</v>
      </c>
    </row>
    <row r="11" spans="1:17" ht="14.4" customHeight="1" x14ac:dyDescent="0.3">
      <c r="A11" s="664" t="s">
        <v>4243</v>
      </c>
      <c r="B11" s="665" t="s">
        <v>4208</v>
      </c>
      <c r="C11" s="665" t="s">
        <v>4169</v>
      </c>
      <c r="D11" s="665" t="s">
        <v>4225</v>
      </c>
      <c r="E11" s="665" t="s">
        <v>4226</v>
      </c>
      <c r="F11" s="668"/>
      <c r="G11" s="668"/>
      <c r="H11" s="668"/>
      <c r="I11" s="668"/>
      <c r="J11" s="668">
        <v>1</v>
      </c>
      <c r="K11" s="668">
        <v>349</v>
      </c>
      <c r="L11" s="668"/>
      <c r="M11" s="668">
        <v>349</v>
      </c>
      <c r="N11" s="668"/>
      <c r="O11" s="668"/>
      <c r="P11" s="681"/>
      <c r="Q11" s="669"/>
    </row>
    <row r="12" spans="1:17" ht="14.4" customHeight="1" x14ac:dyDescent="0.3">
      <c r="A12" s="664" t="s">
        <v>4243</v>
      </c>
      <c r="B12" s="665" t="s">
        <v>4208</v>
      </c>
      <c r="C12" s="665" t="s">
        <v>4169</v>
      </c>
      <c r="D12" s="665" t="s">
        <v>4227</v>
      </c>
      <c r="E12" s="665" t="s">
        <v>4228</v>
      </c>
      <c r="F12" s="668">
        <v>1</v>
      </c>
      <c r="G12" s="668">
        <v>232</v>
      </c>
      <c r="H12" s="668">
        <v>1</v>
      </c>
      <c r="I12" s="668">
        <v>232</v>
      </c>
      <c r="J12" s="668"/>
      <c r="K12" s="668"/>
      <c r="L12" s="668"/>
      <c r="M12" s="668"/>
      <c r="N12" s="668">
        <v>1</v>
      </c>
      <c r="O12" s="668">
        <v>251</v>
      </c>
      <c r="P12" s="681">
        <v>1.0818965517241379</v>
      </c>
      <c r="Q12" s="669">
        <v>251</v>
      </c>
    </row>
    <row r="13" spans="1:17" ht="14.4" customHeight="1" x14ac:dyDescent="0.3">
      <c r="A13" s="664" t="s">
        <v>4244</v>
      </c>
      <c r="B13" s="665" t="s">
        <v>4168</v>
      </c>
      <c r="C13" s="665" t="s">
        <v>4169</v>
      </c>
      <c r="D13" s="665" t="s">
        <v>4180</v>
      </c>
      <c r="E13" s="665" t="s">
        <v>4181</v>
      </c>
      <c r="F13" s="668"/>
      <c r="G13" s="668"/>
      <c r="H13" s="668"/>
      <c r="I13" s="668"/>
      <c r="J13" s="668">
        <v>3</v>
      </c>
      <c r="K13" s="668">
        <v>2955</v>
      </c>
      <c r="L13" s="668"/>
      <c r="M13" s="668">
        <v>985</v>
      </c>
      <c r="N13" s="668"/>
      <c r="O13" s="668"/>
      <c r="P13" s="681"/>
      <c r="Q13" s="669"/>
    </row>
    <row r="14" spans="1:17" ht="14.4" customHeight="1" x14ac:dyDescent="0.3">
      <c r="A14" s="664" t="s">
        <v>4244</v>
      </c>
      <c r="B14" s="665" t="s">
        <v>4208</v>
      </c>
      <c r="C14" s="665" t="s">
        <v>4169</v>
      </c>
      <c r="D14" s="665" t="s">
        <v>4170</v>
      </c>
      <c r="E14" s="665" t="s">
        <v>4171</v>
      </c>
      <c r="F14" s="668">
        <v>1</v>
      </c>
      <c r="G14" s="668">
        <v>34</v>
      </c>
      <c r="H14" s="668">
        <v>1</v>
      </c>
      <c r="I14" s="668">
        <v>34</v>
      </c>
      <c r="J14" s="668"/>
      <c r="K14" s="668"/>
      <c r="L14" s="668"/>
      <c r="M14" s="668"/>
      <c r="N14" s="668"/>
      <c r="O14" s="668"/>
      <c r="P14" s="681"/>
      <c r="Q14" s="669"/>
    </row>
    <row r="15" spans="1:17" ht="14.4" customHeight="1" x14ac:dyDescent="0.3">
      <c r="A15" s="664" t="s">
        <v>4244</v>
      </c>
      <c r="B15" s="665" t="s">
        <v>4208</v>
      </c>
      <c r="C15" s="665" t="s">
        <v>4169</v>
      </c>
      <c r="D15" s="665" t="s">
        <v>4213</v>
      </c>
      <c r="E15" s="665" t="s">
        <v>4214</v>
      </c>
      <c r="F15" s="668"/>
      <c r="G15" s="668"/>
      <c r="H15" s="668"/>
      <c r="I15" s="668"/>
      <c r="J15" s="668"/>
      <c r="K15" s="668"/>
      <c r="L15" s="668"/>
      <c r="M15" s="668"/>
      <c r="N15" s="668">
        <v>1</v>
      </c>
      <c r="O15" s="668">
        <v>126</v>
      </c>
      <c r="P15" s="681"/>
      <c r="Q15" s="669">
        <v>126</v>
      </c>
    </row>
    <row r="16" spans="1:17" ht="14.4" customHeight="1" x14ac:dyDescent="0.3">
      <c r="A16" s="664" t="s">
        <v>4245</v>
      </c>
      <c r="B16" s="665" t="s">
        <v>4168</v>
      </c>
      <c r="C16" s="665" t="s">
        <v>4169</v>
      </c>
      <c r="D16" s="665" t="s">
        <v>4180</v>
      </c>
      <c r="E16" s="665" t="s">
        <v>4181</v>
      </c>
      <c r="F16" s="668">
        <v>1</v>
      </c>
      <c r="G16" s="668">
        <v>980</v>
      </c>
      <c r="H16" s="668">
        <v>1</v>
      </c>
      <c r="I16" s="668">
        <v>980</v>
      </c>
      <c r="J16" s="668"/>
      <c r="K16" s="668"/>
      <c r="L16" s="668"/>
      <c r="M16" s="668"/>
      <c r="N16" s="668">
        <v>1</v>
      </c>
      <c r="O16" s="668">
        <v>1008</v>
      </c>
      <c r="P16" s="681">
        <v>1.0285714285714285</v>
      </c>
      <c r="Q16" s="669">
        <v>1008</v>
      </c>
    </row>
    <row r="17" spans="1:17" ht="14.4" customHeight="1" x14ac:dyDescent="0.3">
      <c r="A17" s="664" t="s">
        <v>4246</v>
      </c>
      <c r="B17" s="665" t="s">
        <v>4168</v>
      </c>
      <c r="C17" s="665" t="s">
        <v>4169</v>
      </c>
      <c r="D17" s="665" t="s">
        <v>4196</v>
      </c>
      <c r="E17" s="665" t="s">
        <v>4197</v>
      </c>
      <c r="F17" s="668"/>
      <c r="G17" s="668"/>
      <c r="H17" s="668"/>
      <c r="I17" s="668"/>
      <c r="J17" s="668"/>
      <c r="K17" s="668"/>
      <c r="L17" s="668"/>
      <c r="M17" s="668"/>
      <c r="N17" s="668">
        <v>1</v>
      </c>
      <c r="O17" s="668">
        <v>354</v>
      </c>
      <c r="P17" s="681"/>
      <c r="Q17" s="669">
        <v>354</v>
      </c>
    </row>
    <row r="18" spans="1:17" ht="14.4" customHeight="1" x14ac:dyDescent="0.3">
      <c r="A18" s="664" t="s">
        <v>4247</v>
      </c>
      <c r="B18" s="665" t="s">
        <v>4168</v>
      </c>
      <c r="C18" s="665" t="s">
        <v>4169</v>
      </c>
      <c r="D18" s="665" t="s">
        <v>4180</v>
      </c>
      <c r="E18" s="665" t="s">
        <v>4181</v>
      </c>
      <c r="F18" s="668"/>
      <c r="G18" s="668"/>
      <c r="H18" s="668"/>
      <c r="I18" s="668"/>
      <c r="J18" s="668">
        <v>1</v>
      </c>
      <c r="K18" s="668">
        <v>985</v>
      </c>
      <c r="L18" s="668"/>
      <c r="M18" s="668">
        <v>985</v>
      </c>
      <c r="N18" s="668"/>
      <c r="O18" s="668"/>
      <c r="P18" s="681"/>
      <c r="Q18" s="669"/>
    </row>
    <row r="19" spans="1:17" ht="14.4" customHeight="1" x14ac:dyDescent="0.3">
      <c r="A19" s="664" t="s">
        <v>4248</v>
      </c>
      <c r="B19" s="665" t="s">
        <v>4168</v>
      </c>
      <c r="C19" s="665" t="s">
        <v>4169</v>
      </c>
      <c r="D19" s="665" t="s">
        <v>4178</v>
      </c>
      <c r="E19" s="665" t="s">
        <v>4179</v>
      </c>
      <c r="F19" s="668"/>
      <c r="G19" s="668"/>
      <c r="H19" s="668"/>
      <c r="I19" s="668"/>
      <c r="J19" s="668">
        <v>1</v>
      </c>
      <c r="K19" s="668">
        <v>415</v>
      </c>
      <c r="L19" s="668"/>
      <c r="M19" s="668">
        <v>415</v>
      </c>
      <c r="N19" s="668"/>
      <c r="O19" s="668"/>
      <c r="P19" s="681"/>
      <c r="Q19" s="669"/>
    </row>
    <row r="20" spans="1:17" ht="14.4" customHeight="1" x14ac:dyDescent="0.3">
      <c r="A20" s="664" t="s">
        <v>4248</v>
      </c>
      <c r="B20" s="665" t="s">
        <v>4168</v>
      </c>
      <c r="C20" s="665" t="s">
        <v>4169</v>
      </c>
      <c r="D20" s="665" t="s">
        <v>4180</v>
      </c>
      <c r="E20" s="665" t="s">
        <v>4181</v>
      </c>
      <c r="F20" s="668">
        <v>3</v>
      </c>
      <c r="G20" s="668">
        <v>2940</v>
      </c>
      <c r="H20" s="668">
        <v>1</v>
      </c>
      <c r="I20" s="668">
        <v>980</v>
      </c>
      <c r="J20" s="668">
        <v>10</v>
      </c>
      <c r="K20" s="668">
        <v>9850</v>
      </c>
      <c r="L20" s="668">
        <v>3.3503401360544216</v>
      </c>
      <c r="M20" s="668">
        <v>985</v>
      </c>
      <c r="N20" s="668">
        <v>5</v>
      </c>
      <c r="O20" s="668">
        <v>5040</v>
      </c>
      <c r="P20" s="681">
        <v>1.7142857142857142</v>
      </c>
      <c r="Q20" s="669">
        <v>1008</v>
      </c>
    </row>
    <row r="21" spans="1:17" ht="14.4" customHeight="1" x14ac:dyDescent="0.3">
      <c r="A21" s="664" t="s">
        <v>4248</v>
      </c>
      <c r="B21" s="665" t="s">
        <v>4168</v>
      </c>
      <c r="C21" s="665" t="s">
        <v>4169</v>
      </c>
      <c r="D21" s="665" t="s">
        <v>4194</v>
      </c>
      <c r="E21" s="665" t="s">
        <v>4195</v>
      </c>
      <c r="F21" s="668">
        <v>1</v>
      </c>
      <c r="G21" s="668">
        <v>1906</v>
      </c>
      <c r="H21" s="668">
        <v>1</v>
      </c>
      <c r="I21" s="668">
        <v>1906</v>
      </c>
      <c r="J21" s="668">
        <v>3</v>
      </c>
      <c r="K21" s="668">
        <v>5736</v>
      </c>
      <c r="L21" s="668">
        <v>3.0094438614900314</v>
      </c>
      <c r="M21" s="668">
        <v>1912</v>
      </c>
      <c r="N21" s="668">
        <v>1</v>
      </c>
      <c r="O21" s="668">
        <v>1929</v>
      </c>
      <c r="P21" s="681">
        <v>1.0120671563483736</v>
      </c>
      <c r="Q21" s="669">
        <v>1929</v>
      </c>
    </row>
    <row r="22" spans="1:17" ht="14.4" customHeight="1" x14ac:dyDescent="0.3">
      <c r="A22" s="664" t="s">
        <v>4248</v>
      </c>
      <c r="B22" s="665" t="s">
        <v>4208</v>
      </c>
      <c r="C22" s="665" t="s">
        <v>4169</v>
      </c>
      <c r="D22" s="665" t="s">
        <v>4180</v>
      </c>
      <c r="E22" s="665" t="s">
        <v>4181</v>
      </c>
      <c r="F22" s="668">
        <v>1</v>
      </c>
      <c r="G22" s="668">
        <v>980</v>
      </c>
      <c r="H22" s="668">
        <v>1</v>
      </c>
      <c r="I22" s="668">
        <v>980</v>
      </c>
      <c r="J22" s="668"/>
      <c r="K22" s="668"/>
      <c r="L22" s="668"/>
      <c r="M22" s="668"/>
      <c r="N22" s="668"/>
      <c r="O22" s="668"/>
      <c r="P22" s="681"/>
      <c r="Q22" s="669"/>
    </row>
    <row r="23" spans="1:17" ht="14.4" customHeight="1" x14ac:dyDescent="0.3">
      <c r="A23" s="664" t="s">
        <v>4248</v>
      </c>
      <c r="B23" s="665" t="s">
        <v>4208</v>
      </c>
      <c r="C23" s="665" t="s">
        <v>4169</v>
      </c>
      <c r="D23" s="665" t="s">
        <v>4213</v>
      </c>
      <c r="E23" s="665" t="s">
        <v>4214</v>
      </c>
      <c r="F23" s="668"/>
      <c r="G23" s="668"/>
      <c r="H23" s="668"/>
      <c r="I23" s="668"/>
      <c r="J23" s="668">
        <v>1</v>
      </c>
      <c r="K23" s="668">
        <v>118</v>
      </c>
      <c r="L23" s="668"/>
      <c r="M23" s="668">
        <v>118</v>
      </c>
      <c r="N23" s="668"/>
      <c r="O23" s="668"/>
      <c r="P23" s="681"/>
      <c r="Q23" s="669"/>
    </row>
    <row r="24" spans="1:17" ht="14.4" customHeight="1" x14ac:dyDescent="0.3">
      <c r="A24" s="664" t="s">
        <v>4248</v>
      </c>
      <c r="B24" s="665" t="s">
        <v>4208</v>
      </c>
      <c r="C24" s="665" t="s">
        <v>4169</v>
      </c>
      <c r="D24" s="665" t="s">
        <v>4227</v>
      </c>
      <c r="E24" s="665" t="s">
        <v>4228</v>
      </c>
      <c r="F24" s="668">
        <v>1</v>
      </c>
      <c r="G24" s="668">
        <v>232</v>
      </c>
      <c r="H24" s="668">
        <v>1</v>
      </c>
      <c r="I24" s="668">
        <v>232</v>
      </c>
      <c r="J24" s="668"/>
      <c r="K24" s="668"/>
      <c r="L24" s="668"/>
      <c r="M24" s="668"/>
      <c r="N24" s="668"/>
      <c r="O24" s="668"/>
      <c r="P24" s="681"/>
      <c r="Q24" s="669"/>
    </row>
    <row r="25" spans="1:17" ht="14.4" customHeight="1" x14ac:dyDescent="0.3">
      <c r="A25" s="664" t="s">
        <v>4249</v>
      </c>
      <c r="B25" s="665" t="s">
        <v>4168</v>
      </c>
      <c r="C25" s="665" t="s">
        <v>4169</v>
      </c>
      <c r="D25" s="665" t="s">
        <v>4180</v>
      </c>
      <c r="E25" s="665" t="s">
        <v>4181</v>
      </c>
      <c r="F25" s="668"/>
      <c r="G25" s="668"/>
      <c r="H25" s="668"/>
      <c r="I25" s="668"/>
      <c r="J25" s="668">
        <v>1</v>
      </c>
      <c r="K25" s="668">
        <v>985</v>
      </c>
      <c r="L25" s="668"/>
      <c r="M25" s="668">
        <v>985</v>
      </c>
      <c r="N25" s="668"/>
      <c r="O25" s="668"/>
      <c r="P25" s="681"/>
      <c r="Q25" s="669"/>
    </row>
    <row r="26" spans="1:17" ht="14.4" customHeight="1" x14ac:dyDescent="0.3">
      <c r="A26" s="664" t="s">
        <v>4250</v>
      </c>
      <c r="B26" s="665" t="s">
        <v>4168</v>
      </c>
      <c r="C26" s="665" t="s">
        <v>4169</v>
      </c>
      <c r="D26" s="665" t="s">
        <v>4180</v>
      </c>
      <c r="E26" s="665" t="s">
        <v>4181</v>
      </c>
      <c r="F26" s="668">
        <v>1</v>
      </c>
      <c r="G26" s="668">
        <v>980</v>
      </c>
      <c r="H26" s="668">
        <v>1</v>
      </c>
      <c r="I26" s="668">
        <v>980</v>
      </c>
      <c r="J26" s="668"/>
      <c r="K26" s="668"/>
      <c r="L26" s="668"/>
      <c r="M26" s="668"/>
      <c r="N26" s="668">
        <v>2</v>
      </c>
      <c r="O26" s="668">
        <v>2016</v>
      </c>
      <c r="P26" s="681">
        <v>2.0571428571428569</v>
      </c>
      <c r="Q26" s="669">
        <v>1008</v>
      </c>
    </row>
    <row r="27" spans="1:17" ht="14.4" customHeight="1" x14ac:dyDescent="0.3">
      <c r="A27" s="664" t="s">
        <v>4250</v>
      </c>
      <c r="B27" s="665" t="s">
        <v>4168</v>
      </c>
      <c r="C27" s="665" t="s">
        <v>4169</v>
      </c>
      <c r="D27" s="665" t="s">
        <v>4188</v>
      </c>
      <c r="E27" s="665" t="s">
        <v>4189</v>
      </c>
      <c r="F27" s="668">
        <v>1</v>
      </c>
      <c r="G27" s="668">
        <v>0</v>
      </c>
      <c r="H27" s="668"/>
      <c r="I27" s="668">
        <v>0</v>
      </c>
      <c r="J27" s="668"/>
      <c r="K27" s="668"/>
      <c r="L27" s="668"/>
      <c r="M27" s="668"/>
      <c r="N27" s="668"/>
      <c r="O27" s="668"/>
      <c r="P27" s="681"/>
      <c r="Q27" s="669"/>
    </row>
    <row r="28" spans="1:17" ht="14.4" customHeight="1" x14ac:dyDescent="0.3">
      <c r="A28" s="664" t="s">
        <v>4250</v>
      </c>
      <c r="B28" s="665" t="s">
        <v>4168</v>
      </c>
      <c r="C28" s="665" t="s">
        <v>4169</v>
      </c>
      <c r="D28" s="665" t="s">
        <v>4194</v>
      </c>
      <c r="E28" s="665" t="s">
        <v>4195</v>
      </c>
      <c r="F28" s="668"/>
      <c r="G28" s="668"/>
      <c r="H28" s="668"/>
      <c r="I28" s="668"/>
      <c r="J28" s="668"/>
      <c r="K28" s="668"/>
      <c r="L28" s="668"/>
      <c r="M28" s="668"/>
      <c r="N28" s="668">
        <v>1</v>
      </c>
      <c r="O28" s="668">
        <v>1929</v>
      </c>
      <c r="P28" s="681"/>
      <c r="Q28" s="669">
        <v>1929</v>
      </c>
    </row>
    <row r="29" spans="1:17" ht="14.4" customHeight="1" x14ac:dyDescent="0.3">
      <c r="A29" s="664" t="s">
        <v>4250</v>
      </c>
      <c r="B29" s="665" t="s">
        <v>4168</v>
      </c>
      <c r="C29" s="665" t="s">
        <v>4169</v>
      </c>
      <c r="D29" s="665" t="s">
        <v>4196</v>
      </c>
      <c r="E29" s="665" t="s">
        <v>4197</v>
      </c>
      <c r="F29" s="668">
        <v>1</v>
      </c>
      <c r="G29" s="668">
        <v>327</v>
      </c>
      <c r="H29" s="668">
        <v>1</v>
      </c>
      <c r="I29" s="668">
        <v>327</v>
      </c>
      <c r="J29" s="668"/>
      <c r="K29" s="668"/>
      <c r="L29" s="668"/>
      <c r="M29" s="668"/>
      <c r="N29" s="668"/>
      <c r="O29" s="668"/>
      <c r="P29" s="681"/>
      <c r="Q29" s="669"/>
    </row>
    <row r="30" spans="1:17" ht="14.4" customHeight="1" x14ac:dyDescent="0.3">
      <c r="A30" s="664" t="s">
        <v>4251</v>
      </c>
      <c r="B30" s="665" t="s">
        <v>4168</v>
      </c>
      <c r="C30" s="665" t="s">
        <v>4169</v>
      </c>
      <c r="D30" s="665" t="s">
        <v>4180</v>
      </c>
      <c r="E30" s="665" t="s">
        <v>4181</v>
      </c>
      <c r="F30" s="668"/>
      <c r="G30" s="668"/>
      <c r="H30" s="668"/>
      <c r="I30" s="668"/>
      <c r="J30" s="668">
        <v>1</v>
      </c>
      <c r="K30" s="668">
        <v>985</v>
      </c>
      <c r="L30" s="668"/>
      <c r="M30" s="668">
        <v>985</v>
      </c>
      <c r="N30" s="668"/>
      <c r="O30" s="668"/>
      <c r="P30" s="681"/>
      <c r="Q30" s="669"/>
    </row>
    <row r="31" spans="1:17" ht="14.4" customHeight="1" x14ac:dyDescent="0.3">
      <c r="A31" s="664" t="s">
        <v>4251</v>
      </c>
      <c r="B31" s="665" t="s">
        <v>4168</v>
      </c>
      <c r="C31" s="665" t="s">
        <v>4169</v>
      </c>
      <c r="D31" s="665" t="s">
        <v>4194</v>
      </c>
      <c r="E31" s="665" t="s">
        <v>4195</v>
      </c>
      <c r="F31" s="668"/>
      <c r="G31" s="668"/>
      <c r="H31" s="668"/>
      <c r="I31" s="668"/>
      <c r="J31" s="668">
        <v>1</v>
      </c>
      <c r="K31" s="668">
        <v>1912</v>
      </c>
      <c r="L31" s="668"/>
      <c r="M31" s="668">
        <v>1912</v>
      </c>
      <c r="N31" s="668"/>
      <c r="O31" s="668"/>
      <c r="P31" s="681"/>
      <c r="Q31" s="669"/>
    </row>
    <row r="32" spans="1:17" ht="14.4" customHeight="1" x14ac:dyDescent="0.3">
      <c r="A32" s="664" t="s">
        <v>4251</v>
      </c>
      <c r="B32" s="665" t="s">
        <v>4168</v>
      </c>
      <c r="C32" s="665" t="s">
        <v>4169</v>
      </c>
      <c r="D32" s="665" t="s">
        <v>4200</v>
      </c>
      <c r="E32" s="665" t="s">
        <v>4201</v>
      </c>
      <c r="F32" s="668"/>
      <c r="G32" s="668"/>
      <c r="H32" s="668"/>
      <c r="I32" s="668"/>
      <c r="J32" s="668">
        <v>1</v>
      </c>
      <c r="K32" s="668">
        <v>165</v>
      </c>
      <c r="L32" s="668"/>
      <c r="M32" s="668">
        <v>165</v>
      </c>
      <c r="N32" s="668"/>
      <c r="O32" s="668"/>
      <c r="P32" s="681"/>
      <c r="Q32" s="669"/>
    </row>
    <row r="33" spans="1:17" ht="14.4" customHeight="1" x14ac:dyDescent="0.3">
      <c r="A33" s="664" t="s">
        <v>4252</v>
      </c>
      <c r="B33" s="665" t="s">
        <v>4168</v>
      </c>
      <c r="C33" s="665" t="s">
        <v>4169</v>
      </c>
      <c r="D33" s="665" t="s">
        <v>4180</v>
      </c>
      <c r="E33" s="665" t="s">
        <v>4181</v>
      </c>
      <c r="F33" s="668"/>
      <c r="G33" s="668"/>
      <c r="H33" s="668"/>
      <c r="I33" s="668"/>
      <c r="J33" s="668">
        <v>1</v>
      </c>
      <c r="K33" s="668">
        <v>985</v>
      </c>
      <c r="L33" s="668"/>
      <c r="M33" s="668">
        <v>985</v>
      </c>
      <c r="N33" s="668">
        <v>1</v>
      </c>
      <c r="O33" s="668">
        <v>1008</v>
      </c>
      <c r="P33" s="681"/>
      <c r="Q33" s="669">
        <v>1008</v>
      </c>
    </row>
    <row r="34" spans="1:17" ht="14.4" customHeight="1" x14ac:dyDescent="0.3">
      <c r="A34" s="664" t="s">
        <v>4253</v>
      </c>
      <c r="B34" s="665" t="s">
        <v>4168</v>
      </c>
      <c r="C34" s="665" t="s">
        <v>4169</v>
      </c>
      <c r="D34" s="665" t="s">
        <v>4180</v>
      </c>
      <c r="E34" s="665" t="s">
        <v>4181</v>
      </c>
      <c r="F34" s="668">
        <v>1</v>
      </c>
      <c r="G34" s="668">
        <v>980</v>
      </c>
      <c r="H34" s="668">
        <v>1</v>
      </c>
      <c r="I34" s="668">
        <v>980</v>
      </c>
      <c r="J34" s="668"/>
      <c r="K34" s="668"/>
      <c r="L34" s="668"/>
      <c r="M34" s="668"/>
      <c r="N34" s="668"/>
      <c r="O34" s="668"/>
      <c r="P34" s="681"/>
      <c r="Q34" s="669"/>
    </row>
    <row r="35" spans="1:17" ht="14.4" customHeight="1" x14ac:dyDescent="0.3">
      <c r="A35" s="664" t="s">
        <v>4254</v>
      </c>
      <c r="B35" s="665" t="s">
        <v>4168</v>
      </c>
      <c r="C35" s="665" t="s">
        <v>4169</v>
      </c>
      <c r="D35" s="665" t="s">
        <v>4180</v>
      </c>
      <c r="E35" s="665" t="s">
        <v>4181</v>
      </c>
      <c r="F35" s="668">
        <v>1</v>
      </c>
      <c r="G35" s="668">
        <v>980</v>
      </c>
      <c r="H35" s="668">
        <v>1</v>
      </c>
      <c r="I35" s="668">
        <v>980</v>
      </c>
      <c r="J35" s="668">
        <v>1</v>
      </c>
      <c r="K35" s="668">
        <v>985</v>
      </c>
      <c r="L35" s="668">
        <v>1.0051020408163265</v>
      </c>
      <c r="M35" s="668">
        <v>985</v>
      </c>
      <c r="N35" s="668">
        <v>2</v>
      </c>
      <c r="O35" s="668">
        <v>2016</v>
      </c>
      <c r="P35" s="681">
        <v>2.0571428571428569</v>
      </c>
      <c r="Q35" s="669">
        <v>1008</v>
      </c>
    </row>
    <row r="36" spans="1:17" ht="14.4" customHeight="1" x14ac:dyDescent="0.3">
      <c r="A36" s="664" t="s">
        <v>535</v>
      </c>
      <c r="B36" s="665" t="s">
        <v>4168</v>
      </c>
      <c r="C36" s="665" t="s">
        <v>4169</v>
      </c>
      <c r="D36" s="665" t="s">
        <v>4170</v>
      </c>
      <c r="E36" s="665" t="s">
        <v>4171</v>
      </c>
      <c r="F36" s="668"/>
      <c r="G36" s="668"/>
      <c r="H36" s="668"/>
      <c r="I36" s="668"/>
      <c r="J36" s="668"/>
      <c r="K36" s="668"/>
      <c r="L36" s="668"/>
      <c r="M36" s="668"/>
      <c r="N36" s="668">
        <v>1</v>
      </c>
      <c r="O36" s="668">
        <v>37</v>
      </c>
      <c r="P36" s="681"/>
      <c r="Q36" s="669">
        <v>37</v>
      </c>
    </row>
    <row r="37" spans="1:17" ht="14.4" customHeight="1" x14ac:dyDescent="0.3">
      <c r="A37" s="664" t="s">
        <v>535</v>
      </c>
      <c r="B37" s="665" t="s">
        <v>4168</v>
      </c>
      <c r="C37" s="665" t="s">
        <v>4169</v>
      </c>
      <c r="D37" s="665" t="s">
        <v>4178</v>
      </c>
      <c r="E37" s="665" t="s">
        <v>4179</v>
      </c>
      <c r="F37" s="668">
        <v>17</v>
      </c>
      <c r="G37" s="668">
        <v>6987</v>
      </c>
      <c r="H37" s="668">
        <v>1</v>
      </c>
      <c r="I37" s="668">
        <v>411</v>
      </c>
      <c r="J37" s="668">
        <v>11</v>
      </c>
      <c r="K37" s="668">
        <v>4565</v>
      </c>
      <c r="L37" s="668">
        <v>0.65335623300415058</v>
      </c>
      <c r="M37" s="668">
        <v>415</v>
      </c>
      <c r="N37" s="668">
        <v>12</v>
      </c>
      <c r="O37" s="668">
        <v>5172</v>
      </c>
      <c r="P37" s="681">
        <v>0.7402318591670245</v>
      </c>
      <c r="Q37" s="669">
        <v>431</v>
      </c>
    </row>
    <row r="38" spans="1:17" ht="14.4" customHeight="1" x14ac:dyDescent="0.3">
      <c r="A38" s="664" t="s">
        <v>535</v>
      </c>
      <c r="B38" s="665" t="s">
        <v>4168</v>
      </c>
      <c r="C38" s="665" t="s">
        <v>4169</v>
      </c>
      <c r="D38" s="665" t="s">
        <v>4180</v>
      </c>
      <c r="E38" s="665" t="s">
        <v>4181</v>
      </c>
      <c r="F38" s="668">
        <v>233</v>
      </c>
      <c r="G38" s="668">
        <v>228340</v>
      </c>
      <c r="H38" s="668">
        <v>1</v>
      </c>
      <c r="I38" s="668">
        <v>980</v>
      </c>
      <c r="J38" s="668">
        <v>238</v>
      </c>
      <c r="K38" s="668">
        <v>234430</v>
      </c>
      <c r="L38" s="668">
        <v>1.0266707541385653</v>
      </c>
      <c r="M38" s="668">
        <v>985</v>
      </c>
      <c r="N38" s="668">
        <v>216</v>
      </c>
      <c r="O38" s="668">
        <v>217728</v>
      </c>
      <c r="P38" s="681">
        <v>0.95352544451256893</v>
      </c>
      <c r="Q38" s="669">
        <v>1008</v>
      </c>
    </row>
    <row r="39" spans="1:17" ht="14.4" customHeight="1" x14ac:dyDescent="0.3">
      <c r="A39" s="664" t="s">
        <v>535</v>
      </c>
      <c r="B39" s="665" t="s">
        <v>4168</v>
      </c>
      <c r="C39" s="665" t="s">
        <v>4169</v>
      </c>
      <c r="D39" s="665" t="s">
        <v>4182</v>
      </c>
      <c r="E39" s="665" t="s">
        <v>4183</v>
      </c>
      <c r="F39" s="668">
        <v>3</v>
      </c>
      <c r="G39" s="668">
        <v>6231</v>
      </c>
      <c r="H39" s="668">
        <v>1</v>
      </c>
      <c r="I39" s="668">
        <v>2077</v>
      </c>
      <c r="J39" s="668"/>
      <c r="K39" s="668"/>
      <c r="L39" s="668"/>
      <c r="M39" s="668"/>
      <c r="N39" s="668"/>
      <c r="O39" s="668"/>
      <c r="P39" s="681"/>
      <c r="Q39" s="669"/>
    </row>
    <row r="40" spans="1:17" ht="14.4" customHeight="1" x14ac:dyDescent="0.3">
      <c r="A40" s="664" t="s">
        <v>535</v>
      </c>
      <c r="B40" s="665" t="s">
        <v>4168</v>
      </c>
      <c r="C40" s="665" t="s">
        <v>4169</v>
      </c>
      <c r="D40" s="665" t="s">
        <v>4184</v>
      </c>
      <c r="E40" s="665" t="s">
        <v>4185</v>
      </c>
      <c r="F40" s="668">
        <v>5</v>
      </c>
      <c r="G40" s="668">
        <v>1510</v>
      </c>
      <c r="H40" s="668">
        <v>1</v>
      </c>
      <c r="I40" s="668">
        <v>302</v>
      </c>
      <c r="J40" s="668">
        <v>7</v>
      </c>
      <c r="K40" s="668">
        <v>2142</v>
      </c>
      <c r="L40" s="668">
        <v>1.4185430463576159</v>
      </c>
      <c r="M40" s="668">
        <v>306</v>
      </c>
      <c r="N40" s="668">
        <v>3</v>
      </c>
      <c r="O40" s="668">
        <v>954</v>
      </c>
      <c r="P40" s="681">
        <v>0.63178807947019866</v>
      </c>
      <c r="Q40" s="669">
        <v>318</v>
      </c>
    </row>
    <row r="41" spans="1:17" ht="14.4" customHeight="1" x14ac:dyDescent="0.3">
      <c r="A41" s="664" t="s">
        <v>535</v>
      </c>
      <c r="B41" s="665" t="s">
        <v>4168</v>
      </c>
      <c r="C41" s="665" t="s">
        <v>4169</v>
      </c>
      <c r="D41" s="665" t="s">
        <v>4192</v>
      </c>
      <c r="E41" s="665" t="s">
        <v>4193</v>
      </c>
      <c r="F41" s="668">
        <v>1</v>
      </c>
      <c r="G41" s="668">
        <v>81</v>
      </c>
      <c r="H41" s="668">
        <v>1</v>
      </c>
      <c r="I41" s="668">
        <v>81</v>
      </c>
      <c r="J41" s="668"/>
      <c r="K41" s="668"/>
      <c r="L41" s="668"/>
      <c r="M41" s="668"/>
      <c r="N41" s="668"/>
      <c r="O41" s="668"/>
      <c r="P41" s="681"/>
      <c r="Q41" s="669"/>
    </row>
    <row r="42" spans="1:17" ht="14.4" customHeight="1" x14ac:dyDescent="0.3">
      <c r="A42" s="664" t="s">
        <v>535</v>
      </c>
      <c r="B42" s="665" t="s">
        <v>4168</v>
      </c>
      <c r="C42" s="665" t="s">
        <v>4169</v>
      </c>
      <c r="D42" s="665" t="s">
        <v>4194</v>
      </c>
      <c r="E42" s="665" t="s">
        <v>4195</v>
      </c>
      <c r="F42" s="668">
        <v>24</v>
      </c>
      <c r="G42" s="668">
        <v>45744</v>
      </c>
      <c r="H42" s="668">
        <v>1</v>
      </c>
      <c r="I42" s="668">
        <v>1906</v>
      </c>
      <c r="J42" s="668">
        <v>17</v>
      </c>
      <c r="K42" s="668">
        <v>32504</v>
      </c>
      <c r="L42" s="668">
        <v>0.71056313396292414</v>
      </c>
      <c r="M42" s="668">
        <v>1912</v>
      </c>
      <c r="N42" s="668">
        <v>13</v>
      </c>
      <c r="O42" s="668">
        <v>25077</v>
      </c>
      <c r="P42" s="681">
        <v>0.54820304302203571</v>
      </c>
      <c r="Q42" s="669">
        <v>1929</v>
      </c>
    </row>
    <row r="43" spans="1:17" ht="14.4" customHeight="1" x14ac:dyDescent="0.3">
      <c r="A43" s="664" t="s">
        <v>535</v>
      </c>
      <c r="B43" s="665" t="s">
        <v>4168</v>
      </c>
      <c r="C43" s="665" t="s">
        <v>4169</v>
      </c>
      <c r="D43" s="665" t="s">
        <v>4255</v>
      </c>
      <c r="E43" s="665" t="s">
        <v>4256</v>
      </c>
      <c r="F43" s="668">
        <v>15</v>
      </c>
      <c r="G43" s="668">
        <v>133110</v>
      </c>
      <c r="H43" s="668">
        <v>1</v>
      </c>
      <c r="I43" s="668">
        <v>8874</v>
      </c>
      <c r="J43" s="668">
        <v>13</v>
      </c>
      <c r="K43" s="668">
        <v>115518</v>
      </c>
      <c r="L43" s="668">
        <v>0.86783862970475545</v>
      </c>
      <c r="M43" s="668">
        <v>8886</v>
      </c>
      <c r="N43" s="668">
        <v>17</v>
      </c>
      <c r="O43" s="668">
        <v>151334</v>
      </c>
      <c r="P43" s="681">
        <v>1.1369093231162197</v>
      </c>
      <c r="Q43" s="669">
        <v>8902</v>
      </c>
    </row>
    <row r="44" spans="1:17" ht="14.4" customHeight="1" x14ac:dyDescent="0.3">
      <c r="A44" s="664" t="s">
        <v>535</v>
      </c>
      <c r="B44" s="665" t="s">
        <v>4168</v>
      </c>
      <c r="C44" s="665" t="s">
        <v>4169</v>
      </c>
      <c r="D44" s="665" t="s">
        <v>4196</v>
      </c>
      <c r="E44" s="665" t="s">
        <v>4197</v>
      </c>
      <c r="F44" s="668"/>
      <c r="G44" s="668"/>
      <c r="H44" s="668"/>
      <c r="I44" s="668"/>
      <c r="J44" s="668">
        <v>1</v>
      </c>
      <c r="K44" s="668">
        <v>331</v>
      </c>
      <c r="L44" s="668"/>
      <c r="M44" s="668">
        <v>331</v>
      </c>
      <c r="N44" s="668">
        <v>1</v>
      </c>
      <c r="O44" s="668">
        <v>354</v>
      </c>
      <c r="P44" s="681"/>
      <c r="Q44" s="669">
        <v>354</v>
      </c>
    </row>
    <row r="45" spans="1:17" ht="14.4" customHeight="1" x14ac:dyDescent="0.3">
      <c r="A45" s="664" t="s">
        <v>535</v>
      </c>
      <c r="B45" s="665" t="s">
        <v>4168</v>
      </c>
      <c r="C45" s="665" t="s">
        <v>4169</v>
      </c>
      <c r="D45" s="665" t="s">
        <v>4257</v>
      </c>
      <c r="E45" s="665" t="s">
        <v>4258</v>
      </c>
      <c r="F45" s="668">
        <v>496</v>
      </c>
      <c r="G45" s="668">
        <v>359600</v>
      </c>
      <c r="H45" s="668">
        <v>1</v>
      </c>
      <c r="I45" s="668">
        <v>725</v>
      </c>
      <c r="J45" s="668">
        <v>415</v>
      </c>
      <c r="K45" s="668">
        <v>304191</v>
      </c>
      <c r="L45" s="668">
        <v>0.84591490545050052</v>
      </c>
      <c r="M45" s="668">
        <v>732.99036144578315</v>
      </c>
      <c r="N45" s="668">
        <v>417</v>
      </c>
      <c r="O45" s="668">
        <v>312563</v>
      </c>
      <c r="P45" s="681">
        <v>0.86919632925472745</v>
      </c>
      <c r="Q45" s="669">
        <v>749.55155875299761</v>
      </c>
    </row>
    <row r="46" spans="1:17" ht="14.4" customHeight="1" x14ac:dyDescent="0.3">
      <c r="A46" s="664" t="s">
        <v>535</v>
      </c>
      <c r="B46" s="665" t="s">
        <v>4168</v>
      </c>
      <c r="C46" s="665" t="s">
        <v>4169</v>
      </c>
      <c r="D46" s="665" t="s">
        <v>4259</v>
      </c>
      <c r="E46" s="665" t="s">
        <v>4260</v>
      </c>
      <c r="F46" s="668">
        <v>2</v>
      </c>
      <c r="G46" s="668">
        <v>7258</v>
      </c>
      <c r="H46" s="668">
        <v>1</v>
      </c>
      <c r="I46" s="668">
        <v>3629</v>
      </c>
      <c r="J46" s="668"/>
      <c r="K46" s="668"/>
      <c r="L46" s="668"/>
      <c r="M46" s="668"/>
      <c r="N46" s="668"/>
      <c r="O46" s="668"/>
      <c r="P46" s="681"/>
      <c r="Q46" s="669"/>
    </row>
    <row r="47" spans="1:17" ht="14.4" customHeight="1" x14ac:dyDescent="0.3">
      <c r="A47" s="664" t="s">
        <v>535</v>
      </c>
      <c r="B47" s="665" t="s">
        <v>4168</v>
      </c>
      <c r="C47" s="665" t="s">
        <v>4169</v>
      </c>
      <c r="D47" s="665" t="s">
        <v>4261</v>
      </c>
      <c r="E47" s="665" t="s">
        <v>4262</v>
      </c>
      <c r="F47" s="668">
        <v>4</v>
      </c>
      <c r="G47" s="668">
        <v>4844</v>
      </c>
      <c r="H47" s="668">
        <v>1</v>
      </c>
      <c r="I47" s="668">
        <v>1211</v>
      </c>
      <c r="J47" s="668">
        <v>1</v>
      </c>
      <c r="K47" s="668">
        <v>1217</v>
      </c>
      <c r="L47" s="668">
        <v>0.25123864574731625</v>
      </c>
      <c r="M47" s="668">
        <v>1217</v>
      </c>
      <c r="N47" s="668"/>
      <c r="O47" s="668"/>
      <c r="P47" s="681"/>
      <c r="Q47" s="669"/>
    </row>
    <row r="48" spans="1:17" ht="14.4" customHeight="1" x14ac:dyDescent="0.3">
      <c r="A48" s="664" t="s">
        <v>535</v>
      </c>
      <c r="B48" s="665" t="s">
        <v>4208</v>
      </c>
      <c r="C48" s="665" t="s">
        <v>4169</v>
      </c>
      <c r="D48" s="665" t="s">
        <v>4178</v>
      </c>
      <c r="E48" s="665" t="s">
        <v>4179</v>
      </c>
      <c r="F48" s="668">
        <v>1</v>
      </c>
      <c r="G48" s="668">
        <v>411</v>
      </c>
      <c r="H48" s="668">
        <v>1</v>
      </c>
      <c r="I48" s="668">
        <v>411</v>
      </c>
      <c r="J48" s="668"/>
      <c r="K48" s="668"/>
      <c r="L48" s="668"/>
      <c r="M48" s="668"/>
      <c r="N48" s="668"/>
      <c r="O48" s="668"/>
      <c r="P48" s="681"/>
      <c r="Q48" s="669"/>
    </row>
    <row r="49" spans="1:17" ht="14.4" customHeight="1" x14ac:dyDescent="0.3">
      <c r="A49" s="664" t="s">
        <v>535</v>
      </c>
      <c r="B49" s="665" t="s">
        <v>4208</v>
      </c>
      <c r="C49" s="665" t="s">
        <v>4169</v>
      </c>
      <c r="D49" s="665" t="s">
        <v>4180</v>
      </c>
      <c r="E49" s="665" t="s">
        <v>4181</v>
      </c>
      <c r="F49" s="668">
        <v>14</v>
      </c>
      <c r="G49" s="668">
        <v>13720</v>
      </c>
      <c r="H49" s="668">
        <v>1</v>
      </c>
      <c r="I49" s="668">
        <v>980</v>
      </c>
      <c r="J49" s="668"/>
      <c r="K49" s="668"/>
      <c r="L49" s="668"/>
      <c r="M49" s="668"/>
      <c r="N49" s="668"/>
      <c r="O49" s="668"/>
      <c r="P49" s="681"/>
      <c r="Q49" s="669"/>
    </row>
    <row r="50" spans="1:17" ht="14.4" customHeight="1" x14ac:dyDescent="0.3">
      <c r="A50" s="664" t="s">
        <v>535</v>
      </c>
      <c r="B50" s="665" t="s">
        <v>4208</v>
      </c>
      <c r="C50" s="665" t="s">
        <v>4169</v>
      </c>
      <c r="D50" s="665" t="s">
        <v>4182</v>
      </c>
      <c r="E50" s="665" t="s">
        <v>4183</v>
      </c>
      <c r="F50" s="668">
        <v>1</v>
      </c>
      <c r="G50" s="668">
        <v>2077</v>
      </c>
      <c r="H50" s="668">
        <v>1</v>
      </c>
      <c r="I50" s="668">
        <v>2077</v>
      </c>
      <c r="J50" s="668"/>
      <c r="K50" s="668"/>
      <c r="L50" s="668"/>
      <c r="M50" s="668"/>
      <c r="N50" s="668"/>
      <c r="O50" s="668"/>
      <c r="P50" s="681"/>
      <c r="Q50" s="669"/>
    </row>
    <row r="51" spans="1:17" ht="14.4" customHeight="1" x14ac:dyDescent="0.3">
      <c r="A51" s="664" t="s">
        <v>535</v>
      </c>
      <c r="B51" s="665" t="s">
        <v>4208</v>
      </c>
      <c r="C51" s="665" t="s">
        <v>4169</v>
      </c>
      <c r="D51" s="665" t="s">
        <v>4194</v>
      </c>
      <c r="E51" s="665" t="s">
        <v>4195</v>
      </c>
      <c r="F51" s="668">
        <v>1</v>
      </c>
      <c r="G51" s="668">
        <v>1906</v>
      </c>
      <c r="H51" s="668">
        <v>1</v>
      </c>
      <c r="I51" s="668">
        <v>1906</v>
      </c>
      <c r="J51" s="668"/>
      <c r="K51" s="668"/>
      <c r="L51" s="668"/>
      <c r="M51" s="668"/>
      <c r="N51" s="668"/>
      <c r="O51" s="668"/>
      <c r="P51" s="681"/>
      <c r="Q51" s="669"/>
    </row>
    <row r="52" spans="1:17" ht="14.4" customHeight="1" x14ac:dyDescent="0.3">
      <c r="A52" s="664" t="s">
        <v>535</v>
      </c>
      <c r="B52" s="665" t="s">
        <v>4208</v>
      </c>
      <c r="C52" s="665" t="s">
        <v>4169</v>
      </c>
      <c r="D52" s="665" t="s">
        <v>4263</v>
      </c>
      <c r="E52" s="665" t="s">
        <v>4264</v>
      </c>
      <c r="F52" s="668"/>
      <c r="G52" s="668"/>
      <c r="H52" s="668"/>
      <c r="I52" s="668"/>
      <c r="J52" s="668">
        <v>1</v>
      </c>
      <c r="K52" s="668">
        <v>179</v>
      </c>
      <c r="L52" s="668"/>
      <c r="M52" s="668">
        <v>179</v>
      </c>
      <c r="N52" s="668"/>
      <c r="O52" s="668"/>
      <c r="P52" s="681"/>
      <c r="Q52" s="669"/>
    </row>
    <row r="53" spans="1:17" ht="14.4" customHeight="1" x14ac:dyDescent="0.3">
      <c r="A53" s="664" t="s">
        <v>535</v>
      </c>
      <c r="B53" s="665" t="s">
        <v>4208</v>
      </c>
      <c r="C53" s="665" t="s">
        <v>4169</v>
      </c>
      <c r="D53" s="665" t="s">
        <v>4227</v>
      </c>
      <c r="E53" s="665" t="s">
        <v>4228</v>
      </c>
      <c r="F53" s="668"/>
      <c r="G53" s="668"/>
      <c r="H53" s="668"/>
      <c r="I53" s="668"/>
      <c r="J53" s="668"/>
      <c r="K53" s="668"/>
      <c r="L53" s="668"/>
      <c r="M53" s="668"/>
      <c r="N53" s="668">
        <v>1</v>
      </c>
      <c r="O53" s="668">
        <v>251</v>
      </c>
      <c r="P53" s="681"/>
      <c r="Q53" s="669">
        <v>251</v>
      </c>
    </row>
    <row r="54" spans="1:17" ht="14.4" customHeight="1" x14ac:dyDescent="0.3">
      <c r="A54" s="664" t="s">
        <v>535</v>
      </c>
      <c r="B54" s="665" t="s">
        <v>4265</v>
      </c>
      <c r="C54" s="665" t="s">
        <v>4169</v>
      </c>
      <c r="D54" s="665" t="s">
        <v>4266</v>
      </c>
      <c r="E54" s="665" t="s">
        <v>4267</v>
      </c>
      <c r="F54" s="668"/>
      <c r="G54" s="668"/>
      <c r="H54" s="668"/>
      <c r="I54" s="668"/>
      <c r="J54" s="668"/>
      <c r="K54" s="668"/>
      <c r="L54" s="668"/>
      <c r="M54" s="668"/>
      <c r="N54" s="668">
        <v>1</v>
      </c>
      <c r="O54" s="668">
        <v>0</v>
      </c>
      <c r="P54" s="681"/>
      <c r="Q54" s="669">
        <v>0</v>
      </c>
    </row>
    <row r="55" spans="1:17" ht="14.4" customHeight="1" x14ac:dyDescent="0.3">
      <c r="A55" s="664" t="s">
        <v>535</v>
      </c>
      <c r="B55" s="665" t="s">
        <v>4265</v>
      </c>
      <c r="C55" s="665" t="s">
        <v>4169</v>
      </c>
      <c r="D55" s="665" t="s">
        <v>4268</v>
      </c>
      <c r="E55" s="665" t="s">
        <v>4269</v>
      </c>
      <c r="F55" s="668"/>
      <c r="G55" s="668"/>
      <c r="H55" s="668"/>
      <c r="I55" s="668"/>
      <c r="J55" s="668"/>
      <c r="K55" s="668"/>
      <c r="L55" s="668"/>
      <c r="M55" s="668"/>
      <c r="N55" s="668">
        <v>1</v>
      </c>
      <c r="O55" s="668">
        <v>0</v>
      </c>
      <c r="P55" s="681"/>
      <c r="Q55" s="669">
        <v>0</v>
      </c>
    </row>
    <row r="56" spans="1:17" ht="14.4" customHeight="1" x14ac:dyDescent="0.3">
      <c r="A56" s="664" t="s">
        <v>535</v>
      </c>
      <c r="B56" s="665" t="s">
        <v>4265</v>
      </c>
      <c r="C56" s="665" t="s">
        <v>4169</v>
      </c>
      <c r="D56" s="665" t="s">
        <v>4270</v>
      </c>
      <c r="E56" s="665" t="s">
        <v>4271</v>
      </c>
      <c r="F56" s="668"/>
      <c r="G56" s="668"/>
      <c r="H56" s="668"/>
      <c r="I56" s="668"/>
      <c r="J56" s="668">
        <v>1</v>
      </c>
      <c r="K56" s="668">
        <v>0</v>
      </c>
      <c r="L56" s="668"/>
      <c r="M56" s="668">
        <v>0</v>
      </c>
      <c r="N56" s="668"/>
      <c r="O56" s="668"/>
      <c r="P56" s="681"/>
      <c r="Q56" s="669"/>
    </row>
    <row r="57" spans="1:17" ht="14.4" customHeight="1" x14ac:dyDescent="0.3">
      <c r="A57" s="664" t="s">
        <v>535</v>
      </c>
      <c r="B57" s="665" t="s">
        <v>4265</v>
      </c>
      <c r="C57" s="665" t="s">
        <v>4169</v>
      </c>
      <c r="D57" s="665" t="s">
        <v>4272</v>
      </c>
      <c r="E57" s="665" t="s">
        <v>4273</v>
      </c>
      <c r="F57" s="668"/>
      <c r="G57" s="668"/>
      <c r="H57" s="668"/>
      <c r="I57" s="668"/>
      <c r="J57" s="668"/>
      <c r="K57" s="668"/>
      <c r="L57" s="668"/>
      <c r="M57" s="668"/>
      <c r="N57" s="668">
        <v>1</v>
      </c>
      <c r="O57" s="668">
        <v>0</v>
      </c>
      <c r="P57" s="681"/>
      <c r="Q57" s="669">
        <v>0</v>
      </c>
    </row>
    <row r="58" spans="1:17" ht="14.4" customHeight="1" x14ac:dyDescent="0.3">
      <c r="A58" s="664" t="s">
        <v>535</v>
      </c>
      <c r="B58" s="665" t="s">
        <v>4265</v>
      </c>
      <c r="C58" s="665" t="s">
        <v>4169</v>
      </c>
      <c r="D58" s="665" t="s">
        <v>4274</v>
      </c>
      <c r="E58" s="665" t="s">
        <v>4275</v>
      </c>
      <c r="F58" s="668"/>
      <c r="G58" s="668"/>
      <c r="H58" s="668"/>
      <c r="I58" s="668"/>
      <c r="J58" s="668"/>
      <c r="K58" s="668"/>
      <c r="L58" s="668"/>
      <c r="M58" s="668"/>
      <c r="N58" s="668">
        <v>1</v>
      </c>
      <c r="O58" s="668">
        <v>0</v>
      </c>
      <c r="P58" s="681"/>
      <c r="Q58" s="669">
        <v>0</v>
      </c>
    </row>
    <row r="59" spans="1:17" ht="14.4" customHeight="1" x14ac:dyDescent="0.3">
      <c r="A59" s="664" t="s">
        <v>535</v>
      </c>
      <c r="B59" s="665" t="s">
        <v>4265</v>
      </c>
      <c r="C59" s="665" t="s">
        <v>4169</v>
      </c>
      <c r="D59" s="665" t="s">
        <v>4276</v>
      </c>
      <c r="E59" s="665" t="s">
        <v>4277</v>
      </c>
      <c r="F59" s="668"/>
      <c r="G59" s="668"/>
      <c r="H59" s="668"/>
      <c r="I59" s="668"/>
      <c r="J59" s="668">
        <v>1</v>
      </c>
      <c r="K59" s="668">
        <v>0</v>
      </c>
      <c r="L59" s="668"/>
      <c r="M59" s="668">
        <v>0</v>
      </c>
      <c r="N59" s="668">
        <v>1</v>
      </c>
      <c r="O59" s="668">
        <v>0</v>
      </c>
      <c r="P59" s="681"/>
      <c r="Q59" s="669">
        <v>0</v>
      </c>
    </row>
    <row r="60" spans="1:17" ht="14.4" customHeight="1" x14ac:dyDescent="0.3">
      <c r="A60" s="664" t="s">
        <v>535</v>
      </c>
      <c r="B60" s="665" t="s">
        <v>4265</v>
      </c>
      <c r="C60" s="665" t="s">
        <v>4169</v>
      </c>
      <c r="D60" s="665" t="s">
        <v>4278</v>
      </c>
      <c r="E60" s="665" t="s">
        <v>4279</v>
      </c>
      <c r="F60" s="668"/>
      <c r="G60" s="668"/>
      <c r="H60" s="668"/>
      <c r="I60" s="668"/>
      <c r="J60" s="668"/>
      <c r="K60" s="668"/>
      <c r="L60" s="668"/>
      <c r="M60" s="668"/>
      <c r="N60" s="668">
        <v>1</v>
      </c>
      <c r="O60" s="668">
        <v>815</v>
      </c>
      <c r="P60" s="681"/>
      <c r="Q60" s="669">
        <v>815</v>
      </c>
    </row>
    <row r="61" spans="1:17" ht="14.4" customHeight="1" x14ac:dyDescent="0.3">
      <c r="A61" s="664" t="s">
        <v>535</v>
      </c>
      <c r="B61" s="665" t="s">
        <v>4265</v>
      </c>
      <c r="C61" s="665" t="s">
        <v>4169</v>
      </c>
      <c r="D61" s="665" t="s">
        <v>4280</v>
      </c>
      <c r="E61" s="665" t="s">
        <v>4281</v>
      </c>
      <c r="F61" s="668"/>
      <c r="G61" s="668"/>
      <c r="H61" s="668"/>
      <c r="I61" s="668"/>
      <c r="J61" s="668"/>
      <c r="K61" s="668"/>
      <c r="L61" s="668"/>
      <c r="M61" s="668"/>
      <c r="N61" s="668">
        <v>1</v>
      </c>
      <c r="O61" s="668">
        <v>9123</v>
      </c>
      <c r="P61" s="681"/>
      <c r="Q61" s="669">
        <v>9123</v>
      </c>
    </row>
    <row r="62" spans="1:17" ht="14.4" customHeight="1" x14ac:dyDescent="0.3">
      <c r="A62" s="664" t="s">
        <v>535</v>
      </c>
      <c r="B62" s="665" t="s">
        <v>4265</v>
      </c>
      <c r="C62" s="665" t="s">
        <v>4169</v>
      </c>
      <c r="D62" s="665" t="s">
        <v>4219</v>
      </c>
      <c r="E62" s="665" t="s">
        <v>4220</v>
      </c>
      <c r="F62" s="668"/>
      <c r="G62" s="668"/>
      <c r="H62" s="668"/>
      <c r="I62" s="668"/>
      <c r="J62" s="668">
        <v>1</v>
      </c>
      <c r="K62" s="668">
        <v>436</v>
      </c>
      <c r="L62" s="668"/>
      <c r="M62" s="668">
        <v>436</v>
      </c>
      <c r="N62" s="668"/>
      <c r="O62" s="668"/>
      <c r="P62" s="681"/>
      <c r="Q62" s="669"/>
    </row>
    <row r="63" spans="1:17" ht="14.4" customHeight="1" x14ac:dyDescent="0.3">
      <c r="A63" s="664" t="s">
        <v>535</v>
      </c>
      <c r="B63" s="665" t="s">
        <v>4265</v>
      </c>
      <c r="C63" s="665" t="s">
        <v>4169</v>
      </c>
      <c r="D63" s="665" t="s">
        <v>4282</v>
      </c>
      <c r="E63" s="665" t="s">
        <v>4283</v>
      </c>
      <c r="F63" s="668"/>
      <c r="G63" s="668"/>
      <c r="H63" s="668"/>
      <c r="I63" s="668"/>
      <c r="J63" s="668"/>
      <c r="K63" s="668"/>
      <c r="L63" s="668"/>
      <c r="M63" s="668"/>
      <c r="N63" s="668">
        <v>1</v>
      </c>
      <c r="O63" s="668">
        <v>865</v>
      </c>
      <c r="P63" s="681"/>
      <c r="Q63" s="669">
        <v>865</v>
      </c>
    </row>
    <row r="64" spans="1:17" ht="14.4" customHeight="1" x14ac:dyDescent="0.3">
      <c r="A64" s="664" t="s">
        <v>535</v>
      </c>
      <c r="B64" s="665" t="s">
        <v>4265</v>
      </c>
      <c r="C64" s="665" t="s">
        <v>4169</v>
      </c>
      <c r="D64" s="665" t="s">
        <v>4284</v>
      </c>
      <c r="E64" s="665" t="s">
        <v>4285</v>
      </c>
      <c r="F64" s="668"/>
      <c r="G64" s="668"/>
      <c r="H64" s="668"/>
      <c r="I64" s="668"/>
      <c r="J64" s="668"/>
      <c r="K64" s="668"/>
      <c r="L64" s="668"/>
      <c r="M64" s="668"/>
      <c r="N64" s="668">
        <v>1</v>
      </c>
      <c r="O64" s="668">
        <v>0</v>
      </c>
      <c r="P64" s="681"/>
      <c r="Q64" s="669">
        <v>0</v>
      </c>
    </row>
    <row r="65" spans="1:17" ht="14.4" customHeight="1" x14ac:dyDescent="0.3">
      <c r="A65" s="664" t="s">
        <v>535</v>
      </c>
      <c r="B65" s="665" t="s">
        <v>4265</v>
      </c>
      <c r="C65" s="665" t="s">
        <v>4169</v>
      </c>
      <c r="D65" s="665" t="s">
        <v>4286</v>
      </c>
      <c r="E65" s="665" t="s">
        <v>4287</v>
      </c>
      <c r="F65" s="668"/>
      <c r="G65" s="668"/>
      <c r="H65" s="668"/>
      <c r="I65" s="668"/>
      <c r="J65" s="668">
        <v>1</v>
      </c>
      <c r="K65" s="668">
        <v>15515</v>
      </c>
      <c r="L65" s="668"/>
      <c r="M65" s="668">
        <v>15515</v>
      </c>
      <c r="N65" s="668"/>
      <c r="O65" s="668"/>
      <c r="P65" s="681"/>
      <c r="Q65" s="669"/>
    </row>
    <row r="66" spans="1:17" ht="14.4" customHeight="1" x14ac:dyDescent="0.3">
      <c r="A66" s="664" t="s">
        <v>535</v>
      </c>
      <c r="B66" s="665" t="s">
        <v>4265</v>
      </c>
      <c r="C66" s="665" t="s">
        <v>4169</v>
      </c>
      <c r="D66" s="665" t="s">
        <v>4288</v>
      </c>
      <c r="E66" s="665" t="s">
        <v>4289</v>
      </c>
      <c r="F66" s="668"/>
      <c r="G66" s="668"/>
      <c r="H66" s="668"/>
      <c r="I66" s="668"/>
      <c r="J66" s="668">
        <v>1</v>
      </c>
      <c r="K66" s="668">
        <v>0</v>
      </c>
      <c r="L66" s="668"/>
      <c r="M66" s="668">
        <v>0</v>
      </c>
      <c r="N66" s="668"/>
      <c r="O66" s="668"/>
      <c r="P66" s="681"/>
      <c r="Q66" s="669"/>
    </row>
    <row r="67" spans="1:17" ht="14.4" customHeight="1" x14ac:dyDescent="0.3">
      <c r="A67" s="664" t="s">
        <v>535</v>
      </c>
      <c r="B67" s="665" t="s">
        <v>4265</v>
      </c>
      <c r="C67" s="665" t="s">
        <v>4169</v>
      </c>
      <c r="D67" s="665" t="s">
        <v>4290</v>
      </c>
      <c r="E67" s="665" t="s">
        <v>4291</v>
      </c>
      <c r="F67" s="668"/>
      <c r="G67" s="668"/>
      <c r="H67" s="668"/>
      <c r="I67" s="668"/>
      <c r="J67" s="668"/>
      <c r="K67" s="668"/>
      <c r="L67" s="668"/>
      <c r="M67" s="668"/>
      <c r="N67" s="668">
        <v>1</v>
      </c>
      <c r="O67" s="668">
        <v>6852</v>
      </c>
      <c r="P67" s="681"/>
      <c r="Q67" s="669">
        <v>6852</v>
      </c>
    </row>
    <row r="68" spans="1:17" ht="14.4" customHeight="1" x14ac:dyDescent="0.3">
      <c r="A68" s="664" t="s">
        <v>535</v>
      </c>
      <c r="B68" s="665" t="s">
        <v>4265</v>
      </c>
      <c r="C68" s="665" t="s">
        <v>4169</v>
      </c>
      <c r="D68" s="665" t="s">
        <v>4292</v>
      </c>
      <c r="E68" s="665" t="s">
        <v>4293</v>
      </c>
      <c r="F68" s="668"/>
      <c r="G68" s="668"/>
      <c r="H68" s="668"/>
      <c r="I68" s="668"/>
      <c r="J68" s="668">
        <v>1</v>
      </c>
      <c r="K68" s="668">
        <v>0</v>
      </c>
      <c r="L68" s="668"/>
      <c r="M68" s="668">
        <v>0</v>
      </c>
      <c r="N68" s="668">
        <v>1</v>
      </c>
      <c r="O68" s="668">
        <v>0</v>
      </c>
      <c r="P68" s="681"/>
      <c r="Q68" s="669">
        <v>0</v>
      </c>
    </row>
    <row r="69" spans="1:17" ht="14.4" customHeight="1" x14ac:dyDescent="0.3">
      <c r="A69" s="664" t="s">
        <v>535</v>
      </c>
      <c r="B69" s="665" t="s">
        <v>4265</v>
      </c>
      <c r="C69" s="665" t="s">
        <v>4169</v>
      </c>
      <c r="D69" s="665" t="s">
        <v>4294</v>
      </c>
      <c r="E69" s="665" t="s">
        <v>4295</v>
      </c>
      <c r="F69" s="668"/>
      <c r="G69" s="668"/>
      <c r="H69" s="668"/>
      <c r="I69" s="668"/>
      <c r="J69" s="668">
        <v>1</v>
      </c>
      <c r="K69" s="668">
        <v>4389</v>
      </c>
      <c r="L69" s="668"/>
      <c r="M69" s="668">
        <v>4389</v>
      </c>
      <c r="N69" s="668"/>
      <c r="O69" s="668"/>
      <c r="P69" s="681"/>
      <c r="Q69" s="669"/>
    </row>
    <row r="70" spans="1:17" ht="14.4" customHeight="1" x14ac:dyDescent="0.3">
      <c r="A70" s="664" t="s">
        <v>535</v>
      </c>
      <c r="B70" s="665" t="s">
        <v>4265</v>
      </c>
      <c r="C70" s="665" t="s">
        <v>4169</v>
      </c>
      <c r="D70" s="665" t="s">
        <v>4296</v>
      </c>
      <c r="E70" s="665" t="s">
        <v>4297</v>
      </c>
      <c r="F70" s="668"/>
      <c r="G70" s="668"/>
      <c r="H70" s="668"/>
      <c r="I70" s="668"/>
      <c r="J70" s="668"/>
      <c r="K70" s="668"/>
      <c r="L70" s="668"/>
      <c r="M70" s="668"/>
      <c r="N70" s="668">
        <v>1</v>
      </c>
      <c r="O70" s="668">
        <v>0</v>
      </c>
      <c r="P70" s="681"/>
      <c r="Q70" s="669">
        <v>0</v>
      </c>
    </row>
    <row r="71" spans="1:17" ht="14.4" customHeight="1" x14ac:dyDescent="0.3">
      <c r="A71" s="664" t="s">
        <v>535</v>
      </c>
      <c r="B71" s="665" t="s">
        <v>4265</v>
      </c>
      <c r="C71" s="665" t="s">
        <v>4169</v>
      </c>
      <c r="D71" s="665" t="s">
        <v>4298</v>
      </c>
      <c r="E71" s="665" t="s">
        <v>4299</v>
      </c>
      <c r="F71" s="668"/>
      <c r="G71" s="668"/>
      <c r="H71" s="668"/>
      <c r="I71" s="668"/>
      <c r="J71" s="668"/>
      <c r="K71" s="668"/>
      <c r="L71" s="668"/>
      <c r="M71" s="668"/>
      <c r="N71" s="668">
        <v>1</v>
      </c>
      <c r="O71" s="668">
        <v>3569</v>
      </c>
      <c r="P71" s="681"/>
      <c r="Q71" s="669">
        <v>3569</v>
      </c>
    </row>
    <row r="72" spans="1:17" ht="14.4" customHeight="1" x14ac:dyDescent="0.3">
      <c r="A72" s="664" t="s">
        <v>535</v>
      </c>
      <c r="B72" s="665" t="s">
        <v>4265</v>
      </c>
      <c r="C72" s="665" t="s">
        <v>4169</v>
      </c>
      <c r="D72" s="665" t="s">
        <v>4300</v>
      </c>
      <c r="E72" s="665" t="s">
        <v>4301</v>
      </c>
      <c r="F72" s="668"/>
      <c r="G72" s="668"/>
      <c r="H72" s="668"/>
      <c r="I72" s="668"/>
      <c r="J72" s="668"/>
      <c r="K72" s="668"/>
      <c r="L72" s="668"/>
      <c r="M72" s="668"/>
      <c r="N72" s="668">
        <v>1</v>
      </c>
      <c r="O72" s="668">
        <v>4675</v>
      </c>
      <c r="P72" s="681"/>
      <c r="Q72" s="669">
        <v>4675</v>
      </c>
    </row>
    <row r="73" spans="1:17" ht="14.4" customHeight="1" x14ac:dyDescent="0.3">
      <c r="A73" s="664" t="s">
        <v>535</v>
      </c>
      <c r="B73" s="665" t="s">
        <v>4265</v>
      </c>
      <c r="C73" s="665" t="s">
        <v>4169</v>
      </c>
      <c r="D73" s="665" t="s">
        <v>4302</v>
      </c>
      <c r="E73" s="665" t="s">
        <v>4303</v>
      </c>
      <c r="F73" s="668"/>
      <c r="G73" s="668"/>
      <c r="H73" s="668"/>
      <c r="I73" s="668"/>
      <c r="J73" s="668"/>
      <c r="K73" s="668"/>
      <c r="L73" s="668"/>
      <c r="M73" s="668"/>
      <c r="N73" s="668">
        <v>1</v>
      </c>
      <c r="O73" s="668">
        <v>10695</v>
      </c>
      <c r="P73" s="681"/>
      <c r="Q73" s="669">
        <v>10695</v>
      </c>
    </row>
    <row r="74" spans="1:17" ht="14.4" customHeight="1" x14ac:dyDescent="0.3">
      <c r="A74" s="664" t="s">
        <v>535</v>
      </c>
      <c r="B74" s="665" t="s">
        <v>4265</v>
      </c>
      <c r="C74" s="665" t="s">
        <v>4169</v>
      </c>
      <c r="D74" s="665" t="s">
        <v>4304</v>
      </c>
      <c r="E74" s="665" t="s">
        <v>4305</v>
      </c>
      <c r="F74" s="668"/>
      <c r="G74" s="668"/>
      <c r="H74" s="668"/>
      <c r="I74" s="668"/>
      <c r="J74" s="668"/>
      <c r="K74" s="668"/>
      <c r="L74" s="668"/>
      <c r="M74" s="668"/>
      <c r="N74" s="668">
        <v>1</v>
      </c>
      <c r="O74" s="668">
        <v>1966</v>
      </c>
      <c r="P74" s="681"/>
      <c r="Q74" s="669">
        <v>1966</v>
      </c>
    </row>
    <row r="75" spans="1:17" ht="14.4" customHeight="1" x14ac:dyDescent="0.3">
      <c r="A75" s="664" t="s">
        <v>535</v>
      </c>
      <c r="B75" s="665" t="s">
        <v>4306</v>
      </c>
      <c r="C75" s="665" t="s">
        <v>4307</v>
      </c>
      <c r="D75" s="665" t="s">
        <v>4308</v>
      </c>
      <c r="E75" s="665" t="s">
        <v>4309</v>
      </c>
      <c r="F75" s="668"/>
      <c r="G75" s="668"/>
      <c r="H75" s="668"/>
      <c r="I75" s="668"/>
      <c r="J75" s="668">
        <v>0.6</v>
      </c>
      <c r="K75" s="668">
        <v>6878.98</v>
      </c>
      <c r="L75" s="668"/>
      <c r="M75" s="668">
        <v>11464.966666666667</v>
      </c>
      <c r="N75" s="668"/>
      <c r="O75" s="668"/>
      <c r="P75" s="681"/>
      <c r="Q75" s="669"/>
    </row>
    <row r="76" spans="1:17" ht="14.4" customHeight="1" x14ac:dyDescent="0.3">
      <c r="A76" s="664" t="s">
        <v>535</v>
      </c>
      <c r="B76" s="665" t="s">
        <v>4306</v>
      </c>
      <c r="C76" s="665" t="s">
        <v>4307</v>
      </c>
      <c r="D76" s="665" t="s">
        <v>4310</v>
      </c>
      <c r="E76" s="665" t="s">
        <v>4311</v>
      </c>
      <c r="F76" s="668">
        <v>6</v>
      </c>
      <c r="G76" s="668">
        <v>662.22</v>
      </c>
      <c r="H76" s="668">
        <v>1</v>
      </c>
      <c r="I76" s="668">
        <v>110.37</v>
      </c>
      <c r="J76" s="668"/>
      <c r="K76" s="668"/>
      <c r="L76" s="668"/>
      <c r="M76" s="668"/>
      <c r="N76" s="668"/>
      <c r="O76" s="668"/>
      <c r="P76" s="681"/>
      <c r="Q76" s="669"/>
    </row>
    <row r="77" spans="1:17" ht="14.4" customHeight="1" x14ac:dyDescent="0.3">
      <c r="A77" s="664" t="s">
        <v>535</v>
      </c>
      <c r="B77" s="665" t="s">
        <v>4306</v>
      </c>
      <c r="C77" s="665" t="s">
        <v>4307</v>
      </c>
      <c r="D77" s="665" t="s">
        <v>4312</v>
      </c>
      <c r="E77" s="665" t="s">
        <v>4313</v>
      </c>
      <c r="F77" s="668">
        <v>39</v>
      </c>
      <c r="G77" s="668">
        <v>4600.4399999999996</v>
      </c>
      <c r="H77" s="668">
        <v>1</v>
      </c>
      <c r="I77" s="668">
        <v>117.96</v>
      </c>
      <c r="J77" s="668"/>
      <c r="K77" s="668"/>
      <c r="L77" s="668"/>
      <c r="M77" s="668"/>
      <c r="N77" s="668"/>
      <c r="O77" s="668"/>
      <c r="P77" s="681"/>
      <c r="Q77" s="669"/>
    </row>
    <row r="78" spans="1:17" ht="14.4" customHeight="1" x14ac:dyDescent="0.3">
      <c r="A78" s="664" t="s">
        <v>535</v>
      </c>
      <c r="B78" s="665" t="s">
        <v>4306</v>
      </c>
      <c r="C78" s="665" t="s">
        <v>4307</v>
      </c>
      <c r="D78" s="665" t="s">
        <v>4314</v>
      </c>
      <c r="E78" s="665" t="s">
        <v>4313</v>
      </c>
      <c r="F78" s="668"/>
      <c r="G78" s="668"/>
      <c r="H78" s="668"/>
      <c r="I78" s="668"/>
      <c r="J78" s="668"/>
      <c r="K78" s="668"/>
      <c r="L78" s="668"/>
      <c r="M78" s="668"/>
      <c r="N78" s="668">
        <v>42</v>
      </c>
      <c r="O78" s="668">
        <v>3197.46</v>
      </c>
      <c r="P78" s="681"/>
      <c r="Q78" s="669">
        <v>76.13</v>
      </c>
    </row>
    <row r="79" spans="1:17" ht="14.4" customHeight="1" x14ac:dyDescent="0.3">
      <c r="A79" s="664" t="s">
        <v>535</v>
      </c>
      <c r="B79" s="665" t="s">
        <v>4306</v>
      </c>
      <c r="C79" s="665" t="s">
        <v>4307</v>
      </c>
      <c r="D79" s="665" t="s">
        <v>4315</v>
      </c>
      <c r="E79" s="665" t="s">
        <v>1169</v>
      </c>
      <c r="F79" s="668"/>
      <c r="G79" s="668"/>
      <c r="H79" s="668"/>
      <c r="I79" s="668"/>
      <c r="J79" s="668">
        <v>3.2</v>
      </c>
      <c r="K79" s="668">
        <v>996.23</v>
      </c>
      <c r="L79" s="668"/>
      <c r="M79" s="668">
        <v>311.32187499999998</v>
      </c>
      <c r="N79" s="668">
        <v>0.4</v>
      </c>
      <c r="O79" s="668">
        <v>124.53</v>
      </c>
      <c r="P79" s="681"/>
      <c r="Q79" s="669">
        <v>311.32499999999999</v>
      </c>
    </row>
    <row r="80" spans="1:17" ht="14.4" customHeight="1" x14ac:dyDescent="0.3">
      <c r="A80" s="664" t="s">
        <v>535</v>
      </c>
      <c r="B80" s="665" t="s">
        <v>4306</v>
      </c>
      <c r="C80" s="665" t="s">
        <v>4307</v>
      </c>
      <c r="D80" s="665" t="s">
        <v>4316</v>
      </c>
      <c r="E80" s="665"/>
      <c r="F80" s="668">
        <v>3.4</v>
      </c>
      <c r="G80" s="668">
        <v>3669.67</v>
      </c>
      <c r="H80" s="668">
        <v>1</v>
      </c>
      <c r="I80" s="668">
        <v>1079.3147058823529</v>
      </c>
      <c r="J80" s="668"/>
      <c r="K80" s="668"/>
      <c r="L80" s="668"/>
      <c r="M80" s="668"/>
      <c r="N80" s="668"/>
      <c r="O80" s="668"/>
      <c r="P80" s="681"/>
      <c r="Q80" s="669"/>
    </row>
    <row r="81" spans="1:17" ht="14.4" customHeight="1" x14ac:dyDescent="0.3">
      <c r="A81" s="664" t="s">
        <v>535</v>
      </c>
      <c r="B81" s="665" t="s">
        <v>4306</v>
      </c>
      <c r="C81" s="665" t="s">
        <v>4307</v>
      </c>
      <c r="D81" s="665" t="s">
        <v>4317</v>
      </c>
      <c r="E81" s="665" t="s">
        <v>1440</v>
      </c>
      <c r="F81" s="668">
        <v>232</v>
      </c>
      <c r="G81" s="668">
        <v>14163.6</v>
      </c>
      <c r="H81" s="668">
        <v>1</v>
      </c>
      <c r="I81" s="668">
        <v>61.050000000000004</v>
      </c>
      <c r="J81" s="668">
        <v>195</v>
      </c>
      <c r="K81" s="668">
        <v>11388</v>
      </c>
      <c r="L81" s="668">
        <v>0.80403287299839021</v>
      </c>
      <c r="M81" s="668">
        <v>58.4</v>
      </c>
      <c r="N81" s="668">
        <v>178</v>
      </c>
      <c r="O81" s="668">
        <v>10395.200000000001</v>
      </c>
      <c r="P81" s="681">
        <v>0.73393769945494092</v>
      </c>
      <c r="Q81" s="669">
        <v>58.400000000000006</v>
      </c>
    </row>
    <row r="82" spans="1:17" ht="14.4" customHeight="1" x14ac:dyDescent="0.3">
      <c r="A82" s="664" t="s">
        <v>535</v>
      </c>
      <c r="B82" s="665" t="s">
        <v>4306</v>
      </c>
      <c r="C82" s="665" t="s">
        <v>4307</v>
      </c>
      <c r="D82" s="665" t="s">
        <v>4318</v>
      </c>
      <c r="E82" s="665" t="s">
        <v>1973</v>
      </c>
      <c r="F82" s="668"/>
      <c r="G82" s="668"/>
      <c r="H82" s="668"/>
      <c r="I82" s="668"/>
      <c r="J82" s="668">
        <v>1.5</v>
      </c>
      <c r="K82" s="668">
        <v>18020.099999999999</v>
      </c>
      <c r="L82" s="668"/>
      <c r="M82" s="668">
        <v>12013.4</v>
      </c>
      <c r="N82" s="668"/>
      <c r="O82" s="668"/>
      <c r="P82" s="681"/>
      <c r="Q82" s="669"/>
    </row>
    <row r="83" spans="1:17" ht="14.4" customHeight="1" x14ac:dyDescent="0.3">
      <c r="A83" s="664" t="s">
        <v>535</v>
      </c>
      <c r="B83" s="665" t="s">
        <v>4306</v>
      </c>
      <c r="C83" s="665" t="s">
        <v>4307</v>
      </c>
      <c r="D83" s="665" t="s">
        <v>4319</v>
      </c>
      <c r="E83" s="665"/>
      <c r="F83" s="668">
        <v>0.8</v>
      </c>
      <c r="G83" s="668">
        <v>353.16</v>
      </c>
      <c r="H83" s="668">
        <v>1</v>
      </c>
      <c r="I83" s="668">
        <v>441.45</v>
      </c>
      <c r="J83" s="668"/>
      <c r="K83" s="668"/>
      <c r="L83" s="668"/>
      <c r="M83" s="668"/>
      <c r="N83" s="668"/>
      <c r="O83" s="668"/>
      <c r="P83" s="681"/>
      <c r="Q83" s="669"/>
    </row>
    <row r="84" spans="1:17" ht="14.4" customHeight="1" x14ac:dyDescent="0.3">
      <c r="A84" s="664" t="s">
        <v>535</v>
      </c>
      <c r="B84" s="665" t="s">
        <v>4306</v>
      </c>
      <c r="C84" s="665" t="s">
        <v>4307</v>
      </c>
      <c r="D84" s="665" t="s">
        <v>4320</v>
      </c>
      <c r="E84" s="665" t="s">
        <v>4321</v>
      </c>
      <c r="F84" s="668">
        <v>33</v>
      </c>
      <c r="G84" s="668">
        <v>1331.8799999999999</v>
      </c>
      <c r="H84" s="668">
        <v>1</v>
      </c>
      <c r="I84" s="668">
        <v>40.36</v>
      </c>
      <c r="J84" s="668">
        <v>14</v>
      </c>
      <c r="K84" s="668">
        <v>540.54</v>
      </c>
      <c r="L84" s="668">
        <v>0.40584737363726464</v>
      </c>
      <c r="M84" s="668">
        <v>38.61</v>
      </c>
      <c r="N84" s="668">
        <v>72</v>
      </c>
      <c r="O84" s="668">
        <v>2779.92</v>
      </c>
      <c r="P84" s="681">
        <v>2.0872150644202181</v>
      </c>
      <c r="Q84" s="669">
        <v>38.61</v>
      </c>
    </row>
    <row r="85" spans="1:17" ht="14.4" customHeight="1" x14ac:dyDescent="0.3">
      <c r="A85" s="664" t="s">
        <v>535</v>
      </c>
      <c r="B85" s="665" t="s">
        <v>4306</v>
      </c>
      <c r="C85" s="665" t="s">
        <v>4307</v>
      </c>
      <c r="D85" s="665" t="s">
        <v>4322</v>
      </c>
      <c r="E85" s="665" t="s">
        <v>4323</v>
      </c>
      <c r="F85" s="668">
        <v>32.800000000000004</v>
      </c>
      <c r="G85" s="668">
        <v>13257.76</v>
      </c>
      <c r="H85" s="668">
        <v>1</v>
      </c>
      <c r="I85" s="668">
        <v>404.19999999999993</v>
      </c>
      <c r="J85" s="668">
        <v>35.1</v>
      </c>
      <c r="K85" s="668">
        <v>13570.59</v>
      </c>
      <c r="L85" s="668">
        <v>1.0235959920831272</v>
      </c>
      <c r="M85" s="668">
        <v>386.6264957264957</v>
      </c>
      <c r="N85" s="668">
        <v>3.2</v>
      </c>
      <c r="O85" s="668">
        <v>1237.2</v>
      </c>
      <c r="P85" s="681">
        <v>9.3318931704903393E-2</v>
      </c>
      <c r="Q85" s="669">
        <v>386.625</v>
      </c>
    </row>
    <row r="86" spans="1:17" ht="14.4" customHeight="1" x14ac:dyDescent="0.3">
      <c r="A86" s="664" t="s">
        <v>535</v>
      </c>
      <c r="B86" s="665" t="s">
        <v>4306</v>
      </c>
      <c r="C86" s="665" t="s">
        <v>4307</v>
      </c>
      <c r="D86" s="665" t="s">
        <v>4324</v>
      </c>
      <c r="E86" s="665" t="s">
        <v>4325</v>
      </c>
      <c r="F86" s="668">
        <v>32</v>
      </c>
      <c r="G86" s="668">
        <v>1291.52</v>
      </c>
      <c r="H86" s="668">
        <v>1</v>
      </c>
      <c r="I86" s="668">
        <v>40.36</v>
      </c>
      <c r="J86" s="668"/>
      <c r="K86" s="668"/>
      <c r="L86" s="668"/>
      <c r="M86" s="668"/>
      <c r="N86" s="668"/>
      <c r="O86" s="668"/>
      <c r="P86" s="681"/>
      <c r="Q86" s="669"/>
    </row>
    <row r="87" spans="1:17" ht="14.4" customHeight="1" x14ac:dyDescent="0.3">
      <c r="A87" s="664" t="s">
        <v>535</v>
      </c>
      <c r="B87" s="665" t="s">
        <v>4306</v>
      </c>
      <c r="C87" s="665" t="s">
        <v>4307</v>
      </c>
      <c r="D87" s="665" t="s">
        <v>4326</v>
      </c>
      <c r="E87" s="665" t="s">
        <v>4327</v>
      </c>
      <c r="F87" s="668">
        <v>5</v>
      </c>
      <c r="G87" s="668">
        <v>2876.5</v>
      </c>
      <c r="H87" s="668">
        <v>1</v>
      </c>
      <c r="I87" s="668">
        <v>575.29999999999995</v>
      </c>
      <c r="J87" s="668">
        <v>0.3</v>
      </c>
      <c r="K87" s="668">
        <v>165.09</v>
      </c>
      <c r="L87" s="668">
        <v>5.7392664696679994E-2</v>
      </c>
      <c r="M87" s="668">
        <v>550.30000000000007</v>
      </c>
      <c r="N87" s="668">
        <v>0.79999999999999993</v>
      </c>
      <c r="O87" s="668">
        <v>434.76</v>
      </c>
      <c r="P87" s="681">
        <v>0.15114201286285417</v>
      </c>
      <c r="Q87" s="669">
        <v>543.45000000000005</v>
      </c>
    </row>
    <row r="88" spans="1:17" ht="14.4" customHeight="1" x14ac:dyDescent="0.3">
      <c r="A88" s="664" t="s">
        <v>535</v>
      </c>
      <c r="B88" s="665" t="s">
        <v>4306</v>
      </c>
      <c r="C88" s="665" t="s">
        <v>4307</v>
      </c>
      <c r="D88" s="665" t="s">
        <v>4328</v>
      </c>
      <c r="E88" s="665" t="s">
        <v>1506</v>
      </c>
      <c r="F88" s="668">
        <v>15.3</v>
      </c>
      <c r="G88" s="668">
        <v>4321.74</v>
      </c>
      <c r="H88" s="668">
        <v>1</v>
      </c>
      <c r="I88" s="668">
        <v>282.46666666666664</v>
      </c>
      <c r="J88" s="668"/>
      <c r="K88" s="668"/>
      <c r="L88" s="668"/>
      <c r="M88" s="668"/>
      <c r="N88" s="668">
        <v>0.7</v>
      </c>
      <c r="O88" s="668">
        <v>189.11</v>
      </c>
      <c r="P88" s="681">
        <v>4.3757838278100952E-2</v>
      </c>
      <c r="Q88" s="669">
        <v>270.1571428571429</v>
      </c>
    </row>
    <row r="89" spans="1:17" ht="14.4" customHeight="1" x14ac:dyDescent="0.3">
      <c r="A89" s="664" t="s">
        <v>535</v>
      </c>
      <c r="B89" s="665" t="s">
        <v>4306</v>
      </c>
      <c r="C89" s="665" t="s">
        <v>4307</v>
      </c>
      <c r="D89" s="665" t="s">
        <v>4329</v>
      </c>
      <c r="E89" s="665" t="s">
        <v>2219</v>
      </c>
      <c r="F89" s="668">
        <v>13.399999999999999</v>
      </c>
      <c r="G89" s="668">
        <v>5088.6499999999996</v>
      </c>
      <c r="H89" s="668">
        <v>1</v>
      </c>
      <c r="I89" s="668">
        <v>379.75</v>
      </c>
      <c r="J89" s="668">
        <v>7.6000000000000005</v>
      </c>
      <c r="K89" s="668">
        <v>2760.7</v>
      </c>
      <c r="L89" s="668">
        <v>0.54252110088137329</v>
      </c>
      <c r="M89" s="668">
        <v>363.24999999999994</v>
      </c>
      <c r="N89" s="668">
        <v>29.3</v>
      </c>
      <c r="O89" s="668">
        <v>7961.4</v>
      </c>
      <c r="P89" s="681">
        <v>1.564540693504171</v>
      </c>
      <c r="Q89" s="669">
        <v>271.72013651877131</v>
      </c>
    </row>
    <row r="90" spans="1:17" ht="14.4" customHeight="1" x14ac:dyDescent="0.3">
      <c r="A90" s="664" t="s">
        <v>535</v>
      </c>
      <c r="B90" s="665" t="s">
        <v>4306</v>
      </c>
      <c r="C90" s="665" t="s">
        <v>4307</v>
      </c>
      <c r="D90" s="665" t="s">
        <v>4330</v>
      </c>
      <c r="E90" s="665" t="s">
        <v>4331</v>
      </c>
      <c r="F90" s="668"/>
      <c r="G90" s="668"/>
      <c r="H90" s="668"/>
      <c r="I90" s="668"/>
      <c r="J90" s="668"/>
      <c r="K90" s="668"/>
      <c r="L90" s="668"/>
      <c r="M90" s="668"/>
      <c r="N90" s="668">
        <v>4.4000000000000004</v>
      </c>
      <c r="O90" s="668">
        <v>14360.43</v>
      </c>
      <c r="P90" s="681"/>
      <c r="Q90" s="669">
        <v>3263.7340909090908</v>
      </c>
    </row>
    <row r="91" spans="1:17" ht="14.4" customHeight="1" x14ac:dyDescent="0.3">
      <c r="A91" s="664" t="s">
        <v>535</v>
      </c>
      <c r="B91" s="665" t="s">
        <v>4306</v>
      </c>
      <c r="C91" s="665" t="s">
        <v>4307</v>
      </c>
      <c r="D91" s="665" t="s">
        <v>4332</v>
      </c>
      <c r="E91" s="665" t="s">
        <v>1503</v>
      </c>
      <c r="F91" s="668"/>
      <c r="G91" s="668"/>
      <c r="H91" s="668"/>
      <c r="I91" s="668"/>
      <c r="J91" s="668"/>
      <c r="K91" s="668"/>
      <c r="L91" s="668"/>
      <c r="M91" s="668"/>
      <c r="N91" s="668">
        <v>4.8000000000000007</v>
      </c>
      <c r="O91" s="668">
        <v>1855.8000000000002</v>
      </c>
      <c r="P91" s="681"/>
      <c r="Q91" s="669">
        <v>386.625</v>
      </c>
    </row>
    <row r="92" spans="1:17" ht="14.4" customHeight="1" x14ac:dyDescent="0.3">
      <c r="A92" s="664" t="s">
        <v>535</v>
      </c>
      <c r="B92" s="665" t="s">
        <v>4306</v>
      </c>
      <c r="C92" s="665" t="s">
        <v>4307</v>
      </c>
      <c r="D92" s="665" t="s">
        <v>4333</v>
      </c>
      <c r="E92" s="665" t="s">
        <v>4334</v>
      </c>
      <c r="F92" s="668"/>
      <c r="G92" s="668"/>
      <c r="H92" s="668"/>
      <c r="I92" s="668"/>
      <c r="J92" s="668">
        <v>10</v>
      </c>
      <c r="K92" s="668">
        <v>2192</v>
      </c>
      <c r="L92" s="668"/>
      <c r="M92" s="668">
        <v>219.2</v>
      </c>
      <c r="N92" s="668">
        <v>8</v>
      </c>
      <c r="O92" s="668">
        <v>1753.6</v>
      </c>
      <c r="P92" s="681"/>
      <c r="Q92" s="669">
        <v>219.2</v>
      </c>
    </row>
    <row r="93" spans="1:17" ht="14.4" customHeight="1" x14ac:dyDescent="0.3">
      <c r="A93" s="664" t="s">
        <v>535</v>
      </c>
      <c r="B93" s="665" t="s">
        <v>4306</v>
      </c>
      <c r="C93" s="665" t="s">
        <v>4307</v>
      </c>
      <c r="D93" s="665" t="s">
        <v>4335</v>
      </c>
      <c r="E93" s="665" t="s">
        <v>1432</v>
      </c>
      <c r="F93" s="668">
        <v>1.9</v>
      </c>
      <c r="G93" s="668">
        <v>184.2</v>
      </c>
      <c r="H93" s="668">
        <v>1</v>
      </c>
      <c r="I93" s="668">
        <v>96.94736842105263</v>
      </c>
      <c r="J93" s="668">
        <v>0.2</v>
      </c>
      <c r="K93" s="668">
        <v>18.55</v>
      </c>
      <c r="L93" s="668">
        <v>0.10070575461454942</v>
      </c>
      <c r="M93" s="668">
        <v>92.75</v>
      </c>
      <c r="N93" s="668">
        <v>5.75</v>
      </c>
      <c r="O93" s="668">
        <v>453.1</v>
      </c>
      <c r="P93" s="681">
        <v>2.4598262757871883</v>
      </c>
      <c r="Q93" s="669">
        <v>78.8</v>
      </c>
    </row>
    <row r="94" spans="1:17" ht="14.4" customHeight="1" x14ac:dyDescent="0.3">
      <c r="A94" s="664" t="s">
        <v>535</v>
      </c>
      <c r="B94" s="665" t="s">
        <v>4306</v>
      </c>
      <c r="C94" s="665" t="s">
        <v>4307</v>
      </c>
      <c r="D94" s="665" t="s">
        <v>4336</v>
      </c>
      <c r="E94" s="665" t="s">
        <v>1490</v>
      </c>
      <c r="F94" s="668"/>
      <c r="G94" s="668"/>
      <c r="H94" s="668"/>
      <c r="I94" s="668"/>
      <c r="J94" s="668">
        <v>1.6</v>
      </c>
      <c r="K94" s="668">
        <v>617.67999999999995</v>
      </c>
      <c r="L94" s="668"/>
      <c r="M94" s="668">
        <v>386.04999999999995</v>
      </c>
      <c r="N94" s="668">
        <v>8.8000000000000007</v>
      </c>
      <c r="O94" s="668">
        <v>3397.3900000000003</v>
      </c>
      <c r="P94" s="681"/>
      <c r="Q94" s="669">
        <v>386.06704545454545</v>
      </c>
    </row>
    <row r="95" spans="1:17" ht="14.4" customHeight="1" x14ac:dyDescent="0.3">
      <c r="A95" s="664" t="s">
        <v>535</v>
      </c>
      <c r="B95" s="665" t="s">
        <v>4306</v>
      </c>
      <c r="C95" s="665" t="s">
        <v>4307</v>
      </c>
      <c r="D95" s="665" t="s">
        <v>4337</v>
      </c>
      <c r="E95" s="665" t="s">
        <v>1493</v>
      </c>
      <c r="F95" s="668"/>
      <c r="G95" s="668"/>
      <c r="H95" s="668"/>
      <c r="I95" s="668"/>
      <c r="J95" s="668">
        <v>0.9</v>
      </c>
      <c r="K95" s="668">
        <v>694.93</v>
      </c>
      <c r="L95" s="668"/>
      <c r="M95" s="668">
        <v>772.14444444444439</v>
      </c>
      <c r="N95" s="668">
        <v>0.6</v>
      </c>
      <c r="O95" s="668">
        <v>463.29</v>
      </c>
      <c r="P95" s="681"/>
      <c r="Q95" s="669">
        <v>772.15000000000009</v>
      </c>
    </row>
    <row r="96" spans="1:17" ht="14.4" customHeight="1" x14ac:dyDescent="0.3">
      <c r="A96" s="664" t="s">
        <v>535</v>
      </c>
      <c r="B96" s="665" t="s">
        <v>4306</v>
      </c>
      <c r="C96" s="665" t="s">
        <v>4307</v>
      </c>
      <c r="D96" s="665" t="s">
        <v>4338</v>
      </c>
      <c r="E96" s="665" t="s">
        <v>1144</v>
      </c>
      <c r="F96" s="668"/>
      <c r="G96" s="668"/>
      <c r="H96" s="668"/>
      <c r="I96" s="668"/>
      <c r="J96" s="668">
        <v>3.4000000000000004</v>
      </c>
      <c r="K96" s="668">
        <v>1985.4299999999998</v>
      </c>
      <c r="L96" s="668"/>
      <c r="M96" s="668">
        <v>583.94999999999993</v>
      </c>
      <c r="N96" s="668">
        <v>0.4</v>
      </c>
      <c r="O96" s="668">
        <v>233.58</v>
      </c>
      <c r="P96" s="681"/>
      <c r="Q96" s="669">
        <v>583.95000000000005</v>
      </c>
    </row>
    <row r="97" spans="1:17" ht="14.4" customHeight="1" x14ac:dyDescent="0.3">
      <c r="A97" s="664" t="s">
        <v>535</v>
      </c>
      <c r="B97" s="665" t="s">
        <v>4306</v>
      </c>
      <c r="C97" s="665" t="s">
        <v>4307</v>
      </c>
      <c r="D97" s="665" t="s">
        <v>4339</v>
      </c>
      <c r="E97" s="665" t="s">
        <v>2211</v>
      </c>
      <c r="F97" s="668"/>
      <c r="G97" s="668"/>
      <c r="H97" s="668"/>
      <c r="I97" s="668"/>
      <c r="J97" s="668"/>
      <c r="K97" s="668"/>
      <c r="L97" s="668"/>
      <c r="M97" s="668"/>
      <c r="N97" s="668">
        <v>286</v>
      </c>
      <c r="O97" s="668">
        <v>13702.26</v>
      </c>
      <c r="P97" s="681"/>
      <c r="Q97" s="669">
        <v>47.910000000000004</v>
      </c>
    </row>
    <row r="98" spans="1:17" ht="14.4" customHeight="1" x14ac:dyDescent="0.3">
      <c r="A98" s="664" t="s">
        <v>535</v>
      </c>
      <c r="B98" s="665" t="s">
        <v>4306</v>
      </c>
      <c r="C98" s="665" t="s">
        <v>4307</v>
      </c>
      <c r="D98" s="665" t="s">
        <v>4340</v>
      </c>
      <c r="E98" s="665" t="s">
        <v>4341</v>
      </c>
      <c r="F98" s="668"/>
      <c r="G98" s="668"/>
      <c r="H98" s="668"/>
      <c r="I98" s="668"/>
      <c r="J98" s="668"/>
      <c r="K98" s="668"/>
      <c r="L98" s="668"/>
      <c r="M98" s="668"/>
      <c r="N98" s="668">
        <v>0.9</v>
      </c>
      <c r="O98" s="668">
        <v>710.86</v>
      </c>
      <c r="P98" s="681"/>
      <c r="Q98" s="669">
        <v>789.84444444444443</v>
      </c>
    </row>
    <row r="99" spans="1:17" ht="14.4" customHeight="1" x14ac:dyDescent="0.3">
      <c r="A99" s="664" t="s">
        <v>535</v>
      </c>
      <c r="B99" s="665" t="s">
        <v>4306</v>
      </c>
      <c r="C99" s="665" t="s">
        <v>4307</v>
      </c>
      <c r="D99" s="665" t="s">
        <v>4342</v>
      </c>
      <c r="E99" s="665" t="s">
        <v>1484</v>
      </c>
      <c r="F99" s="668"/>
      <c r="G99" s="668"/>
      <c r="H99" s="668"/>
      <c r="I99" s="668"/>
      <c r="J99" s="668"/>
      <c r="K99" s="668"/>
      <c r="L99" s="668"/>
      <c r="M99" s="668"/>
      <c r="N99" s="668">
        <v>26.8</v>
      </c>
      <c r="O99" s="668">
        <v>8882.1899999999987</v>
      </c>
      <c r="P99" s="681"/>
      <c r="Q99" s="669">
        <v>331.42499999999995</v>
      </c>
    </row>
    <row r="100" spans="1:17" ht="14.4" customHeight="1" x14ac:dyDescent="0.3">
      <c r="A100" s="664" t="s">
        <v>535</v>
      </c>
      <c r="B100" s="665" t="s">
        <v>4306</v>
      </c>
      <c r="C100" s="665" t="s">
        <v>4343</v>
      </c>
      <c r="D100" s="665" t="s">
        <v>4344</v>
      </c>
      <c r="E100" s="665"/>
      <c r="F100" s="668">
        <v>72</v>
      </c>
      <c r="G100" s="668">
        <v>196467.12</v>
      </c>
      <c r="H100" s="668">
        <v>1</v>
      </c>
      <c r="I100" s="668">
        <v>2728.71</v>
      </c>
      <c r="J100" s="668">
        <v>58</v>
      </c>
      <c r="K100" s="668">
        <v>158265.18</v>
      </c>
      <c r="L100" s="668">
        <v>0.80555555555555558</v>
      </c>
      <c r="M100" s="668">
        <v>2728.71</v>
      </c>
      <c r="N100" s="668">
        <v>108</v>
      </c>
      <c r="O100" s="668">
        <v>265984.24</v>
      </c>
      <c r="P100" s="681">
        <v>1.3538358988516754</v>
      </c>
      <c r="Q100" s="669">
        <v>2462.8170370370372</v>
      </c>
    </row>
    <row r="101" spans="1:17" ht="14.4" customHeight="1" x14ac:dyDescent="0.3">
      <c r="A101" s="664" t="s">
        <v>535</v>
      </c>
      <c r="B101" s="665" t="s">
        <v>4306</v>
      </c>
      <c r="C101" s="665" t="s">
        <v>4343</v>
      </c>
      <c r="D101" s="665" t="s">
        <v>4345</v>
      </c>
      <c r="E101" s="665"/>
      <c r="F101" s="668"/>
      <c r="G101" s="668"/>
      <c r="H101" s="668"/>
      <c r="I101" s="668"/>
      <c r="J101" s="668"/>
      <c r="K101" s="668"/>
      <c r="L101" s="668"/>
      <c r="M101" s="668"/>
      <c r="N101" s="668">
        <v>1</v>
      </c>
      <c r="O101" s="668">
        <v>9904.81</v>
      </c>
      <c r="P101" s="681"/>
      <c r="Q101" s="669">
        <v>9904.81</v>
      </c>
    </row>
    <row r="102" spans="1:17" ht="14.4" customHeight="1" x14ac:dyDescent="0.3">
      <c r="A102" s="664" t="s">
        <v>535</v>
      </c>
      <c r="B102" s="665" t="s">
        <v>4306</v>
      </c>
      <c r="C102" s="665" t="s">
        <v>4343</v>
      </c>
      <c r="D102" s="665" t="s">
        <v>4346</v>
      </c>
      <c r="E102" s="665"/>
      <c r="F102" s="668">
        <v>16</v>
      </c>
      <c r="G102" s="668">
        <v>14809.12</v>
      </c>
      <c r="H102" s="668">
        <v>1</v>
      </c>
      <c r="I102" s="668">
        <v>925.57</v>
      </c>
      <c r="J102" s="668">
        <v>8</v>
      </c>
      <c r="K102" s="668">
        <v>7404.56</v>
      </c>
      <c r="L102" s="668">
        <v>0.5</v>
      </c>
      <c r="M102" s="668">
        <v>925.57</v>
      </c>
      <c r="N102" s="668">
        <v>15</v>
      </c>
      <c r="O102" s="668">
        <v>15935.22</v>
      </c>
      <c r="P102" s="681">
        <v>1.0760409801527706</v>
      </c>
      <c r="Q102" s="669">
        <v>1062.348</v>
      </c>
    </row>
    <row r="103" spans="1:17" ht="14.4" customHeight="1" x14ac:dyDescent="0.3">
      <c r="A103" s="664" t="s">
        <v>535</v>
      </c>
      <c r="B103" s="665" t="s">
        <v>4306</v>
      </c>
      <c r="C103" s="665" t="s">
        <v>4347</v>
      </c>
      <c r="D103" s="665" t="s">
        <v>4348</v>
      </c>
      <c r="E103" s="665" t="s">
        <v>4349</v>
      </c>
      <c r="F103" s="668">
        <v>2</v>
      </c>
      <c r="G103" s="668">
        <v>4620</v>
      </c>
      <c r="H103" s="668">
        <v>1</v>
      </c>
      <c r="I103" s="668">
        <v>2310</v>
      </c>
      <c r="J103" s="668">
        <v>1</v>
      </c>
      <c r="K103" s="668">
        <v>2310</v>
      </c>
      <c r="L103" s="668">
        <v>0.5</v>
      </c>
      <c r="M103" s="668">
        <v>2310</v>
      </c>
      <c r="N103" s="668"/>
      <c r="O103" s="668"/>
      <c r="P103" s="681"/>
      <c r="Q103" s="669"/>
    </row>
    <row r="104" spans="1:17" ht="14.4" customHeight="1" x14ac:dyDescent="0.3">
      <c r="A104" s="664" t="s">
        <v>535</v>
      </c>
      <c r="B104" s="665" t="s">
        <v>4306</v>
      </c>
      <c r="C104" s="665" t="s">
        <v>4347</v>
      </c>
      <c r="D104" s="665" t="s">
        <v>4350</v>
      </c>
      <c r="E104" s="665" t="s">
        <v>4351</v>
      </c>
      <c r="F104" s="668">
        <v>6</v>
      </c>
      <c r="G104" s="668">
        <v>270128.82</v>
      </c>
      <c r="H104" s="668">
        <v>1</v>
      </c>
      <c r="I104" s="668">
        <v>45021.47</v>
      </c>
      <c r="J104" s="668">
        <v>5</v>
      </c>
      <c r="K104" s="668">
        <v>225107.35</v>
      </c>
      <c r="L104" s="668">
        <v>0.83333333333333337</v>
      </c>
      <c r="M104" s="668">
        <v>45021.47</v>
      </c>
      <c r="N104" s="668"/>
      <c r="O104" s="668"/>
      <c r="P104" s="681"/>
      <c r="Q104" s="669"/>
    </row>
    <row r="105" spans="1:17" ht="14.4" customHeight="1" x14ac:dyDescent="0.3">
      <c r="A105" s="664" t="s">
        <v>535</v>
      </c>
      <c r="B105" s="665" t="s">
        <v>4306</v>
      </c>
      <c r="C105" s="665" t="s">
        <v>4347</v>
      </c>
      <c r="D105" s="665" t="s">
        <v>4352</v>
      </c>
      <c r="E105" s="665" t="s">
        <v>4351</v>
      </c>
      <c r="F105" s="668">
        <v>2</v>
      </c>
      <c r="G105" s="668">
        <v>142751.01999999999</v>
      </c>
      <c r="H105" s="668">
        <v>1</v>
      </c>
      <c r="I105" s="668">
        <v>71375.509999999995</v>
      </c>
      <c r="J105" s="668"/>
      <c r="K105" s="668"/>
      <c r="L105" s="668"/>
      <c r="M105" s="668"/>
      <c r="N105" s="668"/>
      <c r="O105" s="668"/>
      <c r="P105" s="681"/>
      <c r="Q105" s="669"/>
    </row>
    <row r="106" spans="1:17" ht="14.4" customHeight="1" x14ac:dyDescent="0.3">
      <c r="A106" s="664" t="s">
        <v>535</v>
      </c>
      <c r="B106" s="665" t="s">
        <v>4306</v>
      </c>
      <c r="C106" s="665" t="s">
        <v>4347</v>
      </c>
      <c r="D106" s="665" t="s">
        <v>4353</v>
      </c>
      <c r="E106" s="665" t="s">
        <v>4354</v>
      </c>
      <c r="F106" s="668"/>
      <c r="G106" s="668"/>
      <c r="H106" s="668"/>
      <c r="I106" s="668"/>
      <c r="J106" s="668"/>
      <c r="K106" s="668"/>
      <c r="L106" s="668"/>
      <c r="M106" s="668"/>
      <c r="N106" s="668">
        <v>3</v>
      </c>
      <c r="O106" s="668">
        <v>126750</v>
      </c>
      <c r="P106" s="681"/>
      <c r="Q106" s="669">
        <v>42250</v>
      </c>
    </row>
    <row r="107" spans="1:17" ht="14.4" customHeight="1" x14ac:dyDescent="0.3">
      <c r="A107" s="664" t="s">
        <v>535</v>
      </c>
      <c r="B107" s="665" t="s">
        <v>4306</v>
      </c>
      <c r="C107" s="665" t="s">
        <v>4347</v>
      </c>
      <c r="D107" s="665" t="s">
        <v>4355</v>
      </c>
      <c r="E107" s="665" t="s">
        <v>4356</v>
      </c>
      <c r="F107" s="668">
        <v>3</v>
      </c>
      <c r="G107" s="668">
        <v>133743.75</v>
      </c>
      <c r="H107" s="668">
        <v>1</v>
      </c>
      <c r="I107" s="668">
        <v>44581.25</v>
      </c>
      <c r="J107" s="668">
        <v>5</v>
      </c>
      <c r="K107" s="668">
        <v>222906.25</v>
      </c>
      <c r="L107" s="668">
        <v>1.6666666666666667</v>
      </c>
      <c r="M107" s="668">
        <v>44581.25</v>
      </c>
      <c r="N107" s="668">
        <v>2</v>
      </c>
      <c r="O107" s="668">
        <v>84500</v>
      </c>
      <c r="P107" s="681">
        <v>0.63180522454320298</v>
      </c>
      <c r="Q107" s="669">
        <v>42250</v>
      </c>
    </row>
    <row r="108" spans="1:17" ht="14.4" customHeight="1" x14ac:dyDescent="0.3">
      <c r="A108" s="664" t="s">
        <v>535</v>
      </c>
      <c r="B108" s="665" t="s">
        <v>4306</v>
      </c>
      <c r="C108" s="665" t="s">
        <v>4347</v>
      </c>
      <c r="D108" s="665" t="s">
        <v>4357</v>
      </c>
      <c r="E108" s="665" t="s">
        <v>4358</v>
      </c>
      <c r="F108" s="668"/>
      <c r="G108" s="668"/>
      <c r="H108" s="668"/>
      <c r="I108" s="668"/>
      <c r="J108" s="668">
        <v>2</v>
      </c>
      <c r="K108" s="668">
        <v>259314</v>
      </c>
      <c r="L108" s="668"/>
      <c r="M108" s="668">
        <v>129657</v>
      </c>
      <c r="N108" s="668"/>
      <c r="O108" s="668"/>
      <c r="P108" s="681"/>
      <c r="Q108" s="669"/>
    </row>
    <row r="109" spans="1:17" ht="14.4" customHeight="1" x14ac:dyDescent="0.3">
      <c r="A109" s="664" t="s">
        <v>535</v>
      </c>
      <c r="B109" s="665" t="s">
        <v>4306</v>
      </c>
      <c r="C109" s="665" t="s">
        <v>4347</v>
      </c>
      <c r="D109" s="665" t="s">
        <v>4359</v>
      </c>
      <c r="E109" s="665" t="s">
        <v>4360</v>
      </c>
      <c r="F109" s="668">
        <v>41</v>
      </c>
      <c r="G109" s="668">
        <v>723732</v>
      </c>
      <c r="H109" s="668">
        <v>1</v>
      </c>
      <c r="I109" s="668">
        <v>17652</v>
      </c>
      <c r="J109" s="668">
        <v>33</v>
      </c>
      <c r="K109" s="668">
        <v>582516</v>
      </c>
      <c r="L109" s="668">
        <v>0.80487804878048785</v>
      </c>
      <c r="M109" s="668">
        <v>17652</v>
      </c>
      <c r="N109" s="668">
        <v>52</v>
      </c>
      <c r="O109" s="668">
        <v>917904</v>
      </c>
      <c r="P109" s="681">
        <v>1.2682926829268293</v>
      </c>
      <c r="Q109" s="669">
        <v>17652</v>
      </c>
    </row>
    <row r="110" spans="1:17" ht="14.4" customHeight="1" x14ac:dyDescent="0.3">
      <c r="A110" s="664" t="s">
        <v>535</v>
      </c>
      <c r="B110" s="665" t="s">
        <v>4306</v>
      </c>
      <c r="C110" s="665" t="s">
        <v>4347</v>
      </c>
      <c r="D110" s="665" t="s">
        <v>4361</v>
      </c>
      <c r="E110" s="665" t="s">
        <v>4362</v>
      </c>
      <c r="F110" s="668">
        <v>41</v>
      </c>
      <c r="G110" s="668">
        <v>274085</v>
      </c>
      <c r="H110" s="668">
        <v>1</v>
      </c>
      <c r="I110" s="668">
        <v>6685</v>
      </c>
      <c r="J110" s="668">
        <v>33</v>
      </c>
      <c r="K110" s="668">
        <v>220605</v>
      </c>
      <c r="L110" s="668">
        <v>0.80487804878048785</v>
      </c>
      <c r="M110" s="668">
        <v>6685</v>
      </c>
      <c r="N110" s="668">
        <v>52</v>
      </c>
      <c r="O110" s="668">
        <v>347620</v>
      </c>
      <c r="P110" s="681">
        <v>1.2682926829268293</v>
      </c>
      <c r="Q110" s="669">
        <v>6685</v>
      </c>
    </row>
    <row r="111" spans="1:17" ht="14.4" customHeight="1" x14ac:dyDescent="0.3">
      <c r="A111" s="664" t="s">
        <v>535</v>
      </c>
      <c r="B111" s="665" t="s">
        <v>4306</v>
      </c>
      <c r="C111" s="665" t="s">
        <v>4347</v>
      </c>
      <c r="D111" s="665" t="s">
        <v>4363</v>
      </c>
      <c r="E111" s="665" t="s">
        <v>4364</v>
      </c>
      <c r="F111" s="668">
        <v>27</v>
      </c>
      <c r="G111" s="668">
        <v>482895</v>
      </c>
      <c r="H111" s="668">
        <v>1</v>
      </c>
      <c r="I111" s="668">
        <v>17885</v>
      </c>
      <c r="J111" s="668">
        <v>29</v>
      </c>
      <c r="K111" s="668">
        <v>518665</v>
      </c>
      <c r="L111" s="668">
        <v>1.0740740740740742</v>
      </c>
      <c r="M111" s="668">
        <v>17885</v>
      </c>
      <c r="N111" s="668">
        <v>30</v>
      </c>
      <c r="O111" s="668">
        <v>477529.5</v>
      </c>
      <c r="P111" s="681">
        <v>0.98888888888888893</v>
      </c>
      <c r="Q111" s="669">
        <v>15917.65</v>
      </c>
    </row>
    <row r="112" spans="1:17" ht="14.4" customHeight="1" x14ac:dyDescent="0.3">
      <c r="A112" s="664" t="s">
        <v>535</v>
      </c>
      <c r="B112" s="665" t="s">
        <v>4306</v>
      </c>
      <c r="C112" s="665" t="s">
        <v>4347</v>
      </c>
      <c r="D112" s="665" t="s">
        <v>4365</v>
      </c>
      <c r="E112" s="665" t="s">
        <v>4366</v>
      </c>
      <c r="F112" s="668">
        <v>27</v>
      </c>
      <c r="G112" s="668">
        <v>184140</v>
      </c>
      <c r="H112" s="668">
        <v>1</v>
      </c>
      <c r="I112" s="668">
        <v>6820</v>
      </c>
      <c r="J112" s="668">
        <v>29</v>
      </c>
      <c r="K112" s="668">
        <v>197780</v>
      </c>
      <c r="L112" s="668">
        <v>1.0740740740740742</v>
      </c>
      <c r="M112" s="668">
        <v>6820</v>
      </c>
      <c r="N112" s="668">
        <v>30</v>
      </c>
      <c r="O112" s="668">
        <v>204600</v>
      </c>
      <c r="P112" s="681">
        <v>1.1111111111111112</v>
      </c>
      <c r="Q112" s="669">
        <v>6820</v>
      </c>
    </row>
    <row r="113" spans="1:17" ht="14.4" customHeight="1" x14ac:dyDescent="0.3">
      <c r="A113" s="664" t="s">
        <v>535</v>
      </c>
      <c r="B113" s="665" t="s">
        <v>4306</v>
      </c>
      <c r="C113" s="665" t="s">
        <v>4347</v>
      </c>
      <c r="D113" s="665" t="s">
        <v>4367</v>
      </c>
      <c r="E113" s="665" t="s">
        <v>4368</v>
      </c>
      <c r="F113" s="668">
        <v>68</v>
      </c>
      <c r="G113" s="668">
        <v>482800</v>
      </c>
      <c r="H113" s="668">
        <v>1</v>
      </c>
      <c r="I113" s="668">
        <v>7100</v>
      </c>
      <c r="J113" s="668">
        <v>62</v>
      </c>
      <c r="K113" s="668">
        <v>440200</v>
      </c>
      <c r="L113" s="668">
        <v>0.91176470588235292</v>
      </c>
      <c r="M113" s="668">
        <v>7100</v>
      </c>
      <c r="N113" s="668">
        <v>78</v>
      </c>
      <c r="O113" s="668">
        <v>553800</v>
      </c>
      <c r="P113" s="681">
        <v>1.1470588235294117</v>
      </c>
      <c r="Q113" s="669">
        <v>7100</v>
      </c>
    </row>
    <row r="114" spans="1:17" ht="14.4" customHeight="1" x14ac:dyDescent="0.3">
      <c r="A114" s="664" t="s">
        <v>535</v>
      </c>
      <c r="B114" s="665" t="s">
        <v>4306</v>
      </c>
      <c r="C114" s="665" t="s">
        <v>4347</v>
      </c>
      <c r="D114" s="665" t="s">
        <v>4369</v>
      </c>
      <c r="E114" s="665" t="s">
        <v>4370</v>
      </c>
      <c r="F114" s="668">
        <v>27</v>
      </c>
      <c r="G114" s="668">
        <v>237600</v>
      </c>
      <c r="H114" s="668">
        <v>1</v>
      </c>
      <c r="I114" s="668">
        <v>8800</v>
      </c>
      <c r="J114" s="668">
        <v>30</v>
      </c>
      <c r="K114" s="668">
        <v>264000</v>
      </c>
      <c r="L114" s="668">
        <v>1.1111111111111112</v>
      </c>
      <c r="M114" s="668">
        <v>8800</v>
      </c>
      <c r="N114" s="668">
        <v>30</v>
      </c>
      <c r="O114" s="668">
        <v>264000</v>
      </c>
      <c r="P114" s="681">
        <v>1.1111111111111112</v>
      </c>
      <c r="Q114" s="669">
        <v>8800</v>
      </c>
    </row>
    <row r="115" spans="1:17" ht="14.4" customHeight="1" x14ac:dyDescent="0.3">
      <c r="A115" s="664" t="s">
        <v>535</v>
      </c>
      <c r="B115" s="665" t="s">
        <v>4306</v>
      </c>
      <c r="C115" s="665" t="s">
        <v>4347</v>
      </c>
      <c r="D115" s="665" t="s">
        <v>4371</v>
      </c>
      <c r="E115" s="665" t="s">
        <v>4372</v>
      </c>
      <c r="F115" s="668">
        <v>67</v>
      </c>
      <c r="G115" s="668">
        <v>78055</v>
      </c>
      <c r="H115" s="668">
        <v>1</v>
      </c>
      <c r="I115" s="668">
        <v>1165</v>
      </c>
      <c r="J115" s="668">
        <v>62</v>
      </c>
      <c r="K115" s="668">
        <v>72230</v>
      </c>
      <c r="L115" s="668">
        <v>0.92537313432835822</v>
      </c>
      <c r="M115" s="668">
        <v>1165</v>
      </c>
      <c r="N115" s="668">
        <v>81</v>
      </c>
      <c r="O115" s="668">
        <v>94365</v>
      </c>
      <c r="P115" s="681">
        <v>1.208955223880597</v>
      </c>
      <c r="Q115" s="669">
        <v>1165</v>
      </c>
    </row>
    <row r="116" spans="1:17" ht="14.4" customHeight="1" x14ac:dyDescent="0.3">
      <c r="A116" s="664" t="s">
        <v>535</v>
      </c>
      <c r="B116" s="665" t="s">
        <v>4306</v>
      </c>
      <c r="C116" s="665" t="s">
        <v>4347</v>
      </c>
      <c r="D116" s="665" t="s">
        <v>4373</v>
      </c>
      <c r="E116" s="665" t="s">
        <v>4374</v>
      </c>
      <c r="F116" s="668">
        <v>46</v>
      </c>
      <c r="G116" s="668">
        <v>34132</v>
      </c>
      <c r="H116" s="668">
        <v>1</v>
      </c>
      <c r="I116" s="668">
        <v>742</v>
      </c>
      <c r="J116" s="668">
        <v>30</v>
      </c>
      <c r="K116" s="668">
        <v>22260</v>
      </c>
      <c r="L116" s="668">
        <v>0.65217391304347827</v>
      </c>
      <c r="M116" s="668">
        <v>742</v>
      </c>
      <c r="N116" s="668">
        <v>39</v>
      </c>
      <c r="O116" s="668">
        <v>28938</v>
      </c>
      <c r="P116" s="681">
        <v>0.84782608695652173</v>
      </c>
      <c r="Q116" s="669">
        <v>742</v>
      </c>
    </row>
    <row r="117" spans="1:17" ht="14.4" customHeight="1" x14ac:dyDescent="0.3">
      <c r="A117" s="664" t="s">
        <v>535</v>
      </c>
      <c r="B117" s="665" t="s">
        <v>4306</v>
      </c>
      <c r="C117" s="665" t="s">
        <v>4347</v>
      </c>
      <c r="D117" s="665" t="s">
        <v>4375</v>
      </c>
      <c r="E117" s="665" t="s">
        <v>4376</v>
      </c>
      <c r="F117" s="668">
        <v>78</v>
      </c>
      <c r="G117" s="668">
        <v>41028</v>
      </c>
      <c r="H117" s="668">
        <v>1</v>
      </c>
      <c r="I117" s="668">
        <v>526</v>
      </c>
      <c r="J117" s="668">
        <v>67</v>
      </c>
      <c r="K117" s="668">
        <v>35242</v>
      </c>
      <c r="L117" s="668">
        <v>0.85897435897435892</v>
      </c>
      <c r="M117" s="668">
        <v>526</v>
      </c>
      <c r="N117" s="668">
        <v>81</v>
      </c>
      <c r="O117" s="668">
        <v>42606</v>
      </c>
      <c r="P117" s="681">
        <v>1.0384615384615385</v>
      </c>
      <c r="Q117" s="669">
        <v>526</v>
      </c>
    </row>
    <row r="118" spans="1:17" ht="14.4" customHeight="1" x14ac:dyDescent="0.3">
      <c r="A118" s="664" t="s">
        <v>535</v>
      </c>
      <c r="B118" s="665" t="s">
        <v>4306</v>
      </c>
      <c r="C118" s="665" t="s">
        <v>4347</v>
      </c>
      <c r="D118" s="665" t="s">
        <v>4377</v>
      </c>
      <c r="E118" s="665" t="s">
        <v>4378</v>
      </c>
      <c r="F118" s="668">
        <v>3</v>
      </c>
      <c r="G118" s="668">
        <v>140175</v>
      </c>
      <c r="H118" s="668">
        <v>1</v>
      </c>
      <c r="I118" s="668">
        <v>46725</v>
      </c>
      <c r="J118" s="668">
        <v>5</v>
      </c>
      <c r="K118" s="668">
        <v>233625</v>
      </c>
      <c r="L118" s="668">
        <v>1.6666666666666667</v>
      </c>
      <c r="M118" s="668">
        <v>46725</v>
      </c>
      <c r="N118" s="668">
        <v>2</v>
      </c>
      <c r="O118" s="668">
        <v>71884</v>
      </c>
      <c r="P118" s="681">
        <v>0.5128161227037632</v>
      </c>
      <c r="Q118" s="669">
        <v>35942</v>
      </c>
    </row>
    <row r="119" spans="1:17" ht="14.4" customHeight="1" x14ac:dyDescent="0.3">
      <c r="A119" s="664" t="s">
        <v>535</v>
      </c>
      <c r="B119" s="665" t="s">
        <v>4306</v>
      </c>
      <c r="C119" s="665" t="s">
        <v>4347</v>
      </c>
      <c r="D119" s="665" t="s">
        <v>4379</v>
      </c>
      <c r="E119" s="665" t="s">
        <v>4380</v>
      </c>
      <c r="F119" s="668">
        <v>57</v>
      </c>
      <c r="G119" s="668">
        <v>53342.879999999997</v>
      </c>
      <c r="H119" s="668">
        <v>1</v>
      </c>
      <c r="I119" s="668">
        <v>935.83999999999992</v>
      </c>
      <c r="J119" s="668">
        <v>52</v>
      </c>
      <c r="K119" s="668">
        <v>48663.68</v>
      </c>
      <c r="L119" s="668">
        <v>0.91228070175438603</v>
      </c>
      <c r="M119" s="668">
        <v>935.84</v>
      </c>
      <c r="N119" s="668">
        <v>71</v>
      </c>
      <c r="O119" s="668">
        <v>66444.639999999999</v>
      </c>
      <c r="P119" s="681">
        <v>1.2456140350877194</v>
      </c>
      <c r="Q119" s="669">
        <v>935.84</v>
      </c>
    </row>
    <row r="120" spans="1:17" ht="14.4" customHeight="1" x14ac:dyDescent="0.3">
      <c r="A120" s="664" t="s">
        <v>535</v>
      </c>
      <c r="B120" s="665" t="s">
        <v>4306</v>
      </c>
      <c r="C120" s="665" t="s">
        <v>4347</v>
      </c>
      <c r="D120" s="665" t="s">
        <v>4381</v>
      </c>
      <c r="E120" s="665" t="s">
        <v>4382</v>
      </c>
      <c r="F120" s="668">
        <v>12</v>
      </c>
      <c r="G120" s="668">
        <v>87054.6</v>
      </c>
      <c r="H120" s="668">
        <v>1</v>
      </c>
      <c r="I120" s="668">
        <v>7254.55</v>
      </c>
      <c r="J120" s="668">
        <v>4</v>
      </c>
      <c r="K120" s="668">
        <v>29018.2</v>
      </c>
      <c r="L120" s="668">
        <v>0.33333333333333331</v>
      </c>
      <c r="M120" s="668">
        <v>7254.55</v>
      </c>
      <c r="N120" s="668">
        <v>3</v>
      </c>
      <c r="O120" s="668">
        <v>21763.65</v>
      </c>
      <c r="P120" s="681">
        <v>0.25</v>
      </c>
      <c r="Q120" s="669">
        <v>7254.55</v>
      </c>
    </row>
    <row r="121" spans="1:17" ht="14.4" customHeight="1" x14ac:dyDescent="0.3">
      <c r="A121" s="664" t="s">
        <v>535</v>
      </c>
      <c r="B121" s="665" t="s">
        <v>4306</v>
      </c>
      <c r="C121" s="665" t="s">
        <v>4347</v>
      </c>
      <c r="D121" s="665" t="s">
        <v>4383</v>
      </c>
      <c r="E121" s="665" t="s">
        <v>4384</v>
      </c>
      <c r="F121" s="668">
        <v>1</v>
      </c>
      <c r="G121" s="668">
        <v>8644</v>
      </c>
      <c r="H121" s="668">
        <v>1</v>
      </c>
      <c r="I121" s="668">
        <v>8644</v>
      </c>
      <c r="J121" s="668"/>
      <c r="K121" s="668"/>
      <c r="L121" s="668"/>
      <c r="M121" s="668"/>
      <c r="N121" s="668"/>
      <c r="O121" s="668"/>
      <c r="P121" s="681"/>
      <c r="Q121" s="669"/>
    </row>
    <row r="122" spans="1:17" ht="14.4" customHeight="1" x14ac:dyDescent="0.3">
      <c r="A122" s="664" t="s">
        <v>535</v>
      </c>
      <c r="B122" s="665" t="s">
        <v>4306</v>
      </c>
      <c r="C122" s="665" t="s">
        <v>4347</v>
      </c>
      <c r="D122" s="665" t="s">
        <v>4385</v>
      </c>
      <c r="E122" s="665" t="s">
        <v>4386</v>
      </c>
      <c r="F122" s="668">
        <v>5</v>
      </c>
      <c r="G122" s="668">
        <v>194266.34999999998</v>
      </c>
      <c r="H122" s="668">
        <v>1</v>
      </c>
      <c r="I122" s="668">
        <v>38853.269999999997</v>
      </c>
      <c r="J122" s="668">
        <v>4</v>
      </c>
      <c r="K122" s="668">
        <v>155413.07999999999</v>
      </c>
      <c r="L122" s="668">
        <v>0.8</v>
      </c>
      <c r="M122" s="668">
        <v>38853.269999999997</v>
      </c>
      <c r="N122" s="668">
        <v>3</v>
      </c>
      <c r="O122" s="668">
        <v>116559.81</v>
      </c>
      <c r="P122" s="681">
        <v>0.60000000000000009</v>
      </c>
      <c r="Q122" s="669">
        <v>38853.269999999997</v>
      </c>
    </row>
    <row r="123" spans="1:17" ht="14.4" customHeight="1" x14ac:dyDescent="0.3">
      <c r="A123" s="664" t="s">
        <v>535</v>
      </c>
      <c r="B123" s="665" t="s">
        <v>4306</v>
      </c>
      <c r="C123" s="665" t="s">
        <v>4347</v>
      </c>
      <c r="D123" s="665" t="s">
        <v>4387</v>
      </c>
      <c r="E123" s="665" t="s">
        <v>4388</v>
      </c>
      <c r="F123" s="668">
        <v>1</v>
      </c>
      <c r="G123" s="668">
        <v>2976</v>
      </c>
      <c r="H123" s="668">
        <v>1</v>
      </c>
      <c r="I123" s="668">
        <v>2976</v>
      </c>
      <c r="J123" s="668"/>
      <c r="K123" s="668"/>
      <c r="L123" s="668"/>
      <c r="M123" s="668"/>
      <c r="N123" s="668">
        <v>1</v>
      </c>
      <c r="O123" s="668">
        <v>2976</v>
      </c>
      <c r="P123" s="681">
        <v>1</v>
      </c>
      <c r="Q123" s="669">
        <v>2976</v>
      </c>
    </row>
    <row r="124" spans="1:17" ht="14.4" customHeight="1" x14ac:dyDescent="0.3">
      <c r="A124" s="664" t="s">
        <v>535</v>
      </c>
      <c r="B124" s="665" t="s">
        <v>4306</v>
      </c>
      <c r="C124" s="665" t="s">
        <v>4347</v>
      </c>
      <c r="D124" s="665" t="s">
        <v>4389</v>
      </c>
      <c r="E124" s="665" t="s">
        <v>4390</v>
      </c>
      <c r="F124" s="668">
        <v>38</v>
      </c>
      <c r="G124" s="668">
        <v>51708.5</v>
      </c>
      <c r="H124" s="668">
        <v>1</v>
      </c>
      <c r="I124" s="668">
        <v>1360.75</v>
      </c>
      <c r="J124" s="668">
        <v>29</v>
      </c>
      <c r="K124" s="668">
        <v>39461.75</v>
      </c>
      <c r="L124" s="668">
        <v>0.76315789473684215</v>
      </c>
      <c r="M124" s="668">
        <v>1360.75</v>
      </c>
      <c r="N124" s="668">
        <v>35</v>
      </c>
      <c r="O124" s="668">
        <v>47626.25</v>
      </c>
      <c r="P124" s="681">
        <v>0.92105263157894735</v>
      </c>
      <c r="Q124" s="669">
        <v>1360.75</v>
      </c>
    </row>
    <row r="125" spans="1:17" ht="14.4" customHeight="1" x14ac:dyDescent="0.3">
      <c r="A125" s="664" t="s">
        <v>535</v>
      </c>
      <c r="B125" s="665" t="s">
        <v>4306</v>
      </c>
      <c r="C125" s="665" t="s">
        <v>4347</v>
      </c>
      <c r="D125" s="665" t="s">
        <v>4391</v>
      </c>
      <c r="E125" s="665" t="s">
        <v>4392</v>
      </c>
      <c r="F125" s="668">
        <v>16</v>
      </c>
      <c r="G125" s="668">
        <v>74840</v>
      </c>
      <c r="H125" s="668">
        <v>1</v>
      </c>
      <c r="I125" s="668">
        <v>4677.5</v>
      </c>
      <c r="J125" s="668">
        <v>2</v>
      </c>
      <c r="K125" s="668">
        <v>9355</v>
      </c>
      <c r="L125" s="668">
        <v>0.125</v>
      </c>
      <c r="M125" s="668">
        <v>4677.5</v>
      </c>
      <c r="N125" s="668">
        <v>3</v>
      </c>
      <c r="O125" s="668">
        <v>14032.5</v>
      </c>
      <c r="P125" s="681">
        <v>0.1875</v>
      </c>
      <c r="Q125" s="669">
        <v>4677.5</v>
      </c>
    </row>
    <row r="126" spans="1:17" ht="14.4" customHeight="1" x14ac:dyDescent="0.3">
      <c r="A126" s="664" t="s">
        <v>535</v>
      </c>
      <c r="B126" s="665" t="s">
        <v>4306</v>
      </c>
      <c r="C126" s="665" t="s">
        <v>4347</v>
      </c>
      <c r="D126" s="665" t="s">
        <v>4393</v>
      </c>
      <c r="E126" s="665" t="s">
        <v>4394</v>
      </c>
      <c r="F126" s="668">
        <v>3</v>
      </c>
      <c r="G126" s="668">
        <v>56858.879999999997</v>
      </c>
      <c r="H126" s="668">
        <v>1</v>
      </c>
      <c r="I126" s="668">
        <v>18952.96</v>
      </c>
      <c r="J126" s="668">
        <v>2</v>
      </c>
      <c r="K126" s="668">
        <v>37905.919999999998</v>
      </c>
      <c r="L126" s="668">
        <v>0.66666666666666663</v>
      </c>
      <c r="M126" s="668">
        <v>18952.96</v>
      </c>
      <c r="N126" s="668"/>
      <c r="O126" s="668"/>
      <c r="P126" s="681"/>
      <c r="Q126" s="669"/>
    </row>
    <row r="127" spans="1:17" ht="14.4" customHeight="1" x14ac:dyDescent="0.3">
      <c r="A127" s="664" t="s">
        <v>535</v>
      </c>
      <c r="B127" s="665" t="s">
        <v>4306</v>
      </c>
      <c r="C127" s="665" t="s">
        <v>4347</v>
      </c>
      <c r="D127" s="665" t="s">
        <v>4395</v>
      </c>
      <c r="E127" s="665" t="s">
        <v>4396</v>
      </c>
      <c r="F127" s="668">
        <v>4</v>
      </c>
      <c r="G127" s="668">
        <v>177008</v>
      </c>
      <c r="H127" s="668">
        <v>1</v>
      </c>
      <c r="I127" s="668">
        <v>44252</v>
      </c>
      <c r="J127" s="668">
        <v>1</v>
      </c>
      <c r="K127" s="668">
        <v>44252</v>
      </c>
      <c r="L127" s="668">
        <v>0.25</v>
      </c>
      <c r="M127" s="668">
        <v>44252</v>
      </c>
      <c r="N127" s="668">
        <v>1</v>
      </c>
      <c r="O127" s="668">
        <v>44252</v>
      </c>
      <c r="P127" s="681">
        <v>0.25</v>
      </c>
      <c r="Q127" s="669">
        <v>44252</v>
      </c>
    </row>
    <row r="128" spans="1:17" ht="14.4" customHeight="1" x14ac:dyDescent="0.3">
      <c r="A128" s="664" t="s">
        <v>535</v>
      </c>
      <c r="B128" s="665" t="s">
        <v>4306</v>
      </c>
      <c r="C128" s="665" t="s">
        <v>4347</v>
      </c>
      <c r="D128" s="665" t="s">
        <v>4397</v>
      </c>
      <c r="E128" s="665" t="s">
        <v>4398</v>
      </c>
      <c r="F128" s="668">
        <v>3</v>
      </c>
      <c r="G128" s="668">
        <v>140529</v>
      </c>
      <c r="H128" s="668">
        <v>1</v>
      </c>
      <c r="I128" s="668">
        <v>46843</v>
      </c>
      <c r="J128" s="668">
        <v>2</v>
      </c>
      <c r="K128" s="668">
        <v>93686</v>
      </c>
      <c r="L128" s="668">
        <v>0.66666666666666663</v>
      </c>
      <c r="M128" s="668">
        <v>46843</v>
      </c>
      <c r="N128" s="668">
        <v>1</v>
      </c>
      <c r="O128" s="668">
        <v>46843</v>
      </c>
      <c r="P128" s="681">
        <v>0.33333333333333331</v>
      </c>
      <c r="Q128" s="669">
        <v>46843</v>
      </c>
    </row>
    <row r="129" spans="1:17" ht="14.4" customHeight="1" x14ac:dyDescent="0.3">
      <c r="A129" s="664" t="s">
        <v>535</v>
      </c>
      <c r="B129" s="665" t="s">
        <v>4306</v>
      </c>
      <c r="C129" s="665" t="s">
        <v>4347</v>
      </c>
      <c r="D129" s="665" t="s">
        <v>4399</v>
      </c>
      <c r="E129" s="665" t="s">
        <v>4400</v>
      </c>
      <c r="F129" s="668">
        <v>13</v>
      </c>
      <c r="G129" s="668">
        <v>23894</v>
      </c>
      <c r="H129" s="668">
        <v>1</v>
      </c>
      <c r="I129" s="668">
        <v>1838</v>
      </c>
      <c r="J129" s="668">
        <v>9</v>
      </c>
      <c r="K129" s="668">
        <v>16542</v>
      </c>
      <c r="L129" s="668">
        <v>0.69230769230769229</v>
      </c>
      <c r="M129" s="668">
        <v>1838</v>
      </c>
      <c r="N129" s="668">
        <v>5</v>
      </c>
      <c r="O129" s="668">
        <v>9190</v>
      </c>
      <c r="P129" s="681">
        <v>0.38461538461538464</v>
      </c>
      <c r="Q129" s="669">
        <v>1838</v>
      </c>
    </row>
    <row r="130" spans="1:17" ht="14.4" customHeight="1" x14ac:dyDescent="0.3">
      <c r="A130" s="664" t="s">
        <v>535</v>
      </c>
      <c r="B130" s="665" t="s">
        <v>4306</v>
      </c>
      <c r="C130" s="665" t="s">
        <v>4347</v>
      </c>
      <c r="D130" s="665" t="s">
        <v>4401</v>
      </c>
      <c r="E130" s="665" t="s">
        <v>4402</v>
      </c>
      <c r="F130" s="668">
        <v>3</v>
      </c>
      <c r="G130" s="668">
        <v>77091</v>
      </c>
      <c r="H130" s="668">
        <v>1</v>
      </c>
      <c r="I130" s="668">
        <v>25697</v>
      </c>
      <c r="J130" s="668">
        <v>2</v>
      </c>
      <c r="K130" s="668">
        <v>51394</v>
      </c>
      <c r="L130" s="668">
        <v>0.66666666666666663</v>
      </c>
      <c r="M130" s="668">
        <v>25697</v>
      </c>
      <c r="N130" s="668"/>
      <c r="O130" s="668"/>
      <c r="P130" s="681"/>
      <c r="Q130" s="669"/>
    </row>
    <row r="131" spans="1:17" ht="14.4" customHeight="1" x14ac:dyDescent="0.3">
      <c r="A131" s="664" t="s">
        <v>535</v>
      </c>
      <c r="B131" s="665" t="s">
        <v>4306</v>
      </c>
      <c r="C131" s="665" t="s">
        <v>4347</v>
      </c>
      <c r="D131" s="665" t="s">
        <v>4403</v>
      </c>
      <c r="E131" s="665" t="s">
        <v>4404</v>
      </c>
      <c r="F131" s="668"/>
      <c r="G131" s="668"/>
      <c r="H131" s="668"/>
      <c r="I131" s="668"/>
      <c r="J131" s="668">
        <v>1</v>
      </c>
      <c r="K131" s="668">
        <v>1796</v>
      </c>
      <c r="L131" s="668"/>
      <c r="M131" s="668">
        <v>1796</v>
      </c>
      <c r="N131" s="668"/>
      <c r="O131" s="668"/>
      <c r="P131" s="681"/>
      <c r="Q131" s="669"/>
    </row>
    <row r="132" spans="1:17" ht="14.4" customHeight="1" x14ac:dyDescent="0.3">
      <c r="A132" s="664" t="s">
        <v>535</v>
      </c>
      <c r="B132" s="665" t="s">
        <v>4306</v>
      </c>
      <c r="C132" s="665" t="s">
        <v>4347</v>
      </c>
      <c r="D132" s="665" t="s">
        <v>4405</v>
      </c>
      <c r="E132" s="665" t="s">
        <v>4406</v>
      </c>
      <c r="F132" s="668"/>
      <c r="G132" s="668"/>
      <c r="H132" s="668"/>
      <c r="I132" s="668"/>
      <c r="J132" s="668">
        <v>1</v>
      </c>
      <c r="K132" s="668">
        <v>17618.18</v>
      </c>
      <c r="L132" s="668"/>
      <c r="M132" s="668">
        <v>17618.18</v>
      </c>
      <c r="N132" s="668">
        <v>2</v>
      </c>
      <c r="O132" s="668">
        <v>35236.36</v>
      </c>
      <c r="P132" s="681"/>
      <c r="Q132" s="669">
        <v>17618.18</v>
      </c>
    </row>
    <row r="133" spans="1:17" ht="14.4" customHeight="1" x14ac:dyDescent="0.3">
      <c r="A133" s="664" t="s">
        <v>535</v>
      </c>
      <c r="B133" s="665" t="s">
        <v>4306</v>
      </c>
      <c r="C133" s="665" t="s">
        <v>4347</v>
      </c>
      <c r="D133" s="665" t="s">
        <v>4407</v>
      </c>
      <c r="E133" s="665" t="s">
        <v>4408</v>
      </c>
      <c r="F133" s="668">
        <v>1</v>
      </c>
      <c r="G133" s="668">
        <v>23836.36</v>
      </c>
      <c r="H133" s="668">
        <v>1</v>
      </c>
      <c r="I133" s="668">
        <v>23836.36</v>
      </c>
      <c r="J133" s="668"/>
      <c r="K133" s="668"/>
      <c r="L133" s="668"/>
      <c r="M133" s="668"/>
      <c r="N133" s="668"/>
      <c r="O133" s="668"/>
      <c r="P133" s="681"/>
      <c r="Q133" s="669"/>
    </row>
    <row r="134" spans="1:17" ht="14.4" customHeight="1" x14ac:dyDescent="0.3">
      <c r="A134" s="664" t="s">
        <v>535</v>
      </c>
      <c r="B134" s="665" t="s">
        <v>4306</v>
      </c>
      <c r="C134" s="665" t="s">
        <v>4347</v>
      </c>
      <c r="D134" s="665" t="s">
        <v>4409</v>
      </c>
      <c r="E134" s="665" t="s">
        <v>4410</v>
      </c>
      <c r="F134" s="668">
        <v>5</v>
      </c>
      <c r="G134" s="668">
        <v>24749.4</v>
      </c>
      <c r="H134" s="668">
        <v>1</v>
      </c>
      <c r="I134" s="668">
        <v>4949.88</v>
      </c>
      <c r="J134" s="668">
        <v>2</v>
      </c>
      <c r="K134" s="668">
        <v>9899.76</v>
      </c>
      <c r="L134" s="668">
        <v>0.39999999999999997</v>
      </c>
      <c r="M134" s="668">
        <v>4949.88</v>
      </c>
      <c r="N134" s="668">
        <v>3</v>
      </c>
      <c r="O134" s="668">
        <v>14849.64</v>
      </c>
      <c r="P134" s="681">
        <v>0.6</v>
      </c>
      <c r="Q134" s="669">
        <v>4949.88</v>
      </c>
    </row>
    <row r="135" spans="1:17" ht="14.4" customHeight="1" x14ac:dyDescent="0.3">
      <c r="A135" s="664" t="s">
        <v>535</v>
      </c>
      <c r="B135" s="665" t="s">
        <v>4306</v>
      </c>
      <c r="C135" s="665" t="s">
        <v>4347</v>
      </c>
      <c r="D135" s="665" t="s">
        <v>4411</v>
      </c>
      <c r="E135" s="665" t="s">
        <v>4412</v>
      </c>
      <c r="F135" s="668">
        <v>4</v>
      </c>
      <c r="G135" s="668">
        <v>81764.12</v>
      </c>
      <c r="H135" s="668">
        <v>1</v>
      </c>
      <c r="I135" s="668">
        <v>20441.03</v>
      </c>
      <c r="J135" s="668">
        <v>2</v>
      </c>
      <c r="K135" s="668">
        <v>40882.06</v>
      </c>
      <c r="L135" s="668">
        <v>0.5</v>
      </c>
      <c r="M135" s="668">
        <v>20441.03</v>
      </c>
      <c r="N135" s="668"/>
      <c r="O135" s="668"/>
      <c r="P135" s="681"/>
      <c r="Q135" s="669"/>
    </row>
    <row r="136" spans="1:17" ht="14.4" customHeight="1" x14ac:dyDescent="0.3">
      <c r="A136" s="664" t="s">
        <v>535</v>
      </c>
      <c r="B136" s="665" t="s">
        <v>4306</v>
      </c>
      <c r="C136" s="665" t="s">
        <v>4347</v>
      </c>
      <c r="D136" s="665" t="s">
        <v>4413</v>
      </c>
      <c r="E136" s="665" t="s">
        <v>4414</v>
      </c>
      <c r="F136" s="668">
        <v>28</v>
      </c>
      <c r="G136" s="668">
        <v>722967.56</v>
      </c>
      <c r="H136" s="668">
        <v>1</v>
      </c>
      <c r="I136" s="668">
        <v>25820.27</v>
      </c>
      <c r="J136" s="668">
        <v>31</v>
      </c>
      <c r="K136" s="668">
        <v>800428.37000000011</v>
      </c>
      <c r="L136" s="668">
        <v>1.1071428571428572</v>
      </c>
      <c r="M136" s="668">
        <v>25820.270000000004</v>
      </c>
      <c r="N136" s="668">
        <v>21</v>
      </c>
      <c r="O136" s="668">
        <v>542225.67000000004</v>
      </c>
      <c r="P136" s="681">
        <v>0.75</v>
      </c>
      <c r="Q136" s="669">
        <v>25820.27</v>
      </c>
    </row>
    <row r="137" spans="1:17" ht="14.4" customHeight="1" x14ac:dyDescent="0.3">
      <c r="A137" s="664" t="s">
        <v>535</v>
      </c>
      <c r="B137" s="665" t="s">
        <v>4306</v>
      </c>
      <c r="C137" s="665" t="s">
        <v>4347</v>
      </c>
      <c r="D137" s="665" t="s">
        <v>4415</v>
      </c>
      <c r="E137" s="665" t="s">
        <v>4416</v>
      </c>
      <c r="F137" s="668">
        <v>24</v>
      </c>
      <c r="G137" s="668">
        <v>348218.16</v>
      </c>
      <c r="H137" s="668">
        <v>1</v>
      </c>
      <c r="I137" s="668">
        <v>14509.089999999998</v>
      </c>
      <c r="J137" s="668">
        <v>11</v>
      </c>
      <c r="K137" s="668">
        <v>159599.99</v>
      </c>
      <c r="L137" s="668">
        <v>0.45833333333333331</v>
      </c>
      <c r="M137" s="668">
        <v>14509.089999999998</v>
      </c>
      <c r="N137" s="668">
        <v>20</v>
      </c>
      <c r="O137" s="668">
        <v>290181.8</v>
      </c>
      <c r="P137" s="681">
        <v>0.83333333333333337</v>
      </c>
      <c r="Q137" s="669">
        <v>14509.09</v>
      </c>
    </row>
    <row r="138" spans="1:17" ht="14.4" customHeight="1" x14ac:dyDescent="0.3">
      <c r="A138" s="664" t="s">
        <v>535</v>
      </c>
      <c r="B138" s="665" t="s">
        <v>4306</v>
      </c>
      <c r="C138" s="665" t="s">
        <v>4347</v>
      </c>
      <c r="D138" s="665" t="s">
        <v>4417</v>
      </c>
      <c r="E138" s="665" t="s">
        <v>4418</v>
      </c>
      <c r="F138" s="668">
        <v>2</v>
      </c>
      <c r="G138" s="668">
        <v>32672</v>
      </c>
      <c r="H138" s="668">
        <v>1</v>
      </c>
      <c r="I138" s="668">
        <v>16336</v>
      </c>
      <c r="J138" s="668"/>
      <c r="K138" s="668"/>
      <c r="L138" s="668"/>
      <c r="M138" s="668"/>
      <c r="N138" s="668"/>
      <c r="O138" s="668"/>
      <c r="P138" s="681"/>
      <c r="Q138" s="669"/>
    </row>
    <row r="139" spans="1:17" ht="14.4" customHeight="1" x14ac:dyDescent="0.3">
      <c r="A139" s="664" t="s">
        <v>535</v>
      </c>
      <c r="B139" s="665" t="s">
        <v>4306</v>
      </c>
      <c r="C139" s="665" t="s">
        <v>4347</v>
      </c>
      <c r="D139" s="665" t="s">
        <v>4419</v>
      </c>
      <c r="E139" s="665" t="s">
        <v>4420</v>
      </c>
      <c r="F139" s="668">
        <v>55</v>
      </c>
      <c r="G139" s="668">
        <v>71775</v>
      </c>
      <c r="H139" s="668">
        <v>1</v>
      </c>
      <c r="I139" s="668">
        <v>1305</v>
      </c>
      <c r="J139" s="668">
        <v>53</v>
      </c>
      <c r="K139" s="668">
        <v>69165</v>
      </c>
      <c r="L139" s="668">
        <v>0.96363636363636362</v>
      </c>
      <c r="M139" s="668">
        <v>1305</v>
      </c>
      <c r="N139" s="668">
        <v>68</v>
      </c>
      <c r="O139" s="668">
        <v>88740</v>
      </c>
      <c r="P139" s="681">
        <v>1.2363636363636363</v>
      </c>
      <c r="Q139" s="669">
        <v>1305</v>
      </c>
    </row>
    <row r="140" spans="1:17" ht="14.4" customHeight="1" x14ac:dyDescent="0.3">
      <c r="A140" s="664" t="s">
        <v>535</v>
      </c>
      <c r="B140" s="665" t="s">
        <v>4306</v>
      </c>
      <c r="C140" s="665" t="s">
        <v>4347</v>
      </c>
      <c r="D140" s="665" t="s">
        <v>4421</v>
      </c>
      <c r="E140" s="665" t="s">
        <v>4422</v>
      </c>
      <c r="F140" s="668">
        <v>62</v>
      </c>
      <c r="G140" s="668">
        <v>66836</v>
      </c>
      <c r="H140" s="668">
        <v>1</v>
      </c>
      <c r="I140" s="668">
        <v>1078</v>
      </c>
      <c r="J140" s="668">
        <v>62</v>
      </c>
      <c r="K140" s="668">
        <v>66836</v>
      </c>
      <c r="L140" s="668">
        <v>1</v>
      </c>
      <c r="M140" s="668">
        <v>1078</v>
      </c>
      <c r="N140" s="668">
        <v>81</v>
      </c>
      <c r="O140" s="668">
        <v>87318</v>
      </c>
      <c r="P140" s="681">
        <v>1.3064516129032258</v>
      </c>
      <c r="Q140" s="669">
        <v>1078</v>
      </c>
    </row>
    <row r="141" spans="1:17" ht="14.4" customHeight="1" x14ac:dyDescent="0.3">
      <c r="A141" s="664" t="s">
        <v>535</v>
      </c>
      <c r="B141" s="665" t="s">
        <v>4306</v>
      </c>
      <c r="C141" s="665" t="s">
        <v>4347</v>
      </c>
      <c r="D141" s="665" t="s">
        <v>4423</v>
      </c>
      <c r="E141" s="665" t="s">
        <v>4424</v>
      </c>
      <c r="F141" s="668">
        <v>2</v>
      </c>
      <c r="G141" s="668">
        <v>17018</v>
      </c>
      <c r="H141" s="668">
        <v>1</v>
      </c>
      <c r="I141" s="668">
        <v>8509</v>
      </c>
      <c r="J141" s="668"/>
      <c r="K141" s="668"/>
      <c r="L141" s="668"/>
      <c r="M141" s="668"/>
      <c r="N141" s="668">
        <v>1</v>
      </c>
      <c r="O141" s="668">
        <v>8509</v>
      </c>
      <c r="P141" s="681">
        <v>0.5</v>
      </c>
      <c r="Q141" s="669">
        <v>8509</v>
      </c>
    </row>
    <row r="142" spans="1:17" ht="14.4" customHeight="1" x14ac:dyDescent="0.3">
      <c r="A142" s="664" t="s">
        <v>535</v>
      </c>
      <c r="B142" s="665" t="s">
        <v>4306</v>
      </c>
      <c r="C142" s="665" t="s">
        <v>4347</v>
      </c>
      <c r="D142" s="665" t="s">
        <v>4425</v>
      </c>
      <c r="E142" s="665" t="s">
        <v>4426</v>
      </c>
      <c r="F142" s="668">
        <v>6</v>
      </c>
      <c r="G142" s="668">
        <v>34032</v>
      </c>
      <c r="H142" s="668">
        <v>1</v>
      </c>
      <c r="I142" s="668">
        <v>5672</v>
      </c>
      <c r="J142" s="668"/>
      <c r="K142" s="668"/>
      <c r="L142" s="668"/>
      <c r="M142" s="668"/>
      <c r="N142" s="668">
        <v>2</v>
      </c>
      <c r="O142" s="668">
        <v>11344</v>
      </c>
      <c r="P142" s="681">
        <v>0.33333333333333331</v>
      </c>
      <c r="Q142" s="669">
        <v>5672</v>
      </c>
    </row>
    <row r="143" spans="1:17" ht="14.4" customHeight="1" x14ac:dyDescent="0.3">
      <c r="A143" s="664" t="s">
        <v>535</v>
      </c>
      <c r="B143" s="665" t="s">
        <v>4306</v>
      </c>
      <c r="C143" s="665" t="s">
        <v>4347</v>
      </c>
      <c r="D143" s="665" t="s">
        <v>4427</v>
      </c>
      <c r="E143" s="665" t="s">
        <v>4428</v>
      </c>
      <c r="F143" s="668">
        <v>162</v>
      </c>
      <c r="G143" s="668">
        <v>34344</v>
      </c>
      <c r="H143" s="668">
        <v>1</v>
      </c>
      <c r="I143" s="668">
        <v>212</v>
      </c>
      <c r="J143" s="668">
        <v>98</v>
      </c>
      <c r="K143" s="668">
        <v>20776</v>
      </c>
      <c r="L143" s="668">
        <v>0.60493827160493829</v>
      </c>
      <c r="M143" s="668">
        <v>212</v>
      </c>
      <c r="N143" s="668">
        <v>142</v>
      </c>
      <c r="O143" s="668">
        <v>30104</v>
      </c>
      <c r="P143" s="681">
        <v>0.87654320987654322</v>
      </c>
      <c r="Q143" s="669">
        <v>212</v>
      </c>
    </row>
    <row r="144" spans="1:17" ht="14.4" customHeight="1" x14ac:dyDescent="0.3">
      <c r="A144" s="664" t="s">
        <v>535</v>
      </c>
      <c r="B144" s="665" t="s">
        <v>4306</v>
      </c>
      <c r="C144" s="665" t="s">
        <v>4347</v>
      </c>
      <c r="D144" s="665" t="s">
        <v>4429</v>
      </c>
      <c r="E144" s="665" t="s">
        <v>4430</v>
      </c>
      <c r="F144" s="668"/>
      <c r="G144" s="668"/>
      <c r="H144" s="668"/>
      <c r="I144" s="668"/>
      <c r="J144" s="668">
        <v>2</v>
      </c>
      <c r="K144" s="668">
        <v>2760</v>
      </c>
      <c r="L144" s="668"/>
      <c r="M144" s="668">
        <v>1380</v>
      </c>
      <c r="N144" s="668">
        <v>3</v>
      </c>
      <c r="O144" s="668">
        <v>4140</v>
      </c>
      <c r="P144" s="681"/>
      <c r="Q144" s="669">
        <v>1380</v>
      </c>
    </row>
    <row r="145" spans="1:17" ht="14.4" customHeight="1" x14ac:dyDescent="0.3">
      <c r="A145" s="664" t="s">
        <v>535</v>
      </c>
      <c r="B145" s="665" t="s">
        <v>4306</v>
      </c>
      <c r="C145" s="665" t="s">
        <v>4347</v>
      </c>
      <c r="D145" s="665" t="s">
        <v>4431</v>
      </c>
      <c r="E145" s="665" t="s">
        <v>4432</v>
      </c>
      <c r="F145" s="668">
        <v>1</v>
      </c>
      <c r="G145" s="668">
        <v>1404</v>
      </c>
      <c r="H145" s="668">
        <v>1</v>
      </c>
      <c r="I145" s="668">
        <v>1404</v>
      </c>
      <c r="J145" s="668"/>
      <c r="K145" s="668"/>
      <c r="L145" s="668"/>
      <c r="M145" s="668"/>
      <c r="N145" s="668">
        <v>1</v>
      </c>
      <c r="O145" s="668">
        <v>1404</v>
      </c>
      <c r="P145" s="681">
        <v>1</v>
      </c>
      <c r="Q145" s="669">
        <v>1404</v>
      </c>
    </row>
    <row r="146" spans="1:17" ht="14.4" customHeight="1" x14ac:dyDescent="0.3">
      <c r="A146" s="664" t="s">
        <v>535</v>
      </c>
      <c r="B146" s="665" t="s">
        <v>4306</v>
      </c>
      <c r="C146" s="665" t="s">
        <v>4347</v>
      </c>
      <c r="D146" s="665" t="s">
        <v>4433</v>
      </c>
      <c r="E146" s="665" t="s">
        <v>4434</v>
      </c>
      <c r="F146" s="668">
        <v>1</v>
      </c>
      <c r="G146" s="668">
        <v>1312</v>
      </c>
      <c r="H146" s="668">
        <v>1</v>
      </c>
      <c r="I146" s="668">
        <v>1312</v>
      </c>
      <c r="J146" s="668">
        <v>1</v>
      </c>
      <c r="K146" s="668">
        <v>1312</v>
      </c>
      <c r="L146" s="668">
        <v>1</v>
      </c>
      <c r="M146" s="668">
        <v>1312</v>
      </c>
      <c r="N146" s="668">
        <v>3</v>
      </c>
      <c r="O146" s="668">
        <v>3936</v>
      </c>
      <c r="P146" s="681">
        <v>3</v>
      </c>
      <c r="Q146" s="669">
        <v>1312</v>
      </c>
    </row>
    <row r="147" spans="1:17" ht="14.4" customHeight="1" x14ac:dyDescent="0.3">
      <c r="A147" s="664" t="s">
        <v>535</v>
      </c>
      <c r="B147" s="665" t="s">
        <v>4306</v>
      </c>
      <c r="C147" s="665" t="s">
        <v>4347</v>
      </c>
      <c r="D147" s="665" t="s">
        <v>4435</v>
      </c>
      <c r="E147" s="665" t="s">
        <v>4436</v>
      </c>
      <c r="F147" s="668"/>
      <c r="G147" s="668"/>
      <c r="H147" s="668"/>
      <c r="I147" s="668"/>
      <c r="J147" s="668">
        <v>2</v>
      </c>
      <c r="K147" s="668">
        <v>3120</v>
      </c>
      <c r="L147" s="668"/>
      <c r="M147" s="668">
        <v>1560</v>
      </c>
      <c r="N147" s="668">
        <v>2</v>
      </c>
      <c r="O147" s="668">
        <v>3120</v>
      </c>
      <c r="P147" s="681"/>
      <c r="Q147" s="669">
        <v>1560</v>
      </c>
    </row>
    <row r="148" spans="1:17" ht="14.4" customHeight="1" x14ac:dyDescent="0.3">
      <c r="A148" s="664" t="s">
        <v>535</v>
      </c>
      <c r="B148" s="665" t="s">
        <v>4306</v>
      </c>
      <c r="C148" s="665" t="s">
        <v>4347</v>
      </c>
      <c r="D148" s="665" t="s">
        <v>4437</v>
      </c>
      <c r="E148" s="665" t="s">
        <v>4438</v>
      </c>
      <c r="F148" s="668">
        <v>6</v>
      </c>
      <c r="G148" s="668">
        <v>34852.92</v>
      </c>
      <c r="H148" s="668">
        <v>1</v>
      </c>
      <c r="I148" s="668">
        <v>5808.82</v>
      </c>
      <c r="J148" s="668">
        <v>1</v>
      </c>
      <c r="K148" s="668">
        <v>5808.82</v>
      </c>
      <c r="L148" s="668">
        <v>0.16666666666666666</v>
      </c>
      <c r="M148" s="668">
        <v>5808.82</v>
      </c>
      <c r="N148" s="668">
        <v>4</v>
      </c>
      <c r="O148" s="668">
        <v>23235.279999999999</v>
      </c>
      <c r="P148" s="681">
        <v>0.66666666666666663</v>
      </c>
      <c r="Q148" s="669">
        <v>5808.82</v>
      </c>
    </row>
    <row r="149" spans="1:17" ht="14.4" customHeight="1" x14ac:dyDescent="0.3">
      <c r="A149" s="664" t="s">
        <v>535</v>
      </c>
      <c r="B149" s="665" t="s">
        <v>4306</v>
      </c>
      <c r="C149" s="665" t="s">
        <v>4347</v>
      </c>
      <c r="D149" s="665" t="s">
        <v>4439</v>
      </c>
      <c r="E149" s="665" t="s">
        <v>4440</v>
      </c>
      <c r="F149" s="668">
        <v>6</v>
      </c>
      <c r="G149" s="668">
        <v>49347.48</v>
      </c>
      <c r="H149" s="668">
        <v>1</v>
      </c>
      <c r="I149" s="668">
        <v>8224.58</v>
      </c>
      <c r="J149" s="668">
        <v>1</v>
      </c>
      <c r="K149" s="668">
        <v>8224.58</v>
      </c>
      <c r="L149" s="668">
        <v>0.16666666666666666</v>
      </c>
      <c r="M149" s="668">
        <v>8224.58</v>
      </c>
      <c r="N149" s="668">
        <v>3</v>
      </c>
      <c r="O149" s="668">
        <v>24673.739999999998</v>
      </c>
      <c r="P149" s="681">
        <v>0.49999999999999994</v>
      </c>
      <c r="Q149" s="669">
        <v>8224.58</v>
      </c>
    </row>
    <row r="150" spans="1:17" ht="14.4" customHeight="1" x14ac:dyDescent="0.3">
      <c r="A150" s="664" t="s">
        <v>535</v>
      </c>
      <c r="B150" s="665" t="s">
        <v>4306</v>
      </c>
      <c r="C150" s="665" t="s">
        <v>4347</v>
      </c>
      <c r="D150" s="665" t="s">
        <v>4441</v>
      </c>
      <c r="E150" s="665" t="s">
        <v>4442</v>
      </c>
      <c r="F150" s="668">
        <v>2</v>
      </c>
      <c r="G150" s="668">
        <v>18318.759999999998</v>
      </c>
      <c r="H150" s="668">
        <v>1</v>
      </c>
      <c r="I150" s="668">
        <v>9159.3799999999992</v>
      </c>
      <c r="J150" s="668"/>
      <c r="K150" s="668"/>
      <c r="L150" s="668"/>
      <c r="M150" s="668"/>
      <c r="N150" s="668">
        <v>1</v>
      </c>
      <c r="O150" s="668">
        <v>9159.3799999999992</v>
      </c>
      <c r="P150" s="681">
        <v>0.5</v>
      </c>
      <c r="Q150" s="669">
        <v>9159.3799999999992</v>
      </c>
    </row>
    <row r="151" spans="1:17" ht="14.4" customHeight="1" x14ac:dyDescent="0.3">
      <c r="A151" s="664" t="s">
        <v>535</v>
      </c>
      <c r="B151" s="665" t="s">
        <v>4306</v>
      </c>
      <c r="C151" s="665" t="s">
        <v>4347</v>
      </c>
      <c r="D151" s="665" t="s">
        <v>4443</v>
      </c>
      <c r="E151" s="665" t="s">
        <v>4444</v>
      </c>
      <c r="F151" s="668">
        <v>91</v>
      </c>
      <c r="G151" s="668">
        <v>113171.23999999999</v>
      </c>
      <c r="H151" s="668">
        <v>1</v>
      </c>
      <c r="I151" s="668">
        <v>1243.6399999999999</v>
      </c>
      <c r="J151" s="668">
        <v>88</v>
      </c>
      <c r="K151" s="668">
        <v>109440.31999999998</v>
      </c>
      <c r="L151" s="668">
        <v>0.96703296703296693</v>
      </c>
      <c r="M151" s="668">
        <v>1243.6399999999996</v>
      </c>
      <c r="N151" s="668">
        <v>94</v>
      </c>
      <c r="O151" s="668">
        <v>116902.15999999999</v>
      </c>
      <c r="P151" s="681">
        <v>1.0329670329670328</v>
      </c>
      <c r="Q151" s="669">
        <v>1243.6399999999999</v>
      </c>
    </row>
    <row r="152" spans="1:17" ht="14.4" customHeight="1" x14ac:dyDescent="0.3">
      <c r="A152" s="664" t="s">
        <v>535</v>
      </c>
      <c r="B152" s="665" t="s">
        <v>4306</v>
      </c>
      <c r="C152" s="665" t="s">
        <v>4347</v>
      </c>
      <c r="D152" s="665" t="s">
        <v>4445</v>
      </c>
      <c r="E152" s="665" t="s">
        <v>4446</v>
      </c>
      <c r="F152" s="668">
        <v>3</v>
      </c>
      <c r="G152" s="668">
        <v>48411.659999999996</v>
      </c>
      <c r="H152" s="668">
        <v>1</v>
      </c>
      <c r="I152" s="668">
        <v>16137.22</v>
      </c>
      <c r="J152" s="668">
        <v>3</v>
      </c>
      <c r="K152" s="668">
        <v>48411.659999999996</v>
      </c>
      <c r="L152" s="668">
        <v>1</v>
      </c>
      <c r="M152" s="668">
        <v>16137.22</v>
      </c>
      <c r="N152" s="668">
        <v>2</v>
      </c>
      <c r="O152" s="668">
        <v>32274.44</v>
      </c>
      <c r="P152" s="681">
        <v>0.66666666666666674</v>
      </c>
      <c r="Q152" s="669">
        <v>16137.22</v>
      </c>
    </row>
    <row r="153" spans="1:17" ht="14.4" customHeight="1" x14ac:dyDescent="0.3">
      <c r="A153" s="664" t="s">
        <v>535</v>
      </c>
      <c r="B153" s="665" t="s">
        <v>4306</v>
      </c>
      <c r="C153" s="665" t="s">
        <v>4347</v>
      </c>
      <c r="D153" s="665" t="s">
        <v>4447</v>
      </c>
      <c r="E153" s="665" t="s">
        <v>4448</v>
      </c>
      <c r="F153" s="668">
        <v>25</v>
      </c>
      <c r="G153" s="668">
        <v>41450</v>
      </c>
      <c r="H153" s="668">
        <v>1</v>
      </c>
      <c r="I153" s="668">
        <v>1658</v>
      </c>
      <c r="J153" s="668">
        <v>19</v>
      </c>
      <c r="K153" s="668">
        <v>31502</v>
      </c>
      <c r="L153" s="668">
        <v>0.76</v>
      </c>
      <c r="M153" s="668">
        <v>1658</v>
      </c>
      <c r="N153" s="668">
        <v>27</v>
      </c>
      <c r="O153" s="668">
        <v>44766</v>
      </c>
      <c r="P153" s="681">
        <v>1.08</v>
      </c>
      <c r="Q153" s="669">
        <v>1658</v>
      </c>
    </row>
    <row r="154" spans="1:17" ht="14.4" customHeight="1" x14ac:dyDescent="0.3">
      <c r="A154" s="664" t="s">
        <v>535</v>
      </c>
      <c r="B154" s="665" t="s">
        <v>4306</v>
      </c>
      <c r="C154" s="665" t="s">
        <v>4347</v>
      </c>
      <c r="D154" s="665" t="s">
        <v>4449</v>
      </c>
      <c r="E154" s="665" t="s">
        <v>4450</v>
      </c>
      <c r="F154" s="668"/>
      <c r="G154" s="668"/>
      <c r="H154" s="668"/>
      <c r="I154" s="668"/>
      <c r="J154" s="668"/>
      <c r="K154" s="668"/>
      <c r="L154" s="668"/>
      <c r="M154" s="668"/>
      <c r="N154" s="668">
        <v>2</v>
      </c>
      <c r="O154" s="668">
        <v>16898.939999999999</v>
      </c>
      <c r="P154" s="681"/>
      <c r="Q154" s="669">
        <v>8449.4699999999993</v>
      </c>
    </row>
    <row r="155" spans="1:17" ht="14.4" customHeight="1" x14ac:dyDescent="0.3">
      <c r="A155" s="664" t="s">
        <v>535</v>
      </c>
      <c r="B155" s="665" t="s">
        <v>4306</v>
      </c>
      <c r="C155" s="665" t="s">
        <v>4347</v>
      </c>
      <c r="D155" s="665" t="s">
        <v>4451</v>
      </c>
      <c r="E155" s="665" t="s">
        <v>4442</v>
      </c>
      <c r="F155" s="668">
        <v>1</v>
      </c>
      <c r="G155" s="668">
        <v>8025.6</v>
      </c>
      <c r="H155" s="668">
        <v>1</v>
      </c>
      <c r="I155" s="668">
        <v>8025.6</v>
      </c>
      <c r="J155" s="668"/>
      <c r="K155" s="668"/>
      <c r="L155" s="668"/>
      <c r="M155" s="668"/>
      <c r="N155" s="668">
        <v>2</v>
      </c>
      <c r="O155" s="668">
        <v>16051.2</v>
      </c>
      <c r="P155" s="681">
        <v>2</v>
      </c>
      <c r="Q155" s="669">
        <v>8025.6</v>
      </c>
    </row>
    <row r="156" spans="1:17" ht="14.4" customHeight="1" x14ac:dyDescent="0.3">
      <c r="A156" s="664" t="s">
        <v>535</v>
      </c>
      <c r="B156" s="665" t="s">
        <v>4306</v>
      </c>
      <c r="C156" s="665" t="s">
        <v>4347</v>
      </c>
      <c r="D156" s="665" t="s">
        <v>4452</v>
      </c>
      <c r="E156" s="665" t="s">
        <v>4453</v>
      </c>
      <c r="F156" s="668">
        <v>27</v>
      </c>
      <c r="G156" s="668">
        <v>30304.26</v>
      </c>
      <c r="H156" s="668">
        <v>1</v>
      </c>
      <c r="I156" s="668">
        <v>1122.3799999999999</v>
      </c>
      <c r="J156" s="668"/>
      <c r="K156" s="668"/>
      <c r="L156" s="668"/>
      <c r="M156" s="668"/>
      <c r="N156" s="668">
        <v>43</v>
      </c>
      <c r="O156" s="668">
        <v>48262.340000000004</v>
      </c>
      <c r="P156" s="681">
        <v>1.5925925925925928</v>
      </c>
      <c r="Q156" s="669">
        <v>1122.3800000000001</v>
      </c>
    </row>
    <row r="157" spans="1:17" ht="14.4" customHeight="1" x14ac:dyDescent="0.3">
      <c r="A157" s="664" t="s">
        <v>535</v>
      </c>
      <c r="B157" s="665" t="s">
        <v>4306</v>
      </c>
      <c r="C157" s="665" t="s">
        <v>4347</v>
      </c>
      <c r="D157" s="665" t="s">
        <v>4454</v>
      </c>
      <c r="E157" s="665" t="s">
        <v>4455</v>
      </c>
      <c r="F157" s="668">
        <v>90</v>
      </c>
      <c r="G157" s="668">
        <v>160884</v>
      </c>
      <c r="H157" s="668">
        <v>1</v>
      </c>
      <c r="I157" s="668">
        <v>1787.6</v>
      </c>
      <c r="J157" s="668">
        <v>125</v>
      </c>
      <c r="K157" s="668">
        <v>223449.99999999997</v>
      </c>
      <c r="L157" s="668">
        <v>1.3888888888888886</v>
      </c>
      <c r="M157" s="668">
        <v>1787.5999999999997</v>
      </c>
      <c r="N157" s="668">
        <v>87</v>
      </c>
      <c r="O157" s="668">
        <v>155521.19999999998</v>
      </c>
      <c r="P157" s="681">
        <v>0.96666666666666656</v>
      </c>
      <c r="Q157" s="669">
        <v>1787.6</v>
      </c>
    </row>
    <row r="158" spans="1:17" ht="14.4" customHeight="1" x14ac:dyDescent="0.3">
      <c r="A158" s="664" t="s">
        <v>535</v>
      </c>
      <c r="B158" s="665" t="s">
        <v>4306</v>
      </c>
      <c r="C158" s="665" t="s">
        <v>4347</v>
      </c>
      <c r="D158" s="665" t="s">
        <v>4456</v>
      </c>
      <c r="E158" s="665" t="s">
        <v>4457</v>
      </c>
      <c r="F158" s="668">
        <v>16</v>
      </c>
      <c r="G158" s="668">
        <v>1158737.44</v>
      </c>
      <c r="H158" s="668">
        <v>1</v>
      </c>
      <c r="I158" s="668">
        <v>72421.09</v>
      </c>
      <c r="J158" s="668">
        <v>4</v>
      </c>
      <c r="K158" s="668">
        <v>289684.36</v>
      </c>
      <c r="L158" s="668">
        <v>0.25</v>
      </c>
      <c r="M158" s="668">
        <v>72421.09</v>
      </c>
      <c r="N158" s="668">
        <v>15</v>
      </c>
      <c r="O158" s="668">
        <v>1048200</v>
      </c>
      <c r="P158" s="681">
        <v>0.90460527451326678</v>
      </c>
      <c r="Q158" s="669">
        <v>69880</v>
      </c>
    </row>
    <row r="159" spans="1:17" ht="14.4" customHeight="1" x14ac:dyDescent="0.3">
      <c r="A159" s="664" t="s">
        <v>535</v>
      </c>
      <c r="B159" s="665" t="s">
        <v>4306</v>
      </c>
      <c r="C159" s="665" t="s">
        <v>4347</v>
      </c>
      <c r="D159" s="665" t="s">
        <v>4458</v>
      </c>
      <c r="E159" s="665" t="s">
        <v>4459</v>
      </c>
      <c r="F159" s="668"/>
      <c r="G159" s="668"/>
      <c r="H159" s="668"/>
      <c r="I159" s="668"/>
      <c r="J159" s="668"/>
      <c r="K159" s="668"/>
      <c r="L159" s="668"/>
      <c r="M159" s="668"/>
      <c r="N159" s="668">
        <v>1</v>
      </c>
      <c r="O159" s="668">
        <v>118450</v>
      </c>
      <c r="P159" s="681"/>
      <c r="Q159" s="669">
        <v>118450</v>
      </c>
    </row>
    <row r="160" spans="1:17" ht="14.4" customHeight="1" x14ac:dyDescent="0.3">
      <c r="A160" s="664" t="s">
        <v>535</v>
      </c>
      <c r="B160" s="665" t="s">
        <v>4306</v>
      </c>
      <c r="C160" s="665" t="s">
        <v>4347</v>
      </c>
      <c r="D160" s="665" t="s">
        <v>4460</v>
      </c>
      <c r="E160" s="665" t="s">
        <v>4461</v>
      </c>
      <c r="F160" s="668">
        <v>1</v>
      </c>
      <c r="G160" s="668">
        <v>87846.78</v>
      </c>
      <c r="H160" s="668">
        <v>1</v>
      </c>
      <c r="I160" s="668">
        <v>87846.78</v>
      </c>
      <c r="J160" s="668">
        <v>3</v>
      </c>
      <c r="K160" s="668">
        <v>263540.33999999997</v>
      </c>
      <c r="L160" s="668">
        <v>2.9999999999999996</v>
      </c>
      <c r="M160" s="668">
        <v>87846.779999999984</v>
      </c>
      <c r="N160" s="668">
        <v>6</v>
      </c>
      <c r="O160" s="668">
        <v>427800</v>
      </c>
      <c r="P160" s="681">
        <v>4.8698426965678197</v>
      </c>
      <c r="Q160" s="669">
        <v>71300</v>
      </c>
    </row>
    <row r="161" spans="1:17" ht="14.4" customHeight="1" x14ac:dyDescent="0.3">
      <c r="A161" s="664" t="s">
        <v>535</v>
      </c>
      <c r="B161" s="665" t="s">
        <v>4306</v>
      </c>
      <c r="C161" s="665" t="s">
        <v>4347</v>
      </c>
      <c r="D161" s="665" t="s">
        <v>4462</v>
      </c>
      <c r="E161" s="665" t="s">
        <v>4463</v>
      </c>
      <c r="F161" s="668"/>
      <c r="G161" s="668"/>
      <c r="H161" s="668"/>
      <c r="I161" s="668"/>
      <c r="J161" s="668">
        <v>1</v>
      </c>
      <c r="K161" s="668">
        <v>660</v>
      </c>
      <c r="L161" s="668"/>
      <c r="M161" s="668">
        <v>660</v>
      </c>
      <c r="N161" s="668"/>
      <c r="O161" s="668"/>
      <c r="P161" s="681"/>
      <c r="Q161" s="669"/>
    </row>
    <row r="162" spans="1:17" ht="14.4" customHeight="1" x14ac:dyDescent="0.3">
      <c r="A162" s="664" t="s">
        <v>535</v>
      </c>
      <c r="B162" s="665" t="s">
        <v>4306</v>
      </c>
      <c r="C162" s="665" t="s">
        <v>4347</v>
      </c>
      <c r="D162" s="665" t="s">
        <v>4464</v>
      </c>
      <c r="E162" s="665" t="s">
        <v>4465</v>
      </c>
      <c r="F162" s="668">
        <v>4</v>
      </c>
      <c r="G162" s="668">
        <v>321896.59999999998</v>
      </c>
      <c r="H162" s="668">
        <v>1</v>
      </c>
      <c r="I162" s="668">
        <v>80474.149999999994</v>
      </c>
      <c r="J162" s="668">
        <v>6</v>
      </c>
      <c r="K162" s="668">
        <v>482844.89999999997</v>
      </c>
      <c r="L162" s="668">
        <v>1.5</v>
      </c>
      <c r="M162" s="668">
        <v>80474.149999999994</v>
      </c>
      <c r="N162" s="668">
        <v>2</v>
      </c>
      <c r="O162" s="668">
        <v>160948.29999999999</v>
      </c>
      <c r="P162" s="681">
        <v>0.5</v>
      </c>
      <c r="Q162" s="669">
        <v>80474.149999999994</v>
      </c>
    </row>
    <row r="163" spans="1:17" ht="14.4" customHeight="1" x14ac:dyDescent="0.3">
      <c r="A163" s="664" t="s">
        <v>535</v>
      </c>
      <c r="B163" s="665" t="s">
        <v>4306</v>
      </c>
      <c r="C163" s="665" t="s">
        <v>4347</v>
      </c>
      <c r="D163" s="665" t="s">
        <v>4466</v>
      </c>
      <c r="E163" s="665" t="s">
        <v>4467</v>
      </c>
      <c r="F163" s="668">
        <v>1</v>
      </c>
      <c r="G163" s="668">
        <v>12500</v>
      </c>
      <c r="H163" s="668">
        <v>1</v>
      </c>
      <c r="I163" s="668">
        <v>12500</v>
      </c>
      <c r="J163" s="668">
        <v>1</v>
      </c>
      <c r="K163" s="668">
        <v>12500</v>
      </c>
      <c r="L163" s="668">
        <v>1</v>
      </c>
      <c r="M163" s="668">
        <v>12500</v>
      </c>
      <c r="N163" s="668">
        <v>1</v>
      </c>
      <c r="O163" s="668">
        <v>12500</v>
      </c>
      <c r="P163" s="681">
        <v>1</v>
      </c>
      <c r="Q163" s="669">
        <v>12500</v>
      </c>
    </row>
    <row r="164" spans="1:17" ht="14.4" customHeight="1" x14ac:dyDescent="0.3">
      <c r="A164" s="664" t="s">
        <v>535</v>
      </c>
      <c r="B164" s="665" t="s">
        <v>4306</v>
      </c>
      <c r="C164" s="665" t="s">
        <v>4347</v>
      </c>
      <c r="D164" s="665" t="s">
        <v>4468</v>
      </c>
      <c r="E164" s="665" t="s">
        <v>4469</v>
      </c>
      <c r="F164" s="668"/>
      <c r="G164" s="668"/>
      <c r="H164" s="668"/>
      <c r="I164" s="668"/>
      <c r="J164" s="668"/>
      <c r="K164" s="668"/>
      <c r="L164" s="668"/>
      <c r="M164" s="668"/>
      <c r="N164" s="668">
        <v>2</v>
      </c>
      <c r="O164" s="668">
        <v>115014</v>
      </c>
      <c r="P164" s="681"/>
      <c r="Q164" s="669">
        <v>57507</v>
      </c>
    </row>
    <row r="165" spans="1:17" ht="14.4" customHeight="1" x14ac:dyDescent="0.3">
      <c r="A165" s="664" t="s">
        <v>535</v>
      </c>
      <c r="B165" s="665" t="s">
        <v>4306</v>
      </c>
      <c r="C165" s="665" t="s">
        <v>4347</v>
      </c>
      <c r="D165" s="665" t="s">
        <v>4470</v>
      </c>
      <c r="E165" s="665" t="s">
        <v>4471</v>
      </c>
      <c r="F165" s="668"/>
      <c r="G165" s="668"/>
      <c r="H165" s="668"/>
      <c r="I165" s="668"/>
      <c r="J165" s="668">
        <v>1</v>
      </c>
      <c r="K165" s="668">
        <v>43152.11</v>
      </c>
      <c r="L165" s="668"/>
      <c r="M165" s="668">
        <v>43152.11</v>
      </c>
      <c r="N165" s="668">
        <v>3</v>
      </c>
      <c r="O165" s="668">
        <v>129456.33</v>
      </c>
      <c r="P165" s="681"/>
      <c r="Q165" s="669">
        <v>43152.11</v>
      </c>
    </row>
    <row r="166" spans="1:17" ht="14.4" customHeight="1" x14ac:dyDescent="0.3">
      <c r="A166" s="664" t="s">
        <v>535</v>
      </c>
      <c r="B166" s="665" t="s">
        <v>4306</v>
      </c>
      <c r="C166" s="665" t="s">
        <v>4347</v>
      </c>
      <c r="D166" s="665" t="s">
        <v>4472</v>
      </c>
      <c r="E166" s="665" t="s">
        <v>4473</v>
      </c>
      <c r="F166" s="668">
        <v>4</v>
      </c>
      <c r="G166" s="668">
        <v>54761.440000000002</v>
      </c>
      <c r="H166" s="668">
        <v>1</v>
      </c>
      <c r="I166" s="668">
        <v>13690.36</v>
      </c>
      <c r="J166" s="668"/>
      <c r="K166" s="668"/>
      <c r="L166" s="668"/>
      <c r="M166" s="668"/>
      <c r="N166" s="668">
        <v>1</v>
      </c>
      <c r="O166" s="668">
        <v>13690.36</v>
      </c>
      <c r="P166" s="681">
        <v>0.25</v>
      </c>
      <c r="Q166" s="669">
        <v>13690.36</v>
      </c>
    </row>
    <row r="167" spans="1:17" ht="14.4" customHeight="1" x14ac:dyDescent="0.3">
      <c r="A167" s="664" t="s">
        <v>535</v>
      </c>
      <c r="B167" s="665" t="s">
        <v>4306</v>
      </c>
      <c r="C167" s="665" t="s">
        <v>4347</v>
      </c>
      <c r="D167" s="665" t="s">
        <v>4474</v>
      </c>
      <c r="E167" s="665" t="s">
        <v>4475</v>
      </c>
      <c r="F167" s="668">
        <v>3</v>
      </c>
      <c r="G167" s="668">
        <v>7461.8099999999995</v>
      </c>
      <c r="H167" s="668">
        <v>1</v>
      </c>
      <c r="I167" s="668">
        <v>2487.27</v>
      </c>
      <c r="J167" s="668">
        <v>1</v>
      </c>
      <c r="K167" s="668">
        <v>2487.27</v>
      </c>
      <c r="L167" s="668">
        <v>0.33333333333333337</v>
      </c>
      <c r="M167" s="668">
        <v>2487.27</v>
      </c>
      <c r="N167" s="668">
        <v>1</v>
      </c>
      <c r="O167" s="668">
        <v>2487.27</v>
      </c>
      <c r="P167" s="681">
        <v>0.33333333333333337</v>
      </c>
      <c r="Q167" s="669">
        <v>2487.27</v>
      </c>
    </row>
    <row r="168" spans="1:17" ht="14.4" customHeight="1" x14ac:dyDescent="0.3">
      <c r="A168" s="664" t="s">
        <v>535</v>
      </c>
      <c r="B168" s="665" t="s">
        <v>4306</v>
      </c>
      <c r="C168" s="665" t="s">
        <v>4347</v>
      </c>
      <c r="D168" s="665" t="s">
        <v>4476</v>
      </c>
      <c r="E168" s="665" t="s">
        <v>4477</v>
      </c>
      <c r="F168" s="668"/>
      <c r="G168" s="668"/>
      <c r="H168" s="668"/>
      <c r="I168" s="668"/>
      <c r="J168" s="668">
        <v>1</v>
      </c>
      <c r="K168" s="668">
        <v>59800</v>
      </c>
      <c r="L168" s="668"/>
      <c r="M168" s="668">
        <v>59800</v>
      </c>
      <c r="N168" s="668"/>
      <c r="O168" s="668"/>
      <c r="P168" s="681"/>
      <c r="Q168" s="669"/>
    </row>
    <row r="169" spans="1:17" ht="14.4" customHeight="1" x14ac:dyDescent="0.3">
      <c r="A169" s="664" t="s">
        <v>535</v>
      </c>
      <c r="B169" s="665" t="s">
        <v>4306</v>
      </c>
      <c r="C169" s="665" t="s">
        <v>4347</v>
      </c>
      <c r="D169" s="665" t="s">
        <v>4478</v>
      </c>
      <c r="E169" s="665" t="s">
        <v>4479</v>
      </c>
      <c r="F169" s="668">
        <v>2</v>
      </c>
      <c r="G169" s="668">
        <v>2151.5</v>
      </c>
      <c r="H169" s="668">
        <v>1</v>
      </c>
      <c r="I169" s="668">
        <v>1075.75</v>
      </c>
      <c r="J169" s="668"/>
      <c r="K169" s="668"/>
      <c r="L169" s="668"/>
      <c r="M169" s="668"/>
      <c r="N169" s="668"/>
      <c r="O169" s="668"/>
      <c r="P169" s="681"/>
      <c r="Q169" s="669"/>
    </row>
    <row r="170" spans="1:17" ht="14.4" customHeight="1" x14ac:dyDescent="0.3">
      <c r="A170" s="664" t="s">
        <v>535</v>
      </c>
      <c r="B170" s="665" t="s">
        <v>4306</v>
      </c>
      <c r="C170" s="665" t="s">
        <v>4347</v>
      </c>
      <c r="D170" s="665" t="s">
        <v>4480</v>
      </c>
      <c r="E170" s="665" t="s">
        <v>4481</v>
      </c>
      <c r="F170" s="668">
        <v>1</v>
      </c>
      <c r="G170" s="668">
        <v>1212.55</v>
      </c>
      <c r="H170" s="668">
        <v>1</v>
      </c>
      <c r="I170" s="668">
        <v>1212.55</v>
      </c>
      <c r="J170" s="668">
        <v>1</v>
      </c>
      <c r="K170" s="668">
        <v>1212.55</v>
      </c>
      <c r="L170" s="668">
        <v>1</v>
      </c>
      <c r="M170" s="668">
        <v>1212.55</v>
      </c>
      <c r="N170" s="668">
        <v>2</v>
      </c>
      <c r="O170" s="668">
        <v>2425.1</v>
      </c>
      <c r="P170" s="681">
        <v>2</v>
      </c>
      <c r="Q170" s="669">
        <v>1212.55</v>
      </c>
    </row>
    <row r="171" spans="1:17" ht="14.4" customHeight="1" x14ac:dyDescent="0.3">
      <c r="A171" s="664" t="s">
        <v>535</v>
      </c>
      <c r="B171" s="665" t="s">
        <v>4306</v>
      </c>
      <c r="C171" s="665" t="s">
        <v>4347</v>
      </c>
      <c r="D171" s="665" t="s">
        <v>4482</v>
      </c>
      <c r="E171" s="665" t="s">
        <v>4483</v>
      </c>
      <c r="F171" s="668"/>
      <c r="G171" s="668"/>
      <c r="H171" s="668"/>
      <c r="I171" s="668"/>
      <c r="J171" s="668"/>
      <c r="K171" s="668"/>
      <c r="L171" s="668"/>
      <c r="M171" s="668"/>
      <c r="N171" s="668">
        <v>1</v>
      </c>
      <c r="O171" s="668">
        <v>1430.18</v>
      </c>
      <c r="P171" s="681"/>
      <c r="Q171" s="669">
        <v>1430.18</v>
      </c>
    </row>
    <row r="172" spans="1:17" ht="14.4" customHeight="1" x14ac:dyDescent="0.3">
      <c r="A172" s="664" t="s">
        <v>535</v>
      </c>
      <c r="B172" s="665" t="s">
        <v>4306</v>
      </c>
      <c r="C172" s="665" t="s">
        <v>4347</v>
      </c>
      <c r="D172" s="665" t="s">
        <v>4484</v>
      </c>
      <c r="E172" s="665" t="s">
        <v>4485</v>
      </c>
      <c r="F172" s="668"/>
      <c r="G172" s="668"/>
      <c r="H172" s="668"/>
      <c r="I172" s="668"/>
      <c r="J172" s="668"/>
      <c r="K172" s="668"/>
      <c r="L172" s="668"/>
      <c r="M172" s="668"/>
      <c r="N172" s="668">
        <v>3</v>
      </c>
      <c r="O172" s="668">
        <v>4079.13</v>
      </c>
      <c r="P172" s="681"/>
      <c r="Q172" s="669">
        <v>1359.71</v>
      </c>
    </row>
    <row r="173" spans="1:17" ht="14.4" customHeight="1" x14ac:dyDescent="0.3">
      <c r="A173" s="664" t="s">
        <v>535</v>
      </c>
      <c r="B173" s="665" t="s">
        <v>4306</v>
      </c>
      <c r="C173" s="665" t="s">
        <v>4347</v>
      </c>
      <c r="D173" s="665" t="s">
        <v>4486</v>
      </c>
      <c r="E173" s="665" t="s">
        <v>4487</v>
      </c>
      <c r="F173" s="668"/>
      <c r="G173" s="668"/>
      <c r="H173" s="668"/>
      <c r="I173" s="668"/>
      <c r="J173" s="668">
        <v>2</v>
      </c>
      <c r="K173" s="668">
        <v>3233.46</v>
      </c>
      <c r="L173" s="668"/>
      <c r="M173" s="668">
        <v>1616.73</v>
      </c>
      <c r="N173" s="668">
        <v>1</v>
      </c>
      <c r="O173" s="668">
        <v>1616.73</v>
      </c>
      <c r="P173" s="681"/>
      <c r="Q173" s="669">
        <v>1616.73</v>
      </c>
    </row>
    <row r="174" spans="1:17" ht="14.4" customHeight="1" x14ac:dyDescent="0.3">
      <c r="A174" s="664" t="s">
        <v>535</v>
      </c>
      <c r="B174" s="665" t="s">
        <v>4306</v>
      </c>
      <c r="C174" s="665" t="s">
        <v>4347</v>
      </c>
      <c r="D174" s="665" t="s">
        <v>4488</v>
      </c>
      <c r="E174" s="665" t="s">
        <v>4489</v>
      </c>
      <c r="F174" s="668"/>
      <c r="G174" s="668"/>
      <c r="H174" s="668"/>
      <c r="I174" s="668"/>
      <c r="J174" s="668">
        <v>1</v>
      </c>
      <c r="K174" s="668">
        <v>11997</v>
      </c>
      <c r="L174" s="668"/>
      <c r="M174" s="668">
        <v>11997</v>
      </c>
      <c r="N174" s="668"/>
      <c r="O174" s="668"/>
      <c r="P174" s="681"/>
      <c r="Q174" s="669"/>
    </row>
    <row r="175" spans="1:17" ht="14.4" customHeight="1" x14ac:dyDescent="0.3">
      <c r="A175" s="664" t="s">
        <v>535</v>
      </c>
      <c r="B175" s="665" t="s">
        <v>4306</v>
      </c>
      <c r="C175" s="665" t="s">
        <v>4347</v>
      </c>
      <c r="D175" s="665" t="s">
        <v>4490</v>
      </c>
      <c r="E175" s="665" t="s">
        <v>4491</v>
      </c>
      <c r="F175" s="668"/>
      <c r="G175" s="668"/>
      <c r="H175" s="668"/>
      <c r="I175" s="668"/>
      <c r="J175" s="668">
        <v>2</v>
      </c>
      <c r="K175" s="668">
        <v>35650</v>
      </c>
      <c r="L175" s="668"/>
      <c r="M175" s="668">
        <v>17825</v>
      </c>
      <c r="N175" s="668">
        <v>3</v>
      </c>
      <c r="O175" s="668">
        <v>53475</v>
      </c>
      <c r="P175" s="681"/>
      <c r="Q175" s="669">
        <v>17825</v>
      </c>
    </row>
    <row r="176" spans="1:17" ht="14.4" customHeight="1" x14ac:dyDescent="0.3">
      <c r="A176" s="664" t="s">
        <v>535</v>
      </c>
      <c r="B176" s="665" t="s">
        <v>4306</v>
      </c>
      <c r="C176" s="665" t="s">
        <v>4347</v>
      </c>
      <c r="D176" s="665" t="s">
        <v>4492</v>
      </c>
      <c r="E176" s="665" t="s">
        <v>4493</v>
      </c>
      <c r="F176" s="668"/>
      <c r="G176" s="668"/>
      <c r="H176" s="668"/>
      <c r="I176" s="668"/>
      <c r="J176" s="668">
        <v>1</v>
      </c>
      <c r="K176" s="668">
        <v>5113.87</v>
      </c>
      <c r="L176" s="668"/>
      <c r="M176" s="668">
        <v>5113.87</v>
      </c>
      <c r="N176" s="668">
        <v>3</v>
      </c>
      <c r="O176" s="668">
        <v>15341.61</v>
      </c>
      <c r="P176" s="681"/>
      <c r="Q176" s="669">
        <v>5113.87</v>
      </c>
    </row>
    <row r="177" spans="1:17" ht="14.4" customHeight="1" x14ac:dyDescent="0.3">
      <c r="A177" s="664" t="s">
        <v>535</v>
      </c>
      <c r="B177" s="665" t="s">
        <v>4306</v>
      </c>
      <c r="C177" s="665" t="s">
        <v>4347</v>
      </c>
      <c r="D177" s="665" t="s">
        <v>4494</v>
      </c>
      <c r="E177" s="665" t="s">
        <v>4495</v>
      </c>
      <c r="F177" s="668"/>
      <c r="G177" s="668"/>
      <c r="H177" s="668"/>
      <c r="I177" s="668"/>
      <c r="J177" s="668"/>
      <c r="K177" s="668"/>
      <c r="L177" s="668"/>
      <c r="M177" s="668"/>
      <c r="N177" s="668">
        <v>4</v>
      </c>
      <c r="O177" s="668">
        <v>138595</v>
      </c>
      <c r="P177" s="681"/>
      <c r="Q177" s="669">
        <v>34648.75</v>
      </c>
    </row>
    <row r="178" spans="1:17" ht="14.4" customHeight="1" x14ac:dyDescent="0.3">
      <c r="A178" s="664" t="s">
        <v>535</v>
      </c>
      <c r="B178" s="665" t="s">
        <v>4306</v>
      </c>
      <c r="C178" s="665" t="s">
        <v>4347</v>
      </c>
      <c r="D178" s="665" t="s">
        <v>4496</v>
      </c>
      <c r="E178" s="665" t="s">
        <v>4497</v>
      </c>
      <c r="F178" s="668"/>
      <c r="G178" s="668"/>
      <c r="H178" s="668"/>
      <c r="I178" s="668"/>
      <c r="J178" s="668"/>
      <c r="K178" s="668"/>
      <c r="L178" s="668"/>
      <c r="M178" s="668"/>
      <c r="N178" s="668">
        <v>2</v>
      </c>
      <c r="O178" s="668">
        <v>92236</v>
      </c>
      <c r="P178" s="681"/>
      <c r="Q178" s="669">
        <v>46118</v>
      </c>
    </row>
    <row r="179" spans="1:17" ht="14.4" customHeight="1" x14ac:dyDescent="0.3">
      <c r="A179" s="664" t="s">
        <v>535</v>
      </c>
      <c r="B179" s="665" t="s">
        <v>4306</v>
      </c>
      <c r="C179" s="665" t="s">
        <v>4347</v>
      </c>
      <c r="D179" s="665" t="s">
        <v>4498</v>
      </c>
      <c r="E179" s="665" t="s">
        <v>4499</v>
      </c>
      <c r="F179" s="668"/>
      <c r="G179" s="668"/>
      <c r="H179" s="668"/>
      <c r="I179" s="668"/>
      <c r="J179" s="668"/>
      <c r="K179" s="668"/>
      <c r="L179" s="668"/>
      <c r="M179" s="668"/>
      <c r="N179" s="668">
        <v>1</v>
      </c>
      <c r="O179" s="668">
        <v>96715</v>
      </c>
      <c r="P179" s="681"/>
      <c r="Q179" s="669">
        <v>96715</v>
      </c>
    </row>
    <row r="180" spans="1:17" ht="14.4" customHeight="1" x14ac:dyDescent="0.3">
      <c r="A180" s="664" t="s">
        <v>535</v>
      </c>
      <c r="B180" s="665" t="s">
        <v>4306</v>
      </c>
      <c r="C180" s="665" t="s">
        <v>4347</v>
      </c>
      <c r="D180" s="665" t="s">
        <v>4500</v>
      </c>
      <c r="E180" s="665" t="s">
        <v>4501</v>
      </c>
      <c r="F180" s="668"/>
      <c r="G180" s="668"/>
      <c r="H180" s="668"/>
      <c r="I180" s="668"/>
      <c r="J180" s="668"/>
      <c r="K180" s="668"/>
      <c r="L180" s="668"/>
      <c r="M180" s="668"/>
      <c r="N180" s="668">
        <v>1</v>
      </c>
      <c r="O180" s="668">
        <v>72473.59</v>
      </c>
      <c r="P180" s="681"/>
      <c r="Q180" s="669">
        <v>72473.59</v>
      </c>
    </row>
    <row r="181" spans="1:17" ht="14.4" customHeight="1" x14ac:dyDescent="0.3">
      <c r="A181" s="664" t="s">
        <v>535</v>
      </c>
      <c r="B181" s="665" t="s">
        <v>4306</v>
      </c>
      <c r="C181" s="665" t="s">
        <v>4169</v>
      </c>
      <c r="D181" s="665" t="s">
        <v>4502</v>
      </c>
      <c r="E181" s="665" t="s">
        <v>4503</v>
      </c>
      <c r="F181" s="668">
        <v>31</v>
      </c>
      <c r="G181" s="668">
        <v>5735</v>
      </c>
      <c r="H181" s="668">
        <v>1</v>
      </c>
      <c r="I181" s="668">
        <v>185</v>
      </c>
      <c r="J181" s="668">
        <v>33</v>
      </c>
      <c r="K181" s="668">
        <v>6237</v>
      </c>
      <c r="L181" s="668">
        <v>1.0875326939843069</v>
      </c>
      <c r="M181" s="668">
        <v>189</v>
      </c>
      <c r="N181" s="668">
        <v>53</v>
      </c>
      <c r="O181" s="668">
        <v>10329</v>
      </c>
      <c r="P181" s="681">
        <v>1.8010462074978204</v>
      </c>
      <c r="Q181" s="669">
        <v>194.88679245283018</v>
      </c>
    </row>
    <row r="182" spans="1:17" ht="14.4" customHeight="1" x14ac:dyDescent="0.3">
      <c r="A182" s="664" t="s">
        <v>535</v>
      </c>
      <c r="B182" s="665" t="s">
        <v>4306</v>
      </c>
      <c r="C182" s="665" t="s">
        <v>4169</v>
      </c>
      <c r="D182" s="665" t="s">
        <v>4504</v>
      </c>
      <c r="E182" s="665" t="s">
        <v>4505</v>
      </c>
      <c r="F182" s="668">
        <v>4</v>
      </c>
      <c r="G182" s="668">
        <v>3756</v>
      </c>
      <c r="H182" s="668">
        <v>1</v>
      </c>
      <c r="I182" s="668">
        <v>939</v>
      </c>
      <c r="J182" s="668">
        <v>1</v>
      </c>
      <c r="K182" s="668">
        <v>949</v>
      </c>
      <c r="L182" s="668">
        <v>0.25266240681576146</v>
      </c>
      <c r="M182" s="668">
        <v>949</v>
      </c>
      <c r="N182" s="668">
        <v>5</v>
      </c>
      <c r="O182" s="668">
        <v>4810</v>
      </c>
      <c r="P182" s="681">
        <v>1.2806176783812566</v>
      </c>
      <c r="Q182" s="669">
        <v>962</v>
      </c>
    </row>
    <row r="183" spans="1:17" ht="14.4" customHeight="1" x14ac:dyDescent="0.3">
      <c r="A183" s="664" t="s">
        <v>535</v>
      </c>
      <c r="B183" s="665" t="s">
        <v>4306</v>
      </c>
      <c r="C183" s="665" t="s">
        <v>4169</v>
      </c>
      <c r="D183" s="665" t="s">
        <v>4215</v>
      </c>
      <c r="E183" s="665" t="s">
        <v>4216</v>
      </c>
      <c r="F183" s="668">
        <v>4</v>
      </c>
      <c r="G183" s="668">
        <v>1644</v>
      </c>
      <c r="H183" s="668">
        <v>1</v>
      </c>
      <c r="I183" s="668">
        <v>411</v>
      </c>
      <c r="J183" s="668">
        <v>1</v>
      </c>
      <c r="K183" s="668">
        <v>415</v>
      </c>
      <c r="L183" s="668">
        <v>0.2524330900243309</v>
      </c>
      <c r="M183" s="668">
        <v>415</v>
      </c>
      <c r="N183" s="668">
        <v>5</v>
      </c>
      <c r="O183" s="668">
        <v>2135</v>
      </c>
      <c r="P183" s="681">
        <v>1.2986618004866179</v>
      </c>
      <c r="Q183" s="669">
        <v>427</v>
      </c>
    </row>
    <row r="184" spans="1:17" ht="14.4" customHeight="1" x14ac:dyDescent="0.3">
      <c r="A184" s="664" t="s">
        <v>535</v>
      </c>
      <c r="B184" s="665" t="s">
        <v>4306</v>
      </c>
      <c r="C184" s="665" t="s">
        <v>4169</v>
      </c>
      <c r="D184" s="665" t="s">
        <v>4506</v>
      </c>
      <c r="E184" s="665" t="s">
        <v>4507</v>
      </c>
      <c r="F184" s="668">
        <v>4</v>
      </c>
      <c r="G184" s="668">
        <v>3224</v>
      </c>
      <c r="H184" s="668">
        <v>1</v>
      </c>
      <c r="I184" s="668">
        <v>806</v>
      </c>
      <c r="J184" s="668">
        <v>3</v>
      </c>
      <c r="K184" s="668">
        <v>2453</v>
      </c>
      <c r="L184" s="668">
        <v>0.76085607940446653</v>
      </c>
      <c r="M184" s="668">
        <v>817.66666666666663</v>
      </c>
      <c r="N184" s="668">
        <v>6</v>
      </c>
      <c r="O184" s="668">
        <v>4999</v>
      </c>
      <c r="P184" s="681">
        <v>1.5505583126550868</v>
      </c>
      <c r="Q184" s="669">
        <v>833.16666666666663</v>
      </c>
    </row>
    <row r="185" spans="1:17" ht="14.4" customHeight="1" x14ac:dyDescent="0.3">
      <c r="A185" s="664" t="s">
        <v>535</v>
      </c>
      <c r="B185" s="665" t="s">
        <v>4306</v>
      </c>
      <c r="C185" s="665" t="s">
        <v>4169</v>
      </c>
      <c r="D185" s="665" t="s">
        <v>4508</v>
      </c>
      <c r="E185" s="665" t="s">
        <v>4509</v>
      </c>
      <c r="F185" s="668">
        <v>0</v>
      </c>
      <c r="G185" s="668">
        <v>0</v>
      </c>
      <c r="H185" s="668"/>
      <c r="I185" s="668"/>
      <c r="J185" s="668">
        <v>0</v>
      </c>
      <c r="K185" s="668">
        <v>0</v>
      </c>
      <c r="L185" s="668"/>
      <c r="M185" s="668"/>
      <c r="N185" s="668">
        <v>0</v>
      </c>
      <c r="O185" s="668">
        <v>0</v>
      </c>
      <c r="P185" s="681"/>
      <c r="Q185" s="669"/>
    </row>
    <row r="186" spans="1:17" ht="14.4" customHeight="1" x14ac:dyDescent="0.3">
      <c r="A186" s="664" t="s">
        <v>535</v>
      </c>
      <c r="B186" s="665" t="s">
        <v>4306</v>
      </c>
      <c r="C186" s="665" t="s">
        <v>4169</v>
      </c>
      <c r="D186" s="665" t="s">
        <v>4510</v>
      </c>
      <c r="E186" s="665" t="s">
        <v>4511</v>
      </c>
      <c r="F186" s="668">
        <v>610</v>
      </c>
      <c r="G186" s="668">
        <v>0</v>
      </c>
      <c r="H186" s="668"/>
      <c r="I186" s="668">
        <v>0</v>
      </c>
      <c r="J186" s="668">
        <v>537</v>
      </c>
      <c r="K186" s="668">
        <v>0</v>
      </c>
      <c r="L186" s="668"/>
      <c r="M186" s="668">
        <v>0</v>
      </c>
      <c r="N186" s="668">
        <v>614</v>
      </c>
      <c r="O186" s="668">
        <v>0</v>
      </c>
      <c r="P186" s="681"/>
      <c r="Q186" s="669">
        <v>0</v>
      </c>
    </row>
    <row r="187" spans="1:17" ht="14.4" customHeight="1" x14ac:dyDescent="0.3">
      <c r="A187" s="664" t="s">
        <v>535</v>
      </c>
      <c r="B187" s="665" t="s">
        <v>4306</v>
      </c>
      <c r="C187" s="665" t="s">
        <v>4169</v>
      </c>
      <c r="D187" s="665" t="s">
        <v>4266</v>
      </c>
      <c r="E187" s="665" t="s">
        <v>4267</v>
      </c>
      <c r="F187" s="668">
        <v>115</v>
      </c>
      <c r="G187" s="668">
        <v>0</v>
      </c>
      <c r="H187" s="668"/>
      <c r="I187" s="668">
        <v>0</v>
      </c>
      <c r="J187" s="668">
        <v>116</v>
      </c>
      <c r="K187" s="668">
        <v>0</v>
      </c>
      <c r="L187" s="668"/>
      <c r="M187" s="668">
        <v>0</v>
      </c>
      <c r="N187" s="668">
        <v>130</v>
      </c>
      <c r="O187" s="668">
        <v>0</v>
      </c>
      <c r="P187" s="681"/>
      <c r="Q187" s="669">
        <v>0</v>
      </c>
    </row>
    <row r="188" spans="1:17" ht="14.4" customHeight="1" x14ac:dyDescent="0.3">
      <c r="A188" s="664" t="s">
        <v>535</v>
      </c>
      <c r="B188" s="665" t="s">
        <v>4306</v>
      </c>
      <c r="C188" s="665" t="s">
        <v>4169</v>
      </c>
      <c r="D188" s="665" t="s">
        <v>4270</v>
      </c>
      <c r="E188" s="665" t="s">
        <v>4271</v>
      </c>
      <c r="F188" s="668">
        <v>1</v>
      </c>
      <c r="G188" s="668">
        <v>0</v>
      </c>
      <c r="H188" s="668"/>
      <c r="I188" s="668">
        <v>0</v>
      </c>
      <c r="J188" s="668">
        <v>2</v>
      </c>
      <c r="K188" s="668">
        <v>0</v>
      </c>
      <c r="L188" s="668"/>
      <c r="M188" s="668">
        <v>0</v>
      </c>
      <c r="N188" s="668"/>
      <c r="O188" s="668"/>
      <c r="P188" s="681"/>
      <c r="Q188" s="669"/>
    </row>
    <row r="189" spans="1:17" ht="14.4" customHeight="1" x14ac:dyDescent="0.3">
      <c r="A189" s="664" t="s">
        <v>535</v>
      </c>
      <c r="B189" s="665" t="s">
        <v>4306</v>
      </c>
      <c r="C189" s="665" t="s">
        <v>4169</v>
      </c>
      <c r="D189" s="665" t="s">
        <v>4512</v>
      </c>
      <c r="E189" s="665" t="s">
        <v>4513</v>
      </c>
      <c r="F189" s="668">
        <v>8</v>
      </c>
      <c r="G189" s="668">
        <v>0</v>
      </c>
      <c r="H189" s="668"/>
      <c r="I189" s="668">
        <v>0</v>
      </c>
      <c r="J189" s="668">
        <v>2</v>
      </c>
      <c r="K189" s="668">
        <v>0</v>
      </c>
      <c r="L189" s="668"/>
      <c r="M189" s="668">
        <v>0</v>
      </c>
      <c r="N189" s="668">
        <v>7</v>
      </c>
      <c r="O189" s="668">
        <v>0</v>
      </c>
      <c r="P189" s="681"/>
      <c r="Q189" s="669">
        <v>0</v>
      </c>
    </row>
    <row r="190" spans="1:17" ht="14.4" customHeight="1" x14ac:dyDescent="0.3">
      <c r="A190" s="664" t="s">
        <v>535</v>
      </c>
      <c r="B190" s="665" t="s">
        <v>4306</v>
      </c>
      <c r="C190" s="665" t="s">
        <v>4169</v>
      </c>
      <c r="D190" s="665" t="s">
        <v>4514</v>
      </c>
      <c r="E190" s="665" t="s">
        <v>4515</v>
      </c>
      <c r="F190" s="668"/>
      <c r="G190" s="668"/>
      <c r="H190" s="668"/>
      <c r="I190" s="668"/>
      <c r="J190" s="668"/>
      <c r="K190" s="668"/>
      <c r="L190" s="668"/>
      <c r="M190" s="668"/>
      <c r="N190" s="668">
        <v>3</v>
      </c>
      <c r="O190" s="668">
        <v>0</v>
      </c>
      <c r="P190" s="681"/>
      <c r="Q190" s="669">
        <v>0</v>
      </c>
    </row>
    <row r="191" spans="1:17" ht="14.4" customHeight="1" x14ac:dyDescent="0.3">
      <c r="A191" s="664" t="s">
        <v>535</v>
      </c>
      <c r="B191" s="665" t="s">
        <v>4306</v>
      </c>
      <c r="C191" s="665" t="s">
        <v>4169</v>
      </c>
      <c r="D191" s="665" t="s">
        <v>4516</v>
      </c>
      <c r="E191" s="665" t="s">
        <v>4517</v>
      </c>
      <c r="F191" s="668">
        <v>59</v>
      </c>
      <c r="G191" s="668">
        <v>0</v>
      </c>
      <c r="H191" s="668"/>
      <c r="I191" s="668">
        <v>0</v>
      </c>
      <c r="J191" s="668">
        <v>80</v>
      </c>
      <c r="K191" s="668">
        <v>0</v>
      </c>
      <c r="L191" s="668"/>
      <c r="M191" s="668">
        <v>0</v>
      </c>
      <c r="N191" s="668">
        <v>74</v>
      </c>
      <c r="O191" s="668">
        <v>0</v>
      </c>
      <c r="P191" s="681"/>
      <c r="Q191" s="669">
        <v>0</v>
      </c>
    </row>
    <row r="192" spans="1:17" ht="14.4" customHeight="1" x14ac:dyDescent="0.3">
      <c r="A192" s="664" t="s">
        <v>535</v>
      </c>
      <c r="B192" s="665" t="s">
        <v>4306</v>
      </c>
      <c r="C192" s="665" t="s">
        <v>4169</v>
      </c>
      <c r="D192" s="665" t="s">
        <v>4518</v>
      </c>
      <c r="E192" s="665" t="s">
        <v>4519</v>
      </c>
      <c r="F192" s="668">
        <v>4</v>
      </c>
      <c r="G192" s="668">
        <v>0</v>
      </c>
      <c r="H192" s="668"/>
      <c r="I192" s="668">
        <v>0</v>
      </c>
      <c r="J192" s="668">
        <v>2</v>
      </c>
      <c r="K192" s="668">
        <v>0</v>
      </c>
      <c r="L192" s="668"/>
      <c r="M192" s="668">
        <v>0</v>
      </c>
      <c r="N192" s="668">
        <v>1</v>
      </c>
      <c r="O192" s="668">
        <v>0</v>
      </c>
      <c r="P192" s="681"/>
      <c r="Q192" s="669">
        <v>0</v>
      </c>
    </row>
    <row r="193" spans="1:17" ht="14.4" customHeight="1" x14ac:dyDescent="0.3">
      <c r="A193" s="664" t="s">
        <v>535</v>
      </c>
      <c r="B193" s="665" t="s">
        <v>4306</v>
      </c>
      <c r="C193" s="665" t="s">
        <v>4169</v>
      </c>
      <c r="D193" s="665" t="s">
        <v>4520</v>
      </c>
      <c r="E193" s="665" t="s">
        <v>4521</v>
      </c>
      <c r="F193" s="668">
        <v>4</v>
      </c>
      <c r="G193" s="668">
        <v>0</v>
      </c>
      <c r="H193" s="668"/>
      <c r="I193" s="668">
        <v>0</v>
      </c>
      <c r="J193" s="668">
        <v>8</v>
      </c>
      <c r="K193" s="668">
        <v>0</v>
      </c>
      <c r="L193" s="668"/>
      <c r="M193" s="668">
        <v>0</v>
      </c>
      <c r="N193" s="668">
        <v>5</v>
      </c>
      <c r="O193" s="668">
        <v>0</v>
      </c>
      <c r="P193" s="681"/>
      <c r="Q193" s="669">
        <v>0</v>
      </c>
    </row>
    <row r="194" spans="1:17" ht="14.4" customHeight="1" x14ac:dyDescent="0.3">
      <c r="A194" s="664" t="s">
        <v>535</v>
      </c>
      <c r="B194" s="665" t="s">
        <v>4306</v>
      </c>
      <c r="C194" s="665" t="s">
        <v>4169</v>
      </c>
      <c r="D194" s="665" t="s">
        <v>4522</v>
      </c>
      <c r="E194" s="665" t="s">
        <v>4523</v>
      </c>
      <c r="F194" s="668">
        <v>3</v>
      </c>
      <c r="G194" s="668">
        <v>0</v>
      </c>
      <c r="H194" s="668"/>
      <c r="I194" s="668">
        <v>0</v>
      </c>
      <c r="J194" s="668">
        <v>2</v>
      </c>
      <c r="K194" s="668">
        <v>0</v>
      </c>
      <c r="L194" s="668"/>
      <c r="M194" s="668">
        <v>0</v>
      </c>
      <c r="N194" s="668">
        <v>2</v>
      </c>
      <c r="O194" s="668">
        <v>0</v>
      </c>
      <c r="P194" s="681"/>
      <c r="Q194" s="669">
        <v>0</v>
      </c>
    </row>
    <row r="195" spans="1:17" ht="14.4" customHeight="1" x14ac:dyDescent="0.3">
      <c r="A195" s="664" t="s">
        <v>535</v>
      </c>
      <c r="B195" s="665" t="s">
        <v>4306</v>
      </c>
      <c r="C195" s="665" t="s">
        <v>4169</v>
      </c>
      <c r="D195" s="665" t="s">
        <v>4524</v>
      </c>
      <c r="E195" s="665" t="s">
        <v>4525</v>
      </c>
      <c r="F195" s="668">
        <v>5</v>
      </c>
      <c r="G195" s="668">
        <v>0</v>
      </c>
      <c r="H195" s="668"/>
      <c r="I195" s="668">
        <v>0</v>
      </c>
      <c r="J195" s="668">
        <v>2</v>
      </c>
      <c r="K195" s="668">
        <v>0</v>
      </c>
      <c r="L195" s="668"/>
      <c r="M195" s="668">
        <v>0</v>
      </c>
      <c r="N195" s="668">
        <v>4</v>
      </c>
      <c r="O195" s="668">
        <v>0</v>
      </c>
      <c r="P195" s="681"/>
      <c r="Q195" s="669">
        <v>0</v>
      </c>
    </row>
    <row r="196" spans="1:17" ht="14.4" customHeight="1" x14ac:dyDescent="0.3">
      <c r="A196" s="664" t="s">
        <v>535</v>
      </c>
      <c r="B196" s="665" t="s">
        <v>4306</v>
      </c>
      <c r="C196" s="665" t="s">
        <v>4169</v>
      </c>
      <c r="D196" s="665" t="s">
        <v>4526</v>
      </c>
      <c r="E196" s="665" t="s">
        <v>4527</v>
      </c>
      <c r="F196" s="668">
        <v>78</v>
      </c>
      <c r="G196" s="668">
        <v>0</v>
      </c>
      <c r="H196" s="668"/>
      <c r="I196" s="668">
        <v>0</v>
      </c>
      <c r="J196" s="668">
        <v>77</v>
      </c>
      <c r="K196" s="668">
        <v>0</v>
      </c>
      <c r="L196" s="668"/>
      <c r="M196" s="668">
        <v>0</v>
      </c>
      <c r="N196" s="668">
        <v>95</v>
      </c>
      <c r="O196" s="668">
        <v>0</v>
      </c>
      <c r="P196" s="681"/>
      <c r="Q196" s="669">
        <v>0</v>
      </c>
    </row>
    <row r="197" spans="1:17" ht="14.4" customHeight="1" x14ac:dyDescent="0.3">
      <c r="A197" s="664" t="s">
        <v>535</v>
      </c>
      <c r="B197" s="665" t="s">
        <v>4306</v>
      </c>
      <c r="C197" s="665" t="s">
        <v>4169</v>
      </c>
      <c r="D197" s="665" t="s">
        <v>4528</v>
      </c>
      <c r="E197" s="665" t="s">
        <v>4529</v>
      </c>
      <c r="F197" s="668">
        <v>38</v>
      </c>
      <c r="G197" s="668">
        <v>0</v>
      </c>
      <c r="H197" s="668"/>
      <c r="I197" s="668">
        <v>0</v>
      </c>
      <c r="J197" s="668">
        <v>29</v>
      </c>
      <c r="K197" s="668">
        <v>0</v>
      </c>
      <c r="L197" s="668"/>
      <c r="M197" s="668">
        <v>0</v>
      </c>
      <c r="N197" s="668">
        <v>34</v>
      </c>
      <c r="O197" s="668">
        <v>0</v>
      </c>
      <c r="P197" s="681"/>
      <c r="Q197" s="669">
        <v>0</v>
      </c>
    </row>
    <row r="198" spans="1:17" ht="14.4" customHeight="1" x14ac:dyDescent="0.3">
      <c r="A198" s="664" t="s">
        <v>535</v>
      </c>
      <c r="B198" s="665" t="s">
        <v>4306</v>
      </c>
      <c r="C198" s="665" t="s">
        <v>4169</v>
      </c>
      <c r="D198" s="665" t="s">
        <v>4530</v>
      </c>
      <c r="E198" s="665" t="s">
        <v>4531</v>
      </c>
      <c r="F198" s="668">
        <v>1</v>
      </c>
      <c r="G198" s="668">
        <v>0</v>
      </c>
      <c r="H198" s="668"/>
      <c r="I198" s="668">
        <v>0</v>
      </c>
      <c r="J198" s="668">
        <v>3</v>
      </c>
      <c r="K198" s="668">
        <v>0</v>
      </c>
      <c r="L198" s="668"/>
      <c r="M198" s="668">
        <v>0</v>
      </c>
      <c r="N198" s="668">
        <v>1</v>
      </c>
      <c r="O198" s="668">
        <v>0</v>
      </c>
      <c r="P198" s="681"/>
      <c r="Q198" s="669">
        <v>0</v>
      </c>
    </row>
    <row r="199" spans="1:17" ht="14.4" customHeight="1" x14ac:dyDescent="0.3">
      <c r="A199" s="664" t="s">
        <v>535</v>
      </c>
      <c r="B199" s="665" t="s">
        <v>4306</v>
      </c>
      <c r="C199" s="665" t="s">
        <v>4169</v>
      </c>
      <c r="D199" s="665" t="s">
        <v>4532</v>
      </c>
      <c r="E199" s="665" t="s">
        <v>4533</v>
      </c>
      <c r="F199" s="668">
        <v>4</v>
      </c>
      <c r="G199" s="668">
        <v>0</v>
      </c>
      <c r="H199" s="668"/>
      <c r="I199" s="668">
        <v>0</v>
      </c>
      <c r="J199" s="668">
        <v>1</v>
      </c>
      <c r="K199" s="668">
        <v>0</v>
      </c>
      <c r="L199" s="668"/>
      <c r="M199" s="668">
        <v>0</v>
      </c>
      <c r="N199" s="668">
        <v>3</v>
      </c>
      <c r="O199" s="668">
        <v>0</v>
      </c>
      <c r="P199" s="681"/>
      <c r="Q199" s="669">
        <v>0</v>
      </c>
    </row>
    <row r="200" spans="1:17" ht="14.4" customHeight="1" x14ac:dyDescent="0.3">
      <c r="A200" s="664" t="s">
        <v>535</v>
      </c>
      <c r="B200" s="665" t="s">
        <v>4306</v>
      </c>
      <c r="C200" s="665" t="s">
        <v>4169</v>
      </c>
      <c r="D200" s="665" t="s">
        <v>4534</v>
      </c>
      <c r="E200" s="665" t="s">
        <v>4535</v>
      </c>
      <c r="F200" s="668">
        <v>3</v>
      </c>
      <c r="G200" s="668">
        <v>0</v>
      </c>
      <c r="H200" s="668"/>
      <c r="I200" s="668">
        <v>0</v>
      </c>
      <c r="J200" s="668">
        <v>3</v>
      </c>
      <c r="K200" s="668">
        <v>0</v>
      </c>
      <c r="L200" s="668"/>
      <c r="M200" s="668">
        <v>0</v>
      </c>
      <c r="N200" s="668">
        <v>3</v>
      </c>
      <c r="O200" s="668">
        <v>0</v>
      </c>
      <c r="P200" s="681"/>
      <c r="Q200" s="669">
        <v>0</v>
      </c>
    </row>
    <row r="201" spans="1:17" ht="14.4" customHeight="1" x14ac:dyDescent="0.3">
      <c r="A201" s="664" t="s">
        <v>535</v>
      </c>
      <c r="B201" s="665" t="s">
        <v>4306</v>
      </c>
      <c r="C201" s="665" t="s">
        <v>4169</v>
      </c>
      <c r="D201" s="665" t="s">
        <v>4536</v>
      </c>
      <c r="E201" s="665" t="s">
        <v>4537</v>
      </c>
      <c r="F201" s="668">
        <v>1</v>
      </c>
      <c r="G201" s="668">
        <v>0</v>
      </c>
      <c r="H201" s="668"/>
      <c r="I201" s="668">
        <v>0</v>
      </c>
      <c r="J201" s="668">
        <v>1</v>
      </c>
      <c r="K201" s="668">
        <v>0</v>
      </c>
      <c r="L201" s="668"/>
      <c r="M201" s="668">
        <v>0</v>
      </c>
      <c r="N201" s="668">
        <v>1</v>
      </c>
      <c r="O201" s="668">
        <v>0</v>
      </c>
      <c r="P201" s="681"/>
      <c r="Q201" s="669">
        <v>0</v>
      </c>
    </row>
    <row r="202" spans="1:17" ht="14.4" customHeight="1" x14ac:dyDescent="0.3">
      <c r="A202" s="664" t="s">
        <v>535</v>
      </c>
      <c r="B202" s="665" t="s">
        <v>4306</v>
      </c>
      <c r="C202" s="665" t="s">
        <v>4169</v>
      </c>
      <c r="D202" s="665" t="s">
        <v>4538</v>
      </c>
      <c r="E202" s="665" t="s">
        <v>4539</v>
      </c>
      <c r="F202" s="668">
        <v>32</v>
      </c>
      <c r="G202" s="668">
        <v>0</v>
      </c>
      <c r="H202" s="668"/>
      <c r="I202" s="668">
        <v>0</v>
      </c>
      <c r="J202" s="668">
        <v>15</v>
      </c>
      <c r="K202" s="668">
        <v>0</v>
      </c>
      <c r="L202" s="668"/>
      <c r="M202" s="668">
        <v>0</v>
      </c>
      <c r="N202" s="668">
        <v>20</v>
      </c>
      <c r="O202" s="668">
        <v>0</v>
      </c>
      <c r="P202" s="681"/>
      <c r="Q202" s="669">
        <v>0</v>
      </c>
    </row>
    <row r="203" spans="1:17" ht="14.4" customHeight="1" x14ac:dyDescent="0.3">
      <c r="A203" s="664" t="s">
        <v>535</v>
      </c>
      <c r="B203" s="665" t="s">
        <v>4306</v>
      </c>
      <c r="C203" s="665" t="s">
        <v>4169</v>
      </c>
      <c r="D203" s="665" t="s">
        <v>4540</v>
      </c>
      <c r="E203" s="665" t="s">
        <v>4541</v>
      </c>
      <c r="F203" s="668">
        <v>2</v>
      </c>
      <c r="G203" s="668">
        <v>0</v>
      </c>
      <c r="H203" s="668"/>
      <c r="I203" s="668">
        <v>0</v>
      </c>
      <c r="J203" s="668"/>
      <c r="K203" s="668"/>
      <c r="L203" s="668"/>
      <c r="M203" s="668"/>
      <c r="N203" s="668"/>
      <c r="O203" s="668"/>
      <c r="P203" s="681"/>
      <c r="Q203" s="669"/>
    </row>
    <row r="204" spans="1:17" ht="14.4" customHeight="1" x14ac:dyDescent="0.3">
      <c r="A204" s="664" t="s">
        <v>535</v>
      </c>
      <c r="B204" s="665" t="s">
        <v>4306</v>
      </c>
      <c r="C204" s="665" t="s">
        <v>4169</v>
      </c>
      <c r="D204" s="665" t="s">
        <v>4542</v>
      </c>
      <c r="E204" s="665" t="s">
        <v>4543</v>
      </c>
      <c r="F204" s="668"/>
      <c r="G204" s="668"/>
      <c r="H204" s="668"/>
      <c r="I204" s="668"/>
      <c r="J204" s="668"/>
      <c r="K204" s="668"/>
      <c r="L204" s="668"/>
      <c r="M204" s="668"/>
      <c r="N204" s="668">
        <v>1</v>
      </c>
      <c r="O204" s="668">
        <v>0</v>
      </c>
      <c r="P204" s="681"/>
      <c r="Q204" s="669">
        <v>0</v>
      </c>
    </row>
    <row r="205" spans="1:17" ht="14.4" customHeight="1" x14ac:dyDescent="0.3">
      <c r="A205" s="664" t="s">
        <v>535</v>
      </c>
      <c r="B205" s="665" t="s">
        <v>4306</v>
      </c>
      <c r="C205" s="665" t="s">
        <v>4169</v>
      </c>
      <c r="D205" s="665" t="s">
        <v>4544</v>
      </c>
      <c r="E205" s="665" t="s">
        <v>4545</v>
      </c>
      <c r="F205" s="668"/>
      <c r="G205" s="668"/>
      <c r="H205" s="668"/>
      <c r="I205" s="668"/>
      <c r="J205" s="668"/>
      <c r="K205" s="668"/>
      <c r="L205" s="668"/>
      <c r="M205" s="668"/>
      <c r="N205" s="668">
        <v>1</v>
      </c>
      <c r="O205" s="668">
        <v>0</v>
      </c>
      <c r="P205" s="681"/>
      <c r="Q205" s="669">
        <v>0</v>
      </c>
    </row>
    <row r="206" spans="1:17" ht="14.4" customHeight="1" x14ac:dyDescent="0.3">
      <c r="A206" s="664" t="s">
        <v>535</v>
      </c>
      <c r="B206" s="665" t="s">
        <v>4306</v>
      </c>
      <c r="C206" s="665" t="s">
        <v>4169</v>
      </c>
      <c r="D206" s="665" t="s">
        <v>4546</v>
      </c>
      <c r="E206" s="665" t="s">
        <v>4547</v>
      </c>
      <c r="F206" s="668"/>
      <c r="G206" s="668"/>
      <c r="H206" s="668"/>
      <c r="I206" s="668"/>
      <c r="J206" s="668">
        <v>1</v>
      </c>
      <c r="K206" s="668">
        <v>0</v>
      </c>
      <c r="L206" s="668"/>
      <c r="M206" s="668">
        <v>0</v>
      </c>
      <c r="N206" s="668">
        <v>1</v>
      </c>
      <c r="O206" s="668">
        <v>0</v>
      </c>
      <c r="P206" s="681"/>
      <c r="Q206" s="669">
        <v>0</v>
      </c>
    </row>
    <row r="207" spans="1:17" ht="14.4" customHeight="1" x14ac:dyDescent="0.3">
      <c r="A207" s="664" t="s">
        <v>535</v>
      </c>
      <c r="B207" s="665" t="s">
        <v>4306</v>
      </c>
      <c r="C207" s="665" t="s">
        <v>4169</v>
      </c>
      <c r="D207" s="665" t="s">
        <v>4548</v>
      </c>
      <c r="E207" s="665" t="s">
        <v>4549</v>
      </c>
      <c r="F207" s="668">
        <v>1</v>
      </c>
      <c r="G207" s="668">
        <v>0</v>
      </c>
      <c r="H207" s="668"/>
      <c r="I207" s="668">
        <v>0</v>
      </c>
      <c r="J207" s="668">
        <v>1</v>
      </c>
      <c r="K207" s="668">
        <v>0</v>
      </c>
      <c r="L207" s="668"/>
      <c r="M207" s="668">
        <v>0</v>
      </c>
      <c r="N207" s="668">
        <v>1</v>
      </c>
      <c r="O207" s="668">
        <v>0</v>
      </c>
      <c r="P207" s="681"/>
      <c r="Q207" s="669">
        <v>0</v>
      </c>
    </row>
    <row r="208" spans="1:17" ht="14.4" customHeight="1" x14ac:dyDescent="0.3">
      <c r="A208" s="664" t="s">
        <v>535</v>
      </c>
      <c r="B208" s="665" t="s">
        <v>4306</v>
      </c>
      <c r="C208" s="665" t="s">
        <v>4169</v>
      </c>
      <c r="D208" s="665" t="s">
        <v>4550</v>
      </c>
      <c r="E208" s="665" t="s">
        <v>4551</v>
      </c>
      <c r="F208" s="668"/>
      <c r="G208" s="668"/>
      <c r="H208" s="668"/>
      <c r="I208" s="668"/>
      <c r="J208" s="668">
        <v>1</v>
      </c>
      <c r="K208" s="668">
        <v>0</v>
      </c>
      <c r="L208" s="668"/>
      <c r="M208" s="668">
        <v>0</v>
      </c>
      <c r="N208" s="668"/>
      <c r="O208" s="668"/>
      <c r="P208" s="681"/>
      <c r="Q208" s="669"/>
    </row>
    <row r="209" spans="1:17" ht="14.4" customHeight="1" x14ac:dyDescent="0.3">
      <c r="A209" s="664" t="s">
        <v>535</v>
      </c>
      <c r="B209" s="665" t="s">
        <v>4306</v>
      </c>
      <c r="C209" s="665" t="s">
        <v>4169</v>
      </c>
      <c r="D209" s="665" t="s">
        <v>4552</v>
      </c>
      <c r="E209" s="665" t="s">
        <v>4553</v>
      </c>
      <c r="F209" s="668">
        <v>3</v>
      </c>
      <c r="G209" s="668">
        <v>0</v>
      </c>
      <c r="H209" s="668"/>
      <c r="I209" s="668">
        <v>0</v>
      </c>
      <c r="J209" s="668">
        <v>5</v>
      </c>
      <c r="K209" s="668">
        <v>0</v>
      </c>
      <c r="L209" s="668"/>
      <c r="M209" s="668">
        <v>0</v>
      </c>
      <c r="N209" s="668">
        <v>16</v>
      </c>
      <c r="O209" s="668">
        <v>0</v>
      </c>
      <c r="P209" s="681"/>
      <c r="Q209" s="669">
        <v>0</v>
      </c>
    </row>
    <row r="210" spans="1:17" ht="14.4" customHeight="1" x14ac:dyDescent="0.3">
      <c r="A210" s="664" t="s">
        <v>535</v>
      </c>
      <c r="B210" s="665" t="s">
        <v>4306</v>
      </c>
      <c r="C210" s="665" t="s">
        <v>4169</v>
      </c>
      <c r="D210" s="665" t="s">
        <v>4554</v>
      </c>
      <c r="E210" s="665" t="s">
        <v>4555</v>
      </c>
      <c r="F210" s="668">
        <v>1</v>
      </c>
      <c r="G210" s="668">
        <v>0</v>
      </c>
      <c r="H210" s="668"/>
      <c r="I210" s="668">
        <v>0</v>
      </c>
      <c r="J210" s="668"/>
      <c r="K210" s="668"/>
      <c r="L210" s="668"/>
      <c r="M210" s="668"/>
      <c r="N210" s="668">
        <v>1</v>
      </c>
      <c r="O210" s="668">
        <v>0</v>
      </c>
      <c r="P210" s="681"/>
      <c r="Q210" s="669">
        <v>0</v>
      </c>
    </row>
    <row r="211" spans="1:17" ht="14.4" customHeight="1" x14ac:dyDescent="0.3">
      <c r="A211" s="664" t="s">
        <v>535</v>
      </c>
      <c r="B211" s="665" t="s">
        <v>4306</v>
      </c>
      <c r="C211" s="665" t="s">
        <v>4169</v>
      </c>
      <c r="D211" s="665" t="s">
        <v>4556</v>
      </c>
      <c r="E211" s="665" t="s">
        <v>4557</v>
      </c>
      <c r="F211" s="668"/>
      <c r="G211" s="668"/>
      <c r="H211" s="668"/>
      <c r="I211" s="668"/>
      <c r="J211" s="668"/>
      <c r="K211" s="668"/>
      <c r="L211" s="668"/>
      <c r="M211" s="668"/>
      <c r="N211" s="668">
        <v>1</v>
      </c>
      <c r="O211" s="668">
        <v>0</v>
      </c>
      <c r="P211" s="681"/>
      <c r="Q211" s="669">
        <v>0</v>
      </c>
    </row>
    <row r="212" spans="1:17" ht="14.4" customHeight="1" x14ac:dyDescent="0.3">
      <c r="A212" s="664" t="s">
        <v>535</v>
      </c>
      <c r="B212" s="665" t="s">
        <v>4306</v>
      </c>
      <c r="C212" s="665" t="s">
        <v>4169</v>
      </c>
      <c r="D212" s="665" t="s">
        <v>4558</v>
      </c>
      <c r="E212" s="665" t="s">
        <v>4559</v>
      </c>
      <c r="F212" s="668">
        <v>1</v>
      </c>
      <c r="G212" s="668">
        <v>0</v>
      </c>
      <c r="H212" s="668"/>
      <c r="I212" s="668">
        <v>0</v>
      </c>
      <c r="J212" s="668"/>
      <c r="K212" s="668"/>
      <c r="L212" s="668"/>
      <c r="M212" s="668"/>
      <c r="N212" s="668"/>
      <c r="O212" s="668"/>
      <c r="P212" s="681"/>
      <c r="Q212" s="669"/>
    </row>
    <row r="213" spans="1:17" ht="14.4" customHeight="1" x14ac:dyDescent="0.3">
      <c r="A213" s="664" t="s">
        <v>535</v>
      </c>
      <c r="B213" s="665" t="s">
        <v>4306</v>
      </c>
      <c r="C213" s="665" t="s">
        <v>4169</v>
      </c>
      <c r="D213" s="665" t="s">
        <v>4560</v>
      </c>
      <c r="E213" s="665" t="s">
        <v>4561</v>
      </c>
      <c r="F213" s="668"/>
      <c r="G213" s="668"/>
      <c r="H213" s="668"/>
      <c r="I213" s="668"/>
      <c r="J213" s="668"/>
      <c r="K213" s="668"/>
      <c r="L213" s="668"/>
      <c r="M213" s="668"/>
      <c r="N213" s="668">
        <v>1</v>
      </c>
      <c r="O213" s="668">
        <v>0</v>
      </c>
      <c r="P213" s="681"/>
      <c r="Q213" s="669">
        <v>0</v>
      </c>
    </row>
    <row r="214" spans="1:17" ht="14.4" customHeight="1" x14ac:dyDescent="0.3">
      <c r="A214" s="664" t="s">
        <v>535</v>
      </c>
      <c r="B214" s="665" t="s">
        <v>4306</v>
      </c>
      <c r="C214" s="665" t="s">
        <v>4169</v>
      </c>
      <c r="D214" s="665" t="s">
        <v>4562</v>
      </c>
      <c r="E214" s="665" t="s">
        <v>4563</v>
      </c>
      <c r="F214" s="668">
        <v>2</v>
      </c>
      <c r="G214" s="668">
        <v>0</v>
      </c>
      <c r="H214" s="668"/>
      <c r="I214" s="668">
        <v>0</v>
      </c>
      <c r="J214" s="668"/>
      <c r="K214" s="668"/>
      <c r="L214" s="668"/>
      <c r="M214" s="668"/>
      <c r="N214" s="668"/>
      <c r="O214" s="668"/>
      <c r="P214" s="681"/>
      <c r="Q214" s="669"/>
    </row>
    <row r="215" spans="1:17" ht="14.4" customHeight="1" x14ac:dyDescent="0.3">
      <c r="A215" s="664" t="s">
        <v>535</v>
      </c>
      <c r="B215" s="665" t="s">
        <v>4306</v>
      </c>
      <c r="C215" s="665" t="s">
        <v>4169</v>
      </c>
      <c r="D215" s="665" t="s">
        <v>4564</v>
      </c>
      <c r="E215" s="665" t="s">
        <v>4565</v>
      </c>
      <c r="F215" s="668">
        <v>1</v>
      </c>
      <c r="G215" s="668">
        <v>0</v>
      </c>
      <c r="H215" s="668"/>
      <c r="I215" s="668">
        <v>0</v>
      </c>
      <c r="J215" s="668"/>
      <c r="K215" s="668"/>
      <c r="L215" s="668"/>
      <c r="M215" s="668"/>
      <c r="N215" s="668"/>
      <c r="O215" s="668"/>
      <c r="P215" s="681"/>
      <c r="Q215" s="669"/>
    </row>
    <row r="216" spans="1:17" ht="14.4" customHeight="1" x14ac:dyDescent="0.3">
      <c r="A216" s="664" t="s">
        <v>535</v>
      </c>
      <c r="B216" s="665" t="s">
        <v>4306</v>
      </c>
      <c r="C216" s="665" t="s">
        <v>4169</v>
      </c>
      <c r="D216" s="665" t="s">
        <v>4566</v>
      </c>
      <c r="E216" s="665" t="s">
        <v>4567</v>
      </c>
      <c r="F216" s="668"/>
      <c r="G216" s="668"/>
      <c r="H216" s="668"/>
      <c r="I216" s="668"/>
      <c r="J216" s="668">
        <v>1</v>
      </c>
      <c r="K216" s="668">
        <v>707</v>
      </c>
      <c r="L216" s="668"/>
      <c r="M216" s="668">
        <v>707</v>
      </c>
      <c r="N216" s="668">
        <v>1</v>
      </c>
      <c r="O216" s="668">
        <v>719</v>
      </c>
      <c r="P216" s="681"/>
      <c r="Q216" s="669">
        <v>719</v>
      </c>
    </row>
    <row r="217" spans="1:17" ht="14.4" customHeight="1" x14ac:dyDescent="0.3">
      <c r="A217" s="664" t="s">
        <v>535</v>
      </c>
      <c r="B217" s="665" t="s">
        <v>4306</v>
      </c>
      <c r="C217" s="665" t="s">
        <v>4169</v>
      </c>
      <c r="D217" s="665" t="s">
        <v>4276</v>
      </c>
      <c r="E217" s="665" t="s">
        <v>4277</v>
      </c>
      <c r="F217" s="668">
        <v>140</v>
      </c>
      <c r="G217" s="668">
        <v>0</v>
      </c>
      <c r="H217" s="668"/>
      <c r="I217" s="668">
        <v>0</v>
      </c>
      <c r="J217" s="668">
        <v>140</v>
      </c>
      <c r="K217" s="668">
        <v>0</v>
      </c>
      <c r="L217" s="668"/>
      <c r="M217" s="668">
        <v>0</v>
      </c>
      <c r="N217" s="668">
        <v>140</v>
      </c>
      <c r="O217" s="668">
        <v>0</v>
      </c>
      <c r="P217" s="681"/>
      <c r="Q217" s="669">
        <v>0</v>
      </c>
    </row>
    <row r="218" spans="1:17" ht="14.4" customHeight="1" x14ac:dyDescent="0.3">
      <c r="A218" s="664" t="s">
        <v>535</v>
      </c>
      <c r="B218" s="665" t="s">
        <v>4306</v>
      </c>
      <c r="C218" s="665" t="s">
        <v>4169</v>
      </c>
      <c r="D218" s="665" t="s">
        <v>4192</v>
      </c>
      <c r="E218" s="665" t="s">
        <v>4193</v>
      </c>
      <c r="F218" s="668">
        <v>11</v>
      </c>
      <c r="G218" s="668">
        <v>891</v>
      </c>
      <c r="H218" s="668">
        <v>1</v>
      </c>
      <c r="I218" s="668">
        <v>81</v>
      </c>
      <c r="J218" s="668">
        <v>5</v>
      </c>
      <c r="K218" s="668">
        <v>410</v>
      </c>
      <c r="L218" s="668">
        <v>0.46015712682379351</v>
      </c>
      <c r="M218" s="668">
        <v>82</v>
      </c>
      <c r="N218" s="668">
        <v>14</v>
      </c>
      <c r="O218" s="668">
        <v>1200</v>
      </c>
      <c r="P218" s="681">
        <v>1.3468013468013469</v>
      </c>
      <c r="Q218" s="669">
        <v>85.714285714285708</v>
      </c>
    </row>
    <row r="219" spans="1:17" ht="14.4" customHeight="1" x14ac:dyDescent="0.3">
      <c r="A219" s="664" t="s">
        <v>535</v>
      </c>
      <c r="B219" s="665" t="s">
        <v>4306</v>
      </c>
      <c r="C219" s="665" t="s">
        <v>4169</v>
      </c>
      <c r="D219" s="665" t="s">
        <v>4568</v>
      </c>
      <c r="E219" s="665" t="s">
        <v>4569</v>
      </c>
      <c r="F219" s="668">
        <v>64</v>
      </c>
      <c r="G219" s="668">
        <v>32576</v>
      </c>
      <c r="H219" s="668">
        <v>1</v>
      </c>
      <c r="I219" s="668">
        <v>509</v>
      </c>
      <c r="J219" s="668">
        <v>74</v>
      </c>
      <c r="K219" s="668">
        <v>38406</v>
      </c>
      <c r="L219" s="668">
        <v>1.1789661100196465</v>
      </c>
      <c r="M219" s="668">
        <v>519</v>
      </c>
      <c r="N219" s="668">
        <v>79</v>
      </c>
      <c r="O219" s="668">
        <v>41963</v>
      </c>
      <c r="P219" s="681">
        <v>1.2881569253438114</v>
      </c>
      <c r="Q219" s="669">
        <v>531.17721518987344</v>
      </c>
    </row>
    <row r="220" spans="1:17" ht="14.4" customHeight="1" x14ac:dyDescent="0.3">
      <c r="A220" s="664" t="s">
        <v>535</v>
      </c>
      <c r="B220" s="665" t="s">
        <v>4306</v>
      </c>
      <c r="C220" s="665" t="s">
        <v>4169</v>
      </c>
      <c r="D220" s="665" t="s">
        <v>4570</v>
      </c>
      <c r="E220" s="665" t="s">
        <v>4571</v>
      </c>
      <c r="F220" s="668">
        <v>1195</v>
      </c>
      <c r="G220" s="668">
        <v>1187561</v>
      </c>
      <c r="H220" s="668">
        <v>1</v>
      </c>
      <c r="I220" s="668">
        <v>993.77489539748956</v>
      </c>
      <c r="J220" s="668">
        <v>1120</v>
      </c>
      <c r="K220" s="668">
        <v>1130644</v>
      </c>
      <c r="L220" s="668">
        <v>0.95207235670420298</v>
      </c>
      <c r="M220" s="668">
        <v>1009.5035714285714</v>
      </c>
      <c r="N220" s="668">
        <v>1231</v>
      </c>
      <c r="O220" s="668">
        <v>1206239</v>
      </c>
      <c r="P220" s="681">
        <v>1.0157280341809811</v>
      </c>
      <c r="Q220" s="669">
        <v>979.8854589764419</v>
      </c>
    </row>
    <row r="221" spans="1:17" ht="14.4" customHeight="1" x14ac:dyDescent="0.3">
      <c r="A221" s="664" t="s">
        <v>535</v>
      </c>
      <c r="B221" s="665" t="s">
        <v>4306</v>
      </c>
      <c r="C221" s="665" t="s">
        <v>4169</v>
      </c>
      <c r="D221" s="665" t="s">
        <v>4572</v>
      </c>
      <c r="E221" s="665" t="s">
        <v>4573</v>
      </c>
      <c r="F221" s="668">
        <v>2</v>
      </c>
      <c r="G221" s="668">
        <v>0</v>
      </c>
      <c r="H221" s="668"/>
      <c r="I221" s="668">
        <v>0</v>
      </c>
      <c r="J221" s="668">
        <v>1</v>
      </c>
      <c r="K221" s="668">
        <v>0</v>
      </c>
      <c r="L221" s="668"/>
      <c r="M221" s="668">
        <v>0</v>
      </c>
      <c r="N221" s="668"/>
      <c r="O221" s="668"/>
      <c r="P221" s="681"/>
      <c r="Q221" s="669"/>
    </row>
    <row r="222" spans="1:17" ht="14.4" customHeight="1" x14ac:dyDescent="0.3">
      <c r="A222" s="664" t="s">
        <v>535</v>
      </c>
      <c r="B222" s="665" t="s">
        <v>4306</v>
      </c>
      <c r="C222" s="665" t="s">
        <v>4169</v>
      </c>
      <c r="D222" s="665" t="s">
        <v>4574</v>
      </c>
      <c r="E222" s="665" t="s">
        <v>4575</v>
      </c>
      <c r="F222" s="668">
        <v>23</v>
      </c>
      <c r="G222" s="668">
        <v>1100113</v>
      </c>
      <c r="H222" s="668">
        <v>1</v>
      </c>
      <c r="I222" s="668">
        <v>47831</v>
      </c>
      <c r="J222" s="668">
        <v>21</v>
      </c>
      <c r="K222" s="668">
        <v>1008756</v>
      </c>
      <c r="L222" s="668">
        <v>0.91695671262861178</v>
      </c>
      <c r="M222" s="668">
        <v>48036</v>
      </c>
      <c r="N222" s="668">
        <v>27</v>
      </c>
      <c r="O222" s="668">
        <v>1320398</v>
      </c>
      <c r="P222" s="681">
        <v>1.2002385209519386</v>
      </c>
      <c r="Q222" s="669">
        <v>48903.629629629628</v>
      </c>
    </row>
    <row r="223" spans="1:17" ht="14.4" customHeight="1" x14ac:dyDescent="0.3">
      <c r="A223" s="664" t="s">
        <v>535</v>
      </c>
      <c r="B223" s="665" t="s">
        <v>4306</v>
      </c>
      <c r="C223" s="665" t="s">
        <v>4169</v>
      </c>
      <c r="D223" s="665" t="s">
        <v>4576</v>
      </c>
      <c r="E223" s="665" t="s">
        <v>4577</v>
      </c>
      <c r="F223" s="668">
        <v>4</v>
      </c>
      <c r="G223" s="668">
        <v>7296</v>
      </c>
      <c r="H223" s="668">
        <v>1</v>
      </c>
      <c r="I223" s="668">
        <v>1824</v>
      </c>
      <c r="J223" s="668">
        <v>4</v>
      </c>
      <c r="K223" s="668">
        <v>7356</v>
      </c>
      <c r="L223" s="668">
        <v>1.0082236842105263</v>
      </c>
      <c r="M223" s="668">
        <v>1839</v>
      </c>
      <c r="N223" s="668">
        <v>3</v>
      </c>
      <c r="O223" s="668">
        <v>5625</v>
      </c>
      <c r="P223" s="681">
        <v>0.77097039473684215</v>
      </c>
      <c r="Q223" s="669">
        <v>1875</v>
      </c>
    </row>
    <row r="224" spans="1:17" ht="14.4" customHeight="1" x14ac:dyDescent="0.3">
      <c r="A224" s="664" t="s">
        <v>535</v>
      </c>
      <c r="B224" s="665" t="s">
        <v>4306</v>
      </c>
      <c r="C224" s="665" t="s">
        <v>4169</v>
      </c>
      <c r="D224" s="665" t="s">
        <v>4219</v>
      </c>
      <c r="E224" s="665" t="s">
        <v>4220</v>
      </c>
      <c r="F224" s="668">
        <v>6</v>
      </c>
      <c r="G224" s="668">
        <v>2586</v>
      </c>
      <c r="H224" s="668">
        <v>1</v>
      </c>
      <c r="I224" s="668">
        <v>431</v>
      </c>
      <c r="J224" s="668">
        <v>2</v>
      </c>
      <c r="K224" s="668">
        <v>872</v>
      </c>
      <c r="L224" s="668">
        <v>0.33720030935808198</v>
      </c>
      <c r="M224" s="668">
        <v>436</v>
      </c>
      <c r="N224" s="668">
        <v>8</v>
      </c>
      <c r="O224" s="668">
        <v>3544</v>
      </c>
      <c r="P224" s="681">
        <v>1.3704563031709203</v>
      </c>
      <c r="Q224" s="669">
        <v>443</v>
      </c>
    </row>
    <row r="225" spans="1:17" ht="14.4" customHeight="1" x14ac:dyDescent="0.3">
      <c r="A225" s="664" t="s">
        <v>535</v>
      </c>
      <c r="B225" s="665" t="s">
        <v>4306</v>
      </c>
      <c r="C225" s="665" t="s">
        <v>4169</v>
      </c>
      <c r="D225" s="665" t="s">
        <v>4282</v>
      </c>
      <c r="E225" s="665" t="s">
        <v>4283</v>
      </c>
      <c r="F225" s="668">
        <v>3</v>
      </c>
      <c r="G225" s="668">
        <v>2535</v>
      </c>
      <c r="H225" s="668">
        <v>1</v>
      </c>
      <c r="I225" s="668">
        <v>845</v>
      </c>
      <c r="J225" s="668">
        <v>6</v>
      </c>
      <c r="K225" s="668">
        <v>5112</v>
      </c>
      <c r="L225" s="668">
        <v>2.016568047337278</v>
      </c>
      <c r="M225" s="668">
        <v>852</v>
      </c>
      <c r="N225" s="668">
        <v>16</v>
      </c>
      <c r="O225" s="668">
        <v>13736</v>
      </c>
      <c r="P225" s="681">
        <v>5.4185404339250489</v>
      </c>
      <c r="Q225" s="669">
        <v>858.5</v>
      </c>
    </row>
    <row r="226" spans="1:17" ht="14.4" customHeight="1" x14ac:dyDescent="0.3">
      <c r="A226" s="664" t="s">
        <v>535</v>
      </c>
      <c r="B226" s="665" t="s">
        <v>4306</v>
      </c>
      <c r="C226" s="665" t="s">
        <v>4169</v>
      </c>
      <c r="D226" s="665" t="s">
        <v>4578</v>
      </c>
      <c r="E226" s="665" t="s">
        <v>4579</v>
      </c>
      <c r="F226" s="668">
        <v>10</v>
      </c>
      <c r="G226" s="668">
        <v>0</v>
      </c>
      <c r="H226" s="668"/>
      <c r="I226" s="668">
        <v>0</v>
      </c>
      <c r="J226" s="668">
        <v>9</v>
      </c>
      <c r="K226" s="668">
        <v>0</v>
      </c>
      <c r="L226" s="668"/>
      <c r="M226" s="668">
        <v>0</v>
      </c>
      <c r="N226" s="668">
        <v>10</v>
      </c>
      <c r="O226" s="668">
        <v>0</v>
      </c>
      <c r="P226" s="681"/>
      <c r="Q226" s="669">
        <v>0</v>
      </c>
    </row>
    <row r="227" spans="1:17" ht="14.4" customHeight="1" x14ac:dyDescent="0.3">
      <c r="A227" s="664" t="s">
        <v>535</v>
      </c>
      <c r="B227" s="665" t="s">
        <v>4306</v>
      </c>
      <c r="C227" s="665" t="s">
        <v>4169</v>
      </c>
      <c r="D227" s="665" t="s">
        <v>4288</v>
      </c>
      <c r="E227" s="665" t="s">
        <v>4289</v>
      </c>
      <c r="F227" s="668">
        <v>128</v>
      </c>
      <c r="G227" s="668">
        <v>0</v>
      </c>
      <c r="H227" s="668"/>
      <c r="I227" s="668">
        <v>0</v>
      </c>
      <c r="J227" s="668">
        <v>119</v>
      </c>
      <c r="K227" s="668">
        <v>0</v>
      </c>
      <c r="L227" s="668"/>
      <c r="M227" s="668">
        <v>0</v>
      </c>
      <c r="N227" s="668">
        <v>123</v>
      </c>
      <c r="O227" s="668">
        <v>0</v>
      </c>
      <c r="P227" s="681"/>
      <c r="Q227" s="669">
        <v>0</v>
      </c>
    </row>
    <row r="228" spans="1:17" ht="14.4" customHeight="1" x14ac:dyDescent="0.3">
      <c r="A228" s="664" t="s">
        <v>535</v>
      </c>
      <c r="B228" s="665" t="s">
        <v>4306</v>
      </c>
      <c r="C228" s="665" t="s">
        <v>4169</v>
      </c>
      <c r="D228" s="665" t="s">
        <v>4580</v>
      </c>
      <c r="E228" s="665" t="s">
        <v>4581</v>
      </c>
      <c r="F228" s="668">
        <v>107</v>
      </c>
      <c r="G228" s="668">
        <v>4037645</v>
      </c>
      <c r="H228" s="668">
        <v>1</v>
      </c>
      <c r="I228" s="668">
        <v>37735</v>
      </c>
      <c r="J228" s="668">
        <v>104</v>
      </c>
      <c r="K228" s="668">
        <v>3942744</v>
      </c>
      <c r="L228" s="668">
        <v>0.97649595246734178</v>
      </c>
      <c r="M228" s="668">
        <v>37911</v>
      </c>
      <c r="N228" s="668">
        <v>113</v>
      </c>
      <c r="O228" s="668">
        <v>4368200</v>
      </c>
      <c r="P228" s="681">
        <v>1.0818682672696585</v>
      </c>
      <c r="Q228" s="669">
        <v>38656.637168141591</v>
      </c>
    </row>
    <row r="229" spans="1:17" ht="14.4" customHeight="1" x14ac:dyDescent="0.3">
      <c r="A229" s="664" t="s">
        <v>535</v>
      </c>
      <c r="B229" s="665" t="s">
        <v>4306</v>
      </c>
      <c r="C229" s="665" t="s">
        <v>4169</v>
      </c>
      <c r="D229" s="665" t="s">
        <v>4292</v>
      </c>
      <c r="E229" s="665" t="s">
        <v>4293</v>
      </c>
      <c r="F229" s="668">
        <v>71</v>
      </c>
      <c r="G229" s="668">
        <v>0</v>
      </c>
      <c r="H229" s="668"/>
      <c r="I229" s="668">
        <v>0</v>
      </c>
      <c r="J229" s="668">
        <v>58</v>
      </c>
      <c r="K229" s="668">
        <v>0</v>
      </c>
      <c r="L229" s="668"/>
      <c r="M229" s="668">
        <v>0</v>
      </c>
      <c r="N229" s="668">
        <v>51</v>
      </c>
      <c r="O229" s="668">
        <v>0</v>
      </c>
      <c r="P229" s="681"/>
      <c r="Q229" s="669">
        <v>0</v>
      </c>
    </row>
    <row r="230" spans="1:17" ht="14.4" customHeight="1" x14ac:dyDescent="0.3">
      <c r="A230" s="664" t="s">
        <v>535</v>
      </c>
      <c r="B230" s="665" t="s">
        <v>4306</v>
      </c>
      <c r="C230" s="665" t="s">
        <v>4169</v>
      </c>
      <c r="D230" s="665" t="s">
        <v>4225</v>
      </c>
      <c r="E230" s="665" t="s">
        <v>4226</v>
      </c>
      <c r="F230" s="668">
        <v>148</v>
      </c>
      <c r="G230" s="668">
        <v>50912</v>
      </c>
      <c r="H230" s="668">
        <v>1</v>
      </c>
      <c r="I230" s="668">
        <v>344</v>
      </c>
      <c r="J230" s="668">
        <v>127</v>
      </c>
      <c r="K230" s="668">
        <v>44323</v>
      </c>
      <c r="L230" s="668">
        <v>0.87058060967944684</v>
      </c>
      <c r="M230" s="668">
        <v>349</v>
      </c>
      <c r="N230" s="668">
        <v>137</v>
      </c>
      <c r="O230" s="668">
        <v>50941</v>
      </c>
      <c r="P230" s="681">
        <v>1.0005696103079824</v>
      </c>
      <c r="Q230" s="669">
        <v>371.83211678832117</v>
      </c>
    </row>
    <row r="231" spans="1:17" ht="14.4" customHeight="1" x14ac:dyDescent="0.3">
      <c r="A231" s="664" t="s">
        <v>535</v>
      </c>
      <c r="B231" s="665" t="s">
        <v>4306</v>
      </c>
      <c r="C231" s="665" t="s">
        <v>4169</v>
      </c>
      <c r="D231" s="665" t="s">
        <v>4582</v>
      </c>
      <c r="E231" s="665" t="s">
        <v>4583</v>
      </c>
      <c r="F231" s="668">
        <v>76</v>
      </c>
      <c r="G231" s="668">
        <v>0</v>
      </c>
      <c r="H231" s="668"/>
      <c r="I231" s="668">
        <v>0</v>
      </c>
      <c r="J231" s="668">
        <v>77</v>
      </c>
      <c r="K231" s="668">
        <v>0</v>
      </c>
      <c r="L231" s="668"/>
      <c r="M231" s="668">
        <v>0</v>
      </c>
      <c r="N231" s="668">
        <v>95</v>
      </c>
      <c r="O231" s="668">
        <v>0</v>
      </c>
      <c r="P231" s="681"/>
      <c r="Q231" s="669">
        <v>0</v>
      </c>
    </row>
    <row r="232" spans="1:17" ht="14.4" customHeight="1" x14ac:dyDescent="0.3">
      <c r="A232" s="664" t="s">
        <v>535</v>
      </c>
      <c r="B232" s="665" t="s">
        <v>4306</v>
      </c>
      <c r="C232" s="665" t="s">
        <v>4169</v>
      </c>
      <c r="D232" s="665" t="s">
        <v>4296</v>
      </c>
      <c r="E232" s="665" t="s">
        <v>4297</v>
      </c>
      <c r="F232" s="668">
        <v>11</v>
      </c>
      <c r="G232" s="668">
        <v>0</v>
      </c>
      <c r="H232" s="668"/>
      <c r="I232" s="668">
        <v>0</v>
      </c>
      <c r="J232" s="668">
        <v>10</v>
      </c>
      <c r="K232" s="668">
        <v>0</v>
      </c>
      <c r="L232" s="668"/>
      <c r="M232" s="668">
        <v>0</v>
      </c>
      <c r="N232" s="668">
        <v>16</v>
      </c>
      <c r="O232" s="668">
        <v>0</v>
      </c>
      <c r="P232" s="681"/>
      <c r="Q232" s="669">
        <v>0</v>
      </c>
    </row>
    <row r="233" spans="1:17" ht="14.4" customHeight="1" x14ac:dyDescent="0.3">
      <c r="A233" s="664" t="s">
        <v>535</v>
      </c>
      <c r="B233" s="665" t="s">
        <v>4306</v>
      </c>
      <c r="C233" s="665" t="s">
        <v>4169</v>
      </c>
      <c r="D233" s="665" t="s">
        <v>4584</v>
      </c>
      <c r="E233" s="665" t="s">
        <v>4585</v>
      </c>
      <c r="F233" s="668">
        <v>9</v>
      </c>
      <c r="G233" s="668">
        <v>0</v>
      </c>
      <c r="H233" s="668"/>
      <c r="I233" s="668">
        <v>0</v>
      </c>
      <c r="J233" s="668">
        <v>3</v>
      </c>
      <c r="K233" s="668">
        <v>0</v>
      </c>
      <c r="L233" s="668"/>
      <c r="M233" s="668">
        <v>0</v>
      </c>
      <c r="N233" s="668">
        <v>6</v>
      </c>
      <c r="O233" s="668">
        <v>0</v>
      </c>
      <c r="P233" s="681"/>
      <c r="Q233" s="669">
        <v>0</v>
      </c>
    </row>
    <row r="234" spans="1:17" ht="14.4" customHeight="1" x14ac:dyDescent="0.3">
      <c r="A234" s="664" t="s">
        <v>535</v>
      </c>
      <c r="B234" s="665" t="s">
        <v>4306</v>
      </c>
      <c r="C234" s="665" t="s">
        <v>4169</v>
      </c>
      <c r="D234" s="665" t="s">
        <v>4586</v>
      </c>
      <c r="E234" s="665" t="s">
        <v>4587</v>
      </c>
      <c r="F234" s="668">
        <v>1</v>
      </c>
      <c r="G234" s="668">
        <v>0</v>
      </c>
      <c r="H234" s="668"/>
      <c r="I234" s="668">
        <v>0</v>
      </c>
      <c r="J234" s="668"/>
      <c r="K234" s="668"/>
      <c r="L234" s="668"/>
      <c r="M234" s="668"/>
      <c r="N234" s="668"/>
      <c r="O234" s="668"/>
      <c r="P234" s="681"/>
      <c r="Q234" s="669"/>
    </row>
    <row r="235" spans="1:17" ht="14.4" customHeight="1" x14ac:dyDescent="0.3">
      <c r="A235" s="664" t="s">
        <v>535</v>
      </c>
      <c r="B235" s="665" t="s">
        <v>4306</v>
      </c>
      <c r="C235" s="665" t="s">
        <v>4169</v>
      </c>
      <c r="D235" s="665" t="s">
        <v>4588</v>
      </c>
      <c r="E235" s="665" t="s">
        <v>4589</v>
      </c>
      <c r="F235" s="668">
        <v>26</v>
      </c>
      <c r="G235" s="668">
        <v>0</v>
      </c>
      <c r="H235" s="668"/>
      <c r="I235" s="668">
        <v>0</v>
      </c>
      <c r="J235" s="668">
        <v>16</v>
      </c>
      <c r="K235" s="668">
        <v>0</v>
      </c>
      <c r="L235" s="668"/>
      <c r="M235" s="668">
        <v>0</v>
      </c>
      <c r="N235" s="668">
        <v>21</v>
      </c>
      <c r="O235" s="668">
        <v>0</v>
      </c>
      <c r="P235" s="681"/>
      <c r="Q235" s="669">
        <v>0</v>
      </c>
    </row>
    <row r="236" spans="1:17" ht="14.4" customHeight="1" x14ac:dyDescent="0.3">
      <c r="A236" s="664" t="s">
        <v>535</v>
      </c>
      <c r="B236" s="665" t="s">
        <v>4306</v>
      </c>
      <c r="C236" s="665" t="s">
        <v>4169</v>
      </c>
      <c r="D236" s="665" t="s">
        <v>4590</v>
      </c>
      <c r="E236" s="665" t="s">
        <v>4591</v>
      </c>
      <c r="F236" s="668">
        <v>6</v>
      </c>
      <c r="G236" s="668">
        <v>41022</v>
      </c>
      <c r="H236" s="668">
        <v>1</v>
      </c>
      <c r="I236" s="668">
        <v>6837</v>
      </c>
      <c r="J236" s="668">
        <v>2</v>
      </c>
      <c r="K236" s="668">
        <v>13762</v>
      </c>
      <c r="L236" s="668">
        <v>0.33547852371898007</v>
      </c>
      <c r="M236" s="668">
        <v>6881</v>
      </c>
      <c r="N236" s="668">
        <v>4</v>
      </c>
      <c r="O236" s="668">
        <v>27743</v>
      </c>
      <c r="P236" s="681">
        <v>0.67629564623860372</v>
      </c>
      <c r="Q236" s="669">
        <v>6935.75</v>
      </c>
    </row>
    <row r="237" spans="1:17" ht="14.4" customHeight="1" x14ac:dyDescent="0.3">
      <c r="A237" s="664" t="s">
        <v>535</v>
      </c>
      <c r="B237" s="665" t="s">
        <v>4306</v>
      </c>
      <c r="C237" s="665" t="s">
        <v>4169</v>
      </c>
      <c r="D237" s="665" t="s">
        <v>4592</v>
      </c>
      <c r="E237" s="665" t="s">
        <v>4593</v>
      </c>
      <c r="F237" s="668">
        <v>3</v>
      </c>
      <c r="G237" s="668">
        <v>0</v>
      </c>
      <c r="H237" s="668"/>
      <c r="I237" s="668">
        <v>0</v>
      </c>
      <c r="J237" s="668">
        <v>1</v>
      </c>
      <c r="K237" s="668">
        <v>0</v>
      </c>
      <c r="L237" s="668"/>
      <c r="M237" s="668">
        <v>0</v>
      </c>
      <c r="N237" s="668">
        <v>3</v>
      </c>
      <c r="O237" s="668">
        <v>0</v>
      </c>
      <c r="P237" s="681"/>
      <c r="Q237" s="669">
        <v>0</v>
      </c>
    </row>
    <row r="238" spans="1:17" ht="14.4" customHeight="1" x14ac:dyDescent="0.3">
      <c r="A238" s="664" t="s">
        <v>535</v>
      </c>
      <c r="B238" s="665" t="s">
        <v>4306</v>
      </c>
      <c r="C238" s="665" t="s">
        <v>4169</v>
      </c>
      <c r="D238" s="665" t="s">
        <v>4227</v>
      </c>
      <c r="E238" s="665" t="s">
        <v>4228</v>
      </c>
      <c r="F238" s="668">
        <v>169</v>
      </c>
      <c r="G238" s="668">
        <v>39208</v>
      </c>
      <c r="H238" s="668">
        <v>1</v>
      </c>
      <c r="I238" s="668">
        <v>232</v>
      </c>
      <c r="J238" s="668">
        <v>162</v>
      </c>
      <c r="K238" s="668">
        <v>38070</v>
      </c>
      <c r="L238" s="668">
        <v>0.97097531116098756</v>
      </c>
      <c r="M238" s="668">
        <v>235</v>
      </c>
      <c r="N238" s="668">
        <v>177</v>
      </c>
      <c r="O238" s="668">
        <v>44427</v>
      </c>
      <c r="P238" s="681">
        <v>1.1331105896755764</v>
      </c>
      <c r="Q238" s="669">
        <v>251</v>
      </c>
    </row>
    <row r="239" spans="1:17" ht="14.4" customHeight="1" x14ac:dyDescent="0.3">
      <c r="A239" s="664" t="s">
        <v>535</v>
      </c>
      <c r="B239" s="665" t="s">
        <v>4306</v>
      </c>
      <c r="C239" s="665" t="s">
        <v>4169</v>
      </c>
      <c r="D239" s="665" t="s">
        <v>4594</v>
      </c>
      <c r="E239" s="665" t="s">
        <v>4595</v>
      </c>
      <c r="F239" s="668">
        <v>10</v>
      </c>
      <c r="G239" s="668">
        <v>127600</v>
      </c>
      <c r="H239" s="668">
        <v>1</v>
      </c>
      <c r="I239" s="668">
        <v>12760</v>
      </c>
      <c r="J239" s="668">
        <v>8</v>
      </c>
      <c r="K239" s="668">
        <v>102664</v>
      </c>
      <c r="L239" s="668">
        <v>0.80457680250783703</v>
      </c>
      <c r="M239" s="668">
        <v>12833</v>
      </c>
      <c r="N239" s="668">
        <v>2</v>
      </c>
      <c r="O239" s="668">
        <v>26144</v>
      </c>
      <c r="P239" s="681">
        <v>0.20489028213166144</v>
      </c>
      <c r="Q239" s="669">
        <v>13072</v>
      </c>
    </row>
    <row r="240" spans="1:17" ht="14.4" customHeight="1" x14ac:dyDescent="0.3">
      <c r="A240" s="664" t="s">
        <v>535</v>
      </c>
      <c r="B240" s="665" t="s">
        <v>4306</v>
      </c>
      <c r="C240" s="665" t="s">
        <v>4169</v>
      </c>
      <c r="D240" s="665" t="s">
        <v>4596</v>
      </c>
      <c r="E240" s="665" t="s">
        <v>4597</v>
      </c>
      <c r="F240" s="668">
        <v>1</v>
      </c>
      <c r="G240" s="668">
        <v>4204</v>
      </c>
      <c r="H240" s="668">
        <v>1</v>
      </c>
      <c r="I240" s="668">
        <v>4204</v>
      </c>
      <c r="J240" s="668">
        <v>1</v>
      </c>
      <c r="K240" s="668">
        <v>4234</v>
      </c>
      <c r="L240" s="668">
        <v>1.0071360608943862</v>
      </c>
      <c r="M240" s="668">
        <v>4234</v>
      </c>
      <c r="N240" s="668">
        <v>1</v>
      </c>
      <c r="O240" s="668">
        <v>4234</v>
      </c>
      <c r="P240" s="681">
        <v>1.0071360608943862</v>
      </c>
      <c r="Q240" s="669">
        <v>4234</v>
      </c>
    </row>
    <row r="241" spans="1:17" ht="14.4" customHeight="1" x14ac:dyDescent="0.3">
      <c r="A241" s="664" t="s">
        <v>535</v>
      </c>
      <c r="B241" s="665" t="s">
        <v>4306</v>
      </c>
      <c r="C241" s="665" t="s">
        <v>4169</v>
      </c>
      <c r="D241" s="665" t="s">
        <v>4598</v>
      </c>
      <c r="E241" s="665" t="s">
        <v>4599</v>
      </c>
      <c r="F241" s="668">
        <v>5</v>
      </c>
      <c r="G241" s="668">
        <v>0</v>
      </c>
      <c r="H241" s="668"/>
      <c r="I241" s="668">
        <v>0</v>
      </c>
      <c r="J241" s="668"/>
      <c r="K241" s="668"/>
      <c r="L241" s="668"/>
      <c r="M241" s="668"/>
      <c r="N241" s="668"/>
      <c r="O241" s="668"/>
      <c r="P241" s="681"/>
      <c r="Q241" s="669"/>
    </row>
    <row r="242" spans="1:17" ht="14.4" customHeight="1" x14ac:dyDescent="0.3">
      <c r="A242" s="664" t="s">
        <v>535</v>
      </c>
      <c r="B242" s="665" t="s">
        <v>4306</v>
      </c>
      <c r="C242" s="665" t="s">
        <v>4169</v>
      </c>
      <c r="D242" s="665" t="s">
        <v>4600</v>
      </c>
      <c r="E242" s="665" t="s">
        <v>4601</v>
      </c>
      <c r="F242" s="668">
        <v>76</v>
      </c>
      <c r="G242" s="668">
        <v>0</v>
      </c>
      <c r="H242" s="668"/>
      <c r="I242" s="668">
        <v>0</v>
      </c>
      <c r="J242" s="668">
        <v>80</v>
      </c>
      <c r="K242" s="668">
        <v>0</v>
      </c>
      <c r="L242" s="668"/>
      <c r="M242" s="668">
        <v>0</v>
      </c>
      <c r="N242" s="668">
        <v>95</v>
      </c>
      <c r="O242" s="668">
        <v>0</v>
      </c>
      <c r="P242" s="681"/>
      <c r="Q242" s="669">
        <v>0</v>
      </c>
    </row>
    <row r="243" spans="1:17" ht="14.4" customHeight="1" x14ac:dyDescent="0.3">
      <c r="A243" s="664" t="s">
        <v>535</v>
      </c>
      <c r="B243" s="665" t="s">
        <v>4306</v>
      </c>
      <c r="C243" s="665" t="s">
        <v>4169</v>
      </c>
      <c r="D243" s="665" t="s">
        <v>4602</v>
      </c>
      <c r="E243" s="665" t="s">
        <v>4603</v>
      </c>
      <c r="F243" s="668">
        <v>5</v>
      </c>
      <c r="G243" s="668">
        <v>0</v>
      </c>
      <c r="H243" s="668"/>
      <c r="I243" s="668">
        <v>0</v>
      </c>
      <c r="J243" s="668">
        <v>5</v>
      </c>
      <c r="K243" s="668">
        <v>0</v>
      </c>
      <c r="L243" s="668"/>
      <c r="M243" s="668">
        <v>0</v>
      </c>
      <c r="N243" s="668">
        <v>3</v>
      </c>
      <c r="O243" s="668">
        <v>0</v>
      </c>
      <c r="P243" s="681"/>
      <c r="Q243" s="669">
        <v>0</v>
      </c>
    </row>
    <row r="244" spans="1:17" ht="14.4" customHeight="1" x14ac:dyDescent="0.3">
      <c r="A244" s="664" t="s">
        <v>535</v>
      </c>
      <c r="B244" s="665" t="s">
        <v>4306</v>
      </c>
      <c r="C244" s="665" t="s">
        <v>4169</v>
      </c>
      <c r="D244" s="665" t="s">
        <v>4300</v>
      </c>
      <c r="E244" s="665" t="s">
        <v>4301</v>
      </c>
      <c r="F244" s="668"/>
      <c r="G244" s="668"/>
      <c r="H244" s="668"/>
      <c r="I244" s="668"/>
      <c r="J244" s="668">
        <v>1</v>
      </c>
      <c r="K244" s="668">
        <v>4675</v>
      </c>
      <c r="L244" s="668"/>
      <c r="M244" s="668">
        <v>4675</v>
      </c>
      <c r="N244" s="668"/>
      <c r="O244" s="668"/>
      <c r="P244" s="681"/>
      <c r="Q244" s="669"/>
    </row>
    <row r="245" spans="1:17" ht="14.4" customHeight="1" x14ac:dyDescent="0.3">
      <c r="A245" s="664" t="s">
        <v>535</v>
      </c>
      <c r="B245" s="665" t="s">
        <v>4306</v>
      </c>
      <c r="C245" s="665" t="s">
        <v>4169</v>
      </c>
      <c r="D245" s="665" t="s">
        <v>4604</v>
      </c>
      <c r="E245" s="665" t="s">
        <v>4605</v>
      </c>
      <c r="F245" s="668">
        <v>1</v>
      </c>
      <c r="G245" s="668">
        <v>0</v>
      </c>
      <c r="H245" s="668"/>
      <c r="I245" s="668">
        <v>0</v>
      </c>
      <c r="J245" s="668"/>
      <c r="K245" s="668"/>
      <c r="L245" s="668"/>
      <c r="M245" s="668"/>
      <c r="N245" s="668">
        <v>2</v>
      </c>
      <c r="O245" s="668">
        <v>0</v>
      </c>
      <c r="P245" s="681"/>
      <c r="Q245" s="669">
        <v>0</v>
      </c>
    </row>
    <row r="246" spans="1:17" ht="14.4" customHeight="1" x14ac:dyDescent="0.3">
      <c r="A246" s="664" t="s">
        <v>535</v>
      </c>
      <c r="B246" s="665" t="s">
        <v>4306</v>
      </c>
      <c r="C246" s="665" t="s">
        <v>4169</v>
      </c>
      <c r="D246" s="665" t="s">
        <v>4606</v>
      </c>
      <c r="E246" s="665" t="s">
        <v>4607</v>
      </c>
      <c r="F246" s="668">
        <v>1</v>
      </c>
      <c r="G246" s="668">
        <v>18350</v>
      </c>
      <c r="H246" s="668">
        <v>1</v>
      </c>
      <c r="I246" s="668">
        <v>18350</v>
      </c>
      <c r="J246" s="668">
        <v>1</v>
      </c>
      <c r="K246" s="668">
        <v>18423</v>
      </c>
      <c r="L246" s="668">
        <v>1.0039782016348773</v>
      </c>
      <c r="M246" s="668">
        <v>18423</v>
      </c>
      <c r="N246" s="668">
        <v>2</v>
      </c>
      <c r="O246" s="668">
        <v>37111</v>
      </c>
      <c r="P246" s="681">
        <v>2.0223978201634876</v>
      </c>
      <c r="Q246" s="669">
        <v>18555.5</v>
      </c>
    </row>
    <row r="247" spans="1:17" ht="14.4" customHeight="1" x14ac:dyDescent="0.3">
      <c r="A247" s="664" t="s">
        <v>535</v>
      </c>
      <c r="B247" s="665" t="s">
        <v>4306</v>
      </c>
      <c r="C247" s="665" t="s">
        <v>4169</v>
      </c>
      <c r="D247" s="665" t="s">
        <v>4608</v>
      </c>
      <c r="E247" s="665" t="s">
        <v>4609</v>
      </c>
      <c r="F247" s="668">
        <v>1</v>
      </c>
      <c r="G247" s="668">
        <v>0</v>
      </c>
      <c r="H247" s="668"/>
      <c r="I247" s="668">
        <v>0</v>
      </c>
      <c r="J247" s="668">
        <v>1</v>
      </c>
      <c r="K247" s="668">
        <v>0</v>
      </c>
      <c r="L247" s="668"/>
      <c r="M247" s="668">
        <v>0</v>
      </c>
      <c r="N247" s="668">
        <v>1</v>
      </c>
      <c r="O247" s="668">
        <v>0</v>
      </c>
      <c r="P247" s="681"/>
      <c r="Q247" s="669">
        <v>0</v>
      </c>
    </row>
    <row r="248" spans="1:17" ht="14.4" customHeight="1" x14ac:dyDescent="0.3">
      <c r="A248" s="664" t="s">
        <v>535</v>
      </c>
      <c r="B248" s="665" t="s">
        <v>4306</v>
      </c>
      <c r="C248" s="665" t="s">
        <v>4169</v>
      </c>
      <c r="D248" s="665" t="s">
        <v>4610</v>
      </c>
      <c r="E248" s="665" t="s">
        <v>4611</v>
      </c>
      <c r="F248" s="668">
        <v>3</v>
      </c>
      <c r="G248" s="668">
        <v>0</v>
      </c>
      <c r="H248" s="668"/>
      <c r="I248" s="668">
        <v>0</v>
      </c>
      <c r="J248" s="668">
        <v>3</v>
      </c>
      <c r="K248" s="668">
        <v>0</v>
      </c>
      <c r="L248" s="668"/>
      <c r="M248" s="668">
        <v>0</v>
      </c>
      <c r="N248" s="668">
        <v>3</v>
      </c>
      <c r="O248" s="668">
        <v>0</v>
      </c>
      <c r="P248" s="681"/>
      <c r="Q248" s="669">
        <v>0</v>
      </c>
    </row>
    <row r="249" spans="1:17" ht="14.4" customHeight="1" x14ac:dyDescent="0.3">
      <c r="A249" s="664" t="s">
        <v>535</v>
      </c>
      <c r="B249" s="665" t="s">
        <v>4306</v>
      </c>
      <c r="C249" s="665" t="s">
        <v>4169</v>
      </c>
      <c r="D249" s="665" t="s">
        <v>4612</v>
      </c>
      <c r="E249" s="665" t="s">
        <v>4613</v>
      </c>
      <c r="F249" s="668">
        <v>39</v>
      </c>
      <c r="G249" s="668">
        <v>0</v>
      </c>
      <c r="H249" s="668"/>
      <c r="I249" s="668">
        <v>0</v>
      </c>
      <c r="J249" s="668">
        <v>42</v>
      </c>
      <c r="K249" s="668">
        <v>0</v>
      </c>
      <c r="L249" s="668"/>
      <c r="M249" s="668">
        <v>0</v>
      </c>
      <c r="N249" s="668">
        <v>39</v>
      </c>
      <c r="O249" s="668">
        <v>0</v>
      </c>
      <c r="P249" s="681"/>
      <c r="Q249" s="669">
        <v>0</v>
      </c>
    </row>
    <row r="250" spans="1:17" ht="14.4" customHeight="1" x14ac:dyDescent="0.3">
      <c r="A250" s="664" t="s">
        <v>535</v>
      </c>
      <c r="B250" s="665" t="s">
        <v>4306</v>
      </c>
      <c r="C250" s="665" t="s">
        <v>4169</v>
      </c>
      <c r="D250" s="665" t="s">
        <v>4614</v>
      </c>
      <c r="E250" s="665" t="s">
        <v>4615</v>
      </c>
      <c r="F250" s="668">
        <v>3</v>
      </c>
      <c r="G250" s="668">
        <v>0</v>
      </c>
      <c r="H250" s="668"/>
      <c r="I250" s="668">
        <v>0</v>
      </c>
      <c r="J250" s="668">
        <v>5</v>
      </c>
      <c r="K250" s="668">
        <v>0</v>
      </c>
      <c r="L250" s="668"/>
      <c r="M250" s="668">
        <v>0</v>
      </c>
      <c r="N250" s="668">
        <v>2</v>
      </c>
      <c r="O250" s="668">
        <v>0</v>
      </c>
      <c r="P250" s="681"/>
      <c r="Q250" s="669">
        <v>0</v>
      </c>
    </row>
    <row r="251" spans="1:17" ht="14.4" customHeight="1" x14ac:dyDescent="0.3">
      <c r="A251" s="664" t="s">
        <v>535</v>
      </c>
      <c r="B251" s="665" t="s">
        <v>4306</v>
      </c>
      <c r="C251" s="665" t="s">
        <v>4169</v>
      </c>
      <c r="D251" s="665" t="s">
        <v>4616</v>
      </c>
      <c r="E251" s="665" t="s">
        <v>4613</v>
      </c>
      <c r="F251" s="668"/>
      <c r="G251" s="668"/>
      <c r="H251" s="668"/>
      <c r="I251" s="668"/>
      <c r="J251" s="668"/>
      <c r="K251" s="668"/>
      <c r="L251" s="668"/>
      <c r="M251" s="668"/>
      <c r="N251" s="668">
        <v>11</v>
      </c>
      <c r="O251" s="668">
        <v>0</v>
      </c>
      <c r="P251" s="681"/>
      <c r="Q251" s="669">
        <v>0</v>
      </c>
    </row>
    <row r="252" spans="1:17" ht="14.4" customHeight="1" x14ac:dyDescent="0.3">
      <c r="A252" s="664" t="s">
        <v>535</v>
      </c>
      <c r="B252" s="665" t="s">
        <v>4306</v>
      </c>
      <c r="C252" s="665" t="s">
        <v>4169</v>
      </c>
      <c r="D252" s="665" t="s">
        <v>4617</v>
      </c>
      <c r="E252" s="665" t="s">
        <v>4618</v>
      </c>
      <c r="F252" s="668">
        <v>2</v>
      </c>
      <c r="G252" s="668">
        <v>0</v>
      </c>
      <c r="H252" s="668"/>
      <c r="I252" s="668">
        <v>0</v>
      </c>
      <c r="J252" s="668"/>
      <c r="K252" s="668"/>
      <c r="L252" s="668"/>
      <c r="M252" s="668"/>
      <c r="N252" s="668"/>
      <c r="O252" s="668"/>
      <c r="P252" s="681"/>
      <c r="Q252" s="669"/>
    </row>
    <row r="253" spans="1:17" ht="14.4" customHeight="1" x14ac:dyDescent="0.3">
      <c r="A253" s="664" t="s">
        <v>535</v>
      </c>
      <c r="B253" s="665" t="s">
        <v>4306</v>
      </c>
      <c r="C253" s="665" t="s">
        <v>4169</v>
      </c>
      <c r="D253" s="665" t="s">
        <v>4619</v>
      </c>
      <c r="E253" s="665" t="s">
        <v>4620</v>
      </c>
      <c r="F253" s="668">
        <v>6</v>
      </c>
      <c r="G253" s="668">
        <v>0</v>
      </c>
      <c r="H253" s="668"/>
      <c r="I253" s="668">
        <v>0</v>
      </c>
      <c r="J253" s="668">
        <v>1</v>
      </c>
      <c r="K253" s="668">
        <v>0</v>
      </c>
      <c r="L253" s="668"/>
      <c r="M253" s="668">
        <v>0</v>
      </c>
      <c r="N253" s="668">
        <v>5</v>
      </c>
      <c r="O253" s="668">
        <v>0</v>
      </c>
      <c r="P253" s="681"/>
      <c r="Q253" s="669">
        <v>0</v>
      </c>
    </row>
    <row r="254" spans="1:17" ht="14.4" customHeight="1" x14ac:dyDescent="0.3">
      <c r="A254" s="664" t="s">
        <v>535</v>
      </c>
      <c r="B254" s="665" t="s">
        <v>4306</v>
      </c>
      <c r="C254" s="665" t="s">
        <v>4169</v>
      </c>
      <c r="D254" s="665" t="s">
        <v>4621</v>
      </c>
      <c r="E254" s="665" t="s">
        <v>4622</v>
      </c>
      <c r="F254" s="668">
        <v>4</v>
      </c>
      <c r="G254" s="668">
        <v>0</v>
      </c>
      <c r="H254" s="668"/>
      <c r="I254" s="668">
        <v>0</v>
      </c>
      <c r="J254" s="668">
        <v>1</v>
      </c>
      <c r="K254" s="668">
        <v>0</v>
      </c>
      <c r="L254" s="668"/>
      <c r="M254" s="668">
        <v>0</v>
      </c>
      <c r="N254" s="668"/>
      <c r="O254" s="668"/>
      <c r="P254" s="681"/>
      <c r="Q254" s="669"/>
    </row>
    <row r="255" spans="1:17" ht="14.4" customHeight="1" x14ac:dyDescent="0.3">
      <c r="A255" s="664" t="s">
        <v>535</v>
      </c>
      <c r="B255" s="665" t="s">
        <v>4306</v>
      </c>
      <c r="C255" s="665" t="s">
        <v>4169</v>
      </c>
      <c r="D255" s="665" t="s">
        <v>4623</v>
      </c>
      <c r="E255" s="665" t="s">
        <v>4624</v>
      </c>
      <c r="F255" s="668">
        <v>3</v>
      </c>
      <c r="G255" s="668">
        <v>143964</v>
      </c>
      <c r="H255" s="668">
        <v>1</v>
      </c>
      <c r="I255" s="668">
        <v>47988</v>
      </c>
      <c r="J255" s="668">
        <v>1</v>
      </c>
      <c r="K255" s="668">
        <v>48208</v>
      </c>
      <c r="L255" s="668">
        <v>0.33486149315106556</v>
      </c>
      <c r="M255" s="668">
        <v>48208</v>
      </c>
      <c r="N255" s="668">
        <v>2</v>
      </c>
      <c r="O255" s="668">
        <v>98346</v>
      </c>
      <c r="P255" s="681">
        <v>0.68312911561223644</v>
      </c>
      <c r="Q255" s="669">
        <v>49173</v>
      </c>
    </row>
    <row r="256" spans="1:17" ht="14.4" customHeight="1" x14ac:dyDescent="0.3">
      <c r="A256" s="664" t="s">
        <v>535</v>
      </c>
      <c r="B256" s="665" t="s">
        <v>4306</v>
      </c>
      <c r="C256" s="665" t="s">
        <v>4169</v>
      </c>
      <c r="D256" s="665" t="s">
        <v>4625</v>
      </c>
      <c r="E256" s="665" t="s">
        <v>4626</v>
      </c>
      <c r="F256" s="668"/>
      <c r="G256" s="668"/>
      <c r="H256" s="668"/>
      <c r="I256" s="668"/>
      <c r="J256" s="668">
        <v>2</v>
      </c>
      <c r="K256" s="668">
        <v>0</v>
      </c>
      <c r="L256" s="668"/>
      <c r="M256" s="668">
        <v>0</v>
      </c>
      <c r="N256" s="668">
        <v>2</v>
      </c>
      <c r="O256" s="668">
        <v>0</v>
      </c>
      <c r="P256" s="681"/>
      <c r="Q256" s="669">
        <v>0</v>
      </c>
    </row>
    <row r="257" spans="1:17" ht="14.4" customHeight="1" x14ac:dyDescent="0.3">
      <c r="A257" s="664" t="s">
        <v>535</v>
      </c>
      <c r="B257" s="665" t="s">
        <v>4306</v>
      </c>
      <c r="C257" s="665" t="s">
        <v>4169</v>
      </c>
      <c r="D257" s="665" t="s">
        <v>4627</v>
      </c>
      <c r="E257" s="665" t="s">
        <v>4628</v>
      </c>
      <c r="F257" s="668">
        <v>3</v>
      </c>
      <c r="G257" s="668">
        <v>0</v>
      </c>
      <c r="H257" s="668"/>
      <c r="I257" s="668">
        <v>0</v>
      </c>
      <c r="J257" s="668">
        <v>5</v>
      </c>
      <c r="K257" s="668">
        <v>0</v>
      </c>
      <c r="L257" s="668"/>
      <c r="M257" s="668">
        <v>0</v>
      </c>
      <c r="N257" s="668">
        <v>2</v>
      </c>
      <c r="O257" s="668">
        <v>0</v>
      </c>
      <c r="P257" s="681"/>
      <c r="Q257" s="669">
        <v>0</v>
      </c>
    </row>
    <row r="258" spans="1:17" ht="14.4" customHeight="1" x14ac:dyDescent="0.3">
      <c r="A258" s="664" t="s">
        <v>535</v>
      </c>
      <c r="B258" s="665" t="s">
        <v>4306</v>
      </c>
      <c r="C258" s="665" t="s">
        <v>4169</v>
      </c>
      <c r="D258" s="665" t="s">
        <v>4629</v>
      </c>
      <c r="E258" s="665" t="s">
        <v>4575</v>
      </c>
      <c r="F258" s="668">
        <v>2</v>
      </c>
      <c r="G258" s="668">
        <v>121716</v>
      </c>
      <c r="H258" s="668">
        <v>1</v>
      </c>
      <c r="I258" s="668">
        <v>60858</v>
      </c>
      <c r="J258" s="668"/>
      <c r="K258" s="668"/>
      <c r="L258" s="668"/>
      <c r="M258" s="668"/>
      <c r="N258" s="668">
        <v>1</v>
      </c>
      <c r="O258" s="668">
        <v>62242</v>
      </c>
      <c r="P258" s="681">
        <v>0.51137073186762627</v>
      </c>
      <c r="Q258" s="669">
        <v>62242</v>
      </c>
    </row>
    <row r="259" spans="1:17" ht="14.4" customHeight="1" x14ac:dyDescent="0.3">
      <c r="A259" s="664" t="s">
        <v>535</v>
      </c>
      <c r="B259" s="665" t="s">
        <v>4306</v>
      </c>
      <c r="C259" s="665" t="s">
        <v>4169</v>
      </c>
      <c r="D259" s="665" t="s">
        <v>4630</v>
      </c>
      <c r="E259" s="665" t="s">
        <v>4543</v>
      </c>
      <c r="F259" s="668"/>
      <c r="G259" s="668"/>
      <c r="H259" s="668"/>
      <c r="I259" s="668"/>
      <c r="J259" s="668">
        <v>1</v>
      </c>
      <c r="K259" s="668">
        <v>0</v>
      </c>
      <c r="L259" s="668"/>
      <c r="M259" s="668">
        <v>0</v>
      </c>
      <c r="N259" s="668">
        <v>2</v>
      </c>
      <c r="O259" s="668">
        <v>0</v>
      </c>
      <c r="P259" s="681"/>
      <c r="Q259" s="669">
        <v>0</v>
      </c>
    </row>
    <row r="260" spans="1:17" ht="14.4" customHeight="1" x14ac:dyDescent="0.3">
      <c r="A260" s="664" t="s">
        <v>535</v>
      </c>
      <c r="B260" s="665" t="s">
        <v>4306</v>
      </c>
      <c r="C260" s="665" t="s">
        <v>4169</v>
      </c>
      <c r="D260" s="665" t="s">
        <v>4631</v>
      </c>
      <c r="E260" s="665" t="s">
        <v>4632</v>
      </c>
      <c r="F260" s="668">
        <v>1</v>
      </c>
      <c r="G260" s="668">
        <v>0</v>
      </c>
      <c r="H260" s="668"/>
      <c r="I260" s="668">
        <v>0</v>
      </c>
      <c r="J260" s="668"/>
      <c r="K260" s="668"/>
      <c r="L260" s="668"/>
      <c r="M260" s="668"/>
      <c r="N260" s="668"/>
      <c r="O260" s="668"/>
      <c r="P260" s="681"/>
      <c r="Q260" s="669"/>
    </row>
    <row r="261" spans="1:17" ht="14.4" customHeight="1" x14ac:dyDescent="0.3">
      <c r="A261" s="664" t="s">
        <v>535</v>
      </c>
      <c r="B261" s="665" t="s">
        <v>4306</v>
      </c>
      <c r="C261" s="665" t="s">
        <v>4169</v>
      </c>
      <c r="D261" s="665" t="s">
        <v>4633</v>
      </c>
      <c r="E261" s="665" t="s">
        <v>4634</v>
      </c>
      <c r="F261" s="668">
        <v>2</v>
      </c>
      <c r="G261" s="668">
        <v>0</v>
      </c>
      <c r="H261" s="668"/>
      <c r="I261" s="668">
        <v>0</v>
      </c>
      <c r="J261" s="668"/>
      <c r="K261" s="668"/>
      <c r="L261" s="668"/>
      <c r="M261" s="668"/>
      <c r="N261" s="668">
        <v>1</v>
      </c>
      <c r="O261" s="668">
        <v>0</v>
      </c>
      <c r="P261" s="681"/>
      <c r="Q261" s="669">
        <v>0</v>
      </c>
    </row>
    <row r="262" spans="1:17" ht="14.4" customHeight="1" x14ac:dyDescent="0.3">
      <c r="A262" s="664" t="s">
        <v>535</v>
      </c>
      <c r="B262" s="665" t="s">
        <v>4306</v>
      </c>
      <c r="C262" s="665" t="s">
        <v>4169</v>
      </c>
      <c r="D262" s="665" t="s">
        <v>4635</v>
      </c>
      <c r="E262" s="665" t="s">
        <v>4636</v>
      </c>
      <c r="F262" s="668">
        <v>1</v>
      </c>
      <c r="G262" s="668">
        <v>0</v>
      </c>
      <c r="H262" s="668"/>
      <c r="I262" s="668">
        <v>0</v>
      </c>
      <c r="J262" s="668"/>
      <c r="K262" s="668"/>
      <c r="L262" s="668"/>
      <c r="M262" s="668"/>
      <c r="N262" s="668"/>
      <c r="O262" s="668"/>
      <c r="P262" s="681"/>
      <c r="Q262" s="669"/>
    </row>
    <row r="263" spans="1:17" ht="14.4" customHeight="1" x14ac:dyDescent="0.3">
      <c r="A263" s="664" t="s">
        <v>535</v>
      </c>
      <c r="B263" s="665" t="s">
        <v>4306</v>
      </c>
      <c r="C263" s="665" t="s">
        <v>4169</v>
      </c>
      <c r="D263" s="665" t="s">
        <v>4637</v>
      </c>
      <c r="E263" s="665" t="s">
        <v>4638</v>
      </c>
      <c r="F263" s="668">
        <v>1</v>
      </c>
      <c r="G263" s="668">
        <v>0</v>
      </c>
      <c r="H263" s="668"/>
      <c r="I263" s="668">
        <v>0</v>
      </c>
      <c r="J263" s="668"/>
      <c r="K263" s="668"/>
      <c r="L263" s="668"/>
      <c r="M263" s="668"/>
      <c r="N263" s="668"/>
      <c r="O263" s="668"/>
      <c r="P263" s="681"/>
      <c r="Q263" s="669"/>
    </row>
    <row r="264" spans="1:17" ht="14.4" customHeight="1" x14ac:dyDescent="0.3">
      <c r="A264" s="664" t="s">
        <v>535</v>
      </c>
      <c r="B264" s="665" t="s">
        <v>4306</v>
      </c>
      <c r="C264" s="665" t="s">
        <v>4169</v>
      </c>
      <c r="D264" s="665" t="s">
        <v>4639</v>
      </c>
      <c r="E264" s="665" t="s">
        <v>4640</v>
      </c>
      <c r="F264" s="668">
        <v>1</v>
      </c>
      <c r="G264" s="668">
        <v>0</v>
      </c>
      <c r="H264" s="668"/>
      <c r="I264" s="668">
        <v>0</v>
      </c>
      <c r="J264" s="668"/>
      <c r="K264" s="668"/>
      <c r="L264" s="668"/>
      <c r="M264" s="668"/>
      <c r="N264" s="668"/>
      <c r="O264" s="668"/>
      <c r="P264" s="681"/>
      <c r="Q264" s="669"/>
    </row>
    <row r="265" spans="1:17" ht="14.4" customHeight="1" x14ac:dyDescent="0.3">
      <c r="A265" s="664" t="s">
        <v>535</v>
      </c>
      <c r="B265" s="665" t="s">
        <v>4306</v>
      </c>
      <c r="C265" s="665" t="s">
        <v>4169</v>
      </c>
      <c r="D265" s="665" t="s">
        <v>4641</v>
      </c>
      <c r="E265" s="665" t="s">
        <v>4642</v>
      </c>
      <c r="F265" s="668">
        <v>1</v>
      </c>
      <c r="G265" s="668">
        <v>0</v>
      </c>
      <c r="H265" s="668"/>
      <c r="I265" s="668">
        <v>0</v>
      </c>
      <c r="J265" s="668"/>
      <c r="K265" s="668"/>
      <c r="L265" s="668"/>
      <c r="M265" s="668"/>
      <c r="N265" s="668"/>
      <c r="O265" s="668"/>
      <c r="P265" s="681"/>
      <c r="Q265" s="669"/>
    </row>
    <row r="266" spans="1:17" ht="14.4" customHeight="1" x14ac:dyDescent="0.3">
      <c r="A266" s="664" t="s">
        <v>535</v>
      </c>
      <c r="B266" s="665" t="s">
        <v>4306</v>
      </c>
      <c r="C266" s="665" t="s">
        <v>4169</v>
      </c>
      <c r="D266" s="665" t="s">
        <v>4643</v>
      </c>
      <c r="E266" s="665" t="s">
        <v>4644</v>
      </c>
      <c r="F266" s="668">
        <v>2</v>
      </c>
      <c r="G266" s="668">
        <v>0</v>
      </c>
      <c r="H266" s="668"/>
      <c r="I266" s="668">
        <v>0</v>
      </c>
      <c r="J266" s="668"/>
      <c r="K266" s="668"/>
      <c r="L266" s="668"/>
      <c r="M266" s="668"/>
      <c r="N266" s="668"/>
      <c r="O266" s="668"/>
      <c r="P266" s="681"/>
      <c r="Q266" s="669"/>
    </row>
    <row r="267" spans="1:17" ht="14.4" customHeight="1" x14ac:dyDescent="0.3">
      <c r="A267" s="664" t="s">
        <v>535</v>
      </c>
      <c r="B267" s="665" t="s">
        <v>4306</v>
      </c>
      <c r="C267" s="665" t="s">
        <v>4169</v>
      </c>
      <c r="D267" s="665" t="s">
        <v>4645</v>
      </c>
      <c r="E267" s="665" t="s">
        <v>4640</v>
      </c>
      <c r="F267" s="668"/>
      <c r="G267" s="668"/>
      <c r="H267" s="668"/>
      <c r="I267" s="668"/>
      <c r="J267" s="668">
        <v>1</v>
      </c>
      <c r="K267" s="668">
        <v>0</v>
      </c>
      <c r="L267" s="668"/>
      <c r="M267" s="668">
        <v>0</v>
      </c>
      <c r="N267" s="668">
        <v>2</v>
      </c>
      <c r="O267" s="668">
        <v>0</v>
      </c>
      <c r="P267" s="681"/>
      <c r="Q267" s="669">
        <v>0</v>
      </c>
    </row>
    <row r="268" spans="1:17" ht="14.4" customHeight="1" x14ac:dyDescent="0.3">
      <c r="A268" s="664" t="s">
        <v>535</v>
      </c>
      <c r="B268" s="665" t="s">
        <v>4306</v>
      </c>
      <c r="C268" s="665" t="s">
        <v>4169</v>
      </c>
      <c r="D268" s="665" t="s">
        <v>4646</v>
      </c>
      <c r="E268" s="665" t="s">
        <v>4640</v>
      </c>
      <c r="F268" s="668">
        <v>2</v>
      </c>
      <c r="G268" s="668">
        <v>0</v>
      </c>
      <c r="H268" s="668"/>
      <c r="I268" s="668">
        <v>0</v>
      </c>
      <c r="J268" s="668">
        <v>2</v>
      </c>
      <c r="K268" s="668">
        <v>0</v>
      </c>
      <c r="L268" s="668"/>
      <c r="M268" s="668">
        <v>0</v>
      </c>
      <c r="N268" s="668">
        <v>1</v>
      </c>
      <c r="O268" s="668">
        <v>0</v>
      </c>
      <c r="P268" s="681"/>
      <c r="Q268" s="669">
        <v>0</v>
      </c>
    </row>
    <row r="269" spans="1:17" ht="14.4" customHeight="1" x14ac:dyDescent="0.3">
      <c r="A269" s="664" t="s">
        <v>535</v>
      </c>
      <c r="B269" s="665" t="s">
        <v>4306</v>
      </c>
      <c r="C269" s="665" t="s">
        <v>4169</v>
      </c>
      <c r="D269" s="665" t="s">
        <v>4647</v>
      </c>
      <c r="E269" s="665" t="s">
        <v>4648</v>
      </c>
      <c r="F269" s="668"/>
      <c r="G269" s="668"/>
      <c r="H269" s="668"/>
      <c r="I269" s="668"/>
      <c r="J269" s="668">
        <v>1</v>
      </c>
      <c r="K269" s="668">
        <v>0</v>
      </c>
      <c r="L269" s="668"/>
      <c r="M269" s="668">
        <v>0</v>
      </c>
      <c r="N269" s="668"/>
      <c r="O269" s="668"/>
      <c r="P269" s="681"/>
      <c r="Q269" s="669"/>
    </row>
    <row r="270" spans="1:17" ht="14.4" customHeight="1" x14ac:dyDescent="0.3">
      <c r="A270" s="664" t="s">
        <v>535</v>
      </c>
      <c r="B270" s="665" t="s">
        <v>4306</v>
      </c>
      <c r="C270" s="665" t="s">
        <v>4169</v>
      </c>
      <c r="D270" s="665" t="s">
        <v>4649</v>
      </c>
      <c r="E270" s="665" t="s">
        <v>4650</v>
      </c>
      <c r="F270" s="668"/>
      <c r="G270" s="668"/>
      <c r="H270" s="668"/>
      <c r="I270" s="668"/>
      <c r="J270" s="668">
        <v>1</v>
      </c>
      <c r="K270" s="668">
        <v>0</v>
      </c>
      <c r="L270" s="668"/>
      <c r="M270" s="668">
        <v>0</v>
      </c>
      <c r="N270" s="668">
        <v>3</v>
      </c>
      <c r="O270" s="668">
        <v>0</v>
      </c>
      <c r="P270" s="681"/>
      <c r="Q270" s="669">
        <v>0</v>
      </c>
    </row>
    <row r="271" spans="1:17" ht="14.4" customHeight="1" x14ac:dyDescent="0.3">
      <c r="A271" s="664" t="s">
        <v>535</v>
      </c>
      <c r="B271" s="665" t="s">
        <v>4306</v>
      </c>
      <c r="C271" s="665" t="s">
        <v>4169</v>
      </c>
      <c r="D271" s="665" t="s">
        <v>4651</v>
      </c>
      <c r="E271" s="665" t="s">
        <v>4652</v>
      </c>
      <c r="F271" s="668"/>
      <c r="G271" s="668"/>
      <c r="H271" s="668"/>
      <c r="I271" s="668"/>
      <c r="J271" s="668"/>
      <c r="K271" s="668"/>
      <c r="L271" s="668"/>
      <c r="M271" s="668"/>
      <c r="N271" s="668">
        <v>2</v>
      </c>
      <c r="O271" s="668">
        <v>0</v>
      </c>
      <c r="P271" s="681"/>
      <c r="Q271" s="669">
        <v>0</v>
      </c>
    </row>
    <row r="272" spans="1:17" ht="14.4" customHeight="1" x14ac:dyDescent="0.3">
      <c r="A272" s="664" t="s">
        <v>535</v>
      </c>
      <c r="B272" s="665" t="s">
        <v>4306</v>
      </c>
      <c r="C272" s="665" t="s">
        <v>4169</v>
      </c>
      <c r="D272" s="665" t="s">
        <v>4653</v>
      </c>
      <c r="E272" s="665" t="s">
        <v>4654</v>
      </c>
      <c r="F272" s="668"/>
      <c r="G272" s="668"/>
      <c r="H272" s="668"/>
      <c r="I272" s="668"/>
      <c r="J272" s="668">
        <v>1</v>
      </c>
      <c r="K272" s="668">
        <v>0</v>
      </c>
      <c r="L272" s="668"/>
      <c r="M272" s="668">
        <v>0</v>
      </c>
      <c r="N272" s="668">
        <v>1</v>
      </c>
      <c r="O272" s="668">
        <v>0</v>
      </c>
      <c r="P272" s="681"/>
      <c r="Q272" s="669">
        <v>0</v>
      </c>
    </row>
    <row r="273" spans="1:17" ht="14.4" customHeight="1" x14ac:dyDescent="0.3">
      <c r="A273" s="664" t="s">
        <v>535</v>
      </c>
      <c r="B273" s="665" t="s">
        <v>4306</v>
      </c>
      <c r="C273" s="665" t="s">
        <v>4169</v>
      </c>
      <c r="D273" s="665" t="s">
        <v>4655</v>
      </c>
      <c r="E273" s="665" t="s">
        <v>4656</v>
      </c>
      <c r="F273" s="668"/>
      <c r="G273" s="668"/>
      <c r="H273" s="668"/>
      <c r="I273" s="668"/>
      <c r="J273" s="668"/>
      <c r="K273" s="668"/>
      <c r="L273" s="668"/>
      <c r="M273" s="668"/>
      <c r="N273" s="668">
        <v>1</v>
      </c>
      <c r="O273" s="668">
        <v>0</v>
      </c>
      <c r="P273" s="681"/>
      <c r="Q273" s="669">
        <v>0</v>
      </c>
    </row>
    <row r="274" spans="1:17" ht="14.4" customHeight="1" x14ac:dyDescent="0.3">
      <c r="A274" s="664" t="s">
        <v>535</v>
      </c>
      <c r="B274" s="665" t="s">
        <v>4306</v>
      </c>
      <c r="C274" s="665" t="s">
        <v>4169</v>
      </c>
      <c r="D274" s="665" t="s">
        <v>4657</v>
      </c>
      <c r="E274" s="665" t="s">
        <v>4658</v>
      </c>
      <c r="F274" s="668"/>
      <c r="G274" s="668"/>
      <c r="H274" s="668"/>
      <c r="I274" s="668"/>
      <c r="J274" s="668"/>
      <c r="K274" s="668"/>
      <c r="L274" s="668"/>
      <c r="M274" s="668"/>
      <c r="N274" s="668">
        <v>1</v>
      </c>
      <c r="O274" s="668">
        <v>0</v>
      </c>
      <c r="P274" s="681"/>
      <c r="Q274" s="669">
        <v>0</v>
      </c>
    </row>
    <row r="275" spans="1:17" ht="14.4" customHeight="1" x14ac:dyDescent="0.3">
      <c r="A275" s="664" t="s">
        <v>535</v>
      </c>
      <c r="B275" s="665" t="s">
        <v>4306</v>
      </c>
      <c r="C275" s="665" t="s">
        <v>4169</v>
      </c>
      <c r="D275" s="665" t="s">
        <v>4659</v>
      </c>
      <c r="E275" s="665" t="s">
        <v>4660</v>
      </c>
      <c r="F275" s="668"/>
      <c r="G275" s="668"/>
      <c r="H275" s="668"/>
      <c r="I275" s="668"/>
      <c r="J275" s="668"/>
      <c r="K275" s="668"/>
      <c r="L275" s="668"/>
      <c r="M275" s="668"/>
      <c r="N275" s="668">
        <v>1</v>
      </c>
      <c r="O275" s="668">
        <v>0</v>
      </c>
      <c r="P275" s="681"/>
      <c r="Q275" s="669">
        <v>0</v>
      </c>
    </row>
    <row r="276" spans="1:17" ht="14.4" customHeight="1" x14ac:dyDescent="0.3">
      <c r="A276" s="664" t="s">
        <v>535</v>
      </c>
      <c r="B276" s="665" t="s">
        <v>4306</v>
      </c>
      <c r="C276" s="665" t="s">
        <v>4169</v>
      </c>
      <c r="D276" s="665" t="s">
        <v>4661</v>
      </c>
      <c r="E276" s="665" t="s">
        <v>4662</v>
      </c>
      <c r="F276" s="668"/>
      <c r="G276" s="668"/>
      <c r="H276" s="668"/>
      <c r="I276" s="668"/>
      <c r="J276" s="668">
        <v>1</v>
      </c>
      <c r="K276" s="668">
        <v>0</v>
      </c>
      <c r="L276" s="668"/>
      <c r="M276" s="668">
        <v>0</v>
      </c>
      <c r="N276" s="668"/>
      <c r="O276" s="668"/>
      <c r="P276" s="681"/>
      <c r="Q276" s="669"/>
    </row>
    <row r="277" spans="1:17" ht="14.4" customHeight="1" x14ac:dyDescent="0.3">
      <c r="A277" s="664" t="s">
        <v>535</v>
      </c>
      <c r="B277" s="665" t="s">
        <v>4306</v>
      </c>
      <c r="C277" s="665" t="s">
        <v>4169</v>
      </c>
      <c r="D277" s="665" t="s">
        <v>4663</v>
      </c>
      <c r="E277" s="665" t="s">
        <v>4664</v>
      </c>
      <c r="F277" s="668"/>
      <c r="G277" s="668"/>
      <c r="H277" s="668"/>
      <c r="I277" s="668"/>
      <c r="J277" s="668">
        <v>1</v>
      </c>
      <c r="K277" s="668">
        <v>0</v>
      </c>
      <c r="L277" s="668"/>
      <c r="M277" s="668">
        <v>0</v>
      </c>
      <c r="N277" s="668"/>
      <c r="O277" s="668"/>
      <c r="P277" s="681"/>
      <c r="Q277" s="669"/>
    </row>
    <row r="278" spans="1:17" ht="14.4" customHeight="1" x14ac:dyDescent="0.3">
      <c r="A278" s="664" t="s">
        <v>535</v>
      </c>
      <c r="B278" s="665" t="s">
        <v>4306</v>
      </c>
      <c r="C278" s="665" t="s">
        <v>4169</v>
      </c>
      <c r="D278" s="665" t="s">
        <v>4665</v>
      </c>
      <c r="E278" s="665" t="s">
        <v>4543</v>
      </c>
      <c r="F278" s="668"/>
      <c r="G278" s="668"/>
      <c r="H278" s="668"/>
      <c r="I278" s="668"/>
      <c r="J278" s="668">
        <v>1</v>
      </c>
      <c r="K278" s="668">
        <v>0</v>
      </c>
      <c r="L278" s="668"/>
      <c r="M278" s="668">
        <v>0</v>
      </c>
      <c r="N278" s="668"/>
      <c r="O278" s="668"/>
      <c r="P278" s="681"/>
      <c r="Q278" s="669"/>
    </row>
    <row r="279" spans="1:17" ht="14.4" customHeight="1" x14ac:dyDescent="0.3">
      <c r="A279" s="664" t="s">
        <v>535</v>
      </c>
      <c r="B279" s="665" t="s">
        <v>4306</v>
      </c>
      <c r="C279" s="665" t="s">
        <v>4169</v>
      </c>
      <c r="D279" s="665" t="s">
        <v>4666</v>
      </c>
      <c r="E279" s="665" t="s">
        <v>4667</v>
      </c>
      <c r="F279" s="668"/>
      <c r="G279" s="668"/>
      <c r="H279" s="668"/>
      <c r="I279" s="668"/>
      <c r="J279" s="668">
        <v>1</v>
      </c>
      <c r="K279" s="668">
        <v>0</v>
      </c>
      <c r="L279" s="668"/>
      <c r="M279" s="668">
        <v>0</v>
      </c>
      <c r="N279" s="668"/>
      <c r="O279" s="668"/>
      <c r="P279" s="681"/>
      <c r="Q279" s="669"/>
    </row>
    <row r="280" spans="1:17" ht="14.4" customHeight="1" x14ac:dyDescent="0.3">
      <c r="A280" s="664" t="s">
        <v>535</v>
      </c>
      <c r="B280" s="665" t="s">
        <v>4306</v>
      </c>
      <c r="C280" s="665" t="s">
        <v>4169</v>
      </c>
      <c r="D280" s="665" t="s">
        <v>4668</v>
      </c>
      <c r="E280" s="665" t="s">
        <v>4669</v>
      </c>
      <c r="F280" s="668"/>
      <c r="G280" s="668"/>
      <c r="H280" s="668"/>
      <c r="I280" s="668"/>
      <c r="J280" s="668"/>
      <c r="K280" s="668"/>
      <c r="L280" s="668"/>
      <c r="M280" s="668"/>
      <c r="N280" s="668">
        <v>1</v>
      </c>
      <c r="O280" s="668">
        <v>0</v>
      </c>
      <c r="P280" s="681"/>
      <c r="Q280" s="669">
        <v>0</v>
      </c>
    </row>
    <row r="281" spans="1:17" ht="14.4" customHeight="1" x14ac:dyDescent="0.3">
      <c r="A281" s="664" t="s">
        <v>535</v>
      </c>
      <c r="B281" s="665" t="s">
        <v>4306</v>
      </c>
      <c r="C281" s="665" t="s">
        <v>4169</v>
      </c>
      <c r="D281" s="665" t="s">
        <v>4670</v>
      </c>
      <c r="E281" s="665" t="s">
        <v>4671</v>
      </c>
      <c r="F281" s="668"/>
      <c r="G281" s="668"/>
      <c r="H281" s="668"/>
      <c r="I281" s="668"/>
      <c r="J281" s="668">
        <v>1</v>
      </c>
      <c r="K281" s="668">
        <v>0</v>
      </c>
      <c r="L281" s="668"/>
      <c r="M281" s="668">
        <v>0</v>
      </c>
      <c r="N281" s="668"/>
      <c r="O281" s="668"/>
      <c r="P281" s="681"/>
      <c r="Q281" s="669"/>
    </row>
    <row r="282" spans="1:17" ht="14.4" customHeight="1" x14ac:dyDescent="0.3">
      <c r="A282" s="664" t="s">
        <v>535</v>
      </c>
      <c r="B282" s="665" t="s">
        <v>4306</v>
      </c>
      <c r="C282" s="665" t="s">
        <v>4169</v>
      </c>
      <c r="D282" s="665" t="s">
        <v>4672</v>
      </c>
      <c r="E282" s="665" t="s">
        <v>4673</v>
      </c>
      <c r="F282" s="668"/>
      <c r="G282" s="668"/>
      <c r="H282" s="668"/>
      <c r="I282" s="668"/>
      <c r="J282" s="668"/>
      <c r="K282" s="668"/>
      <c r="L282" s="668"/>
      <c r="M282" s="668"/>
      <c r="N282" s="668">
        <v>2</v>
      </c>
      <c r="O282" s="668">
        <v>0</v>
      </c>
      <c r="P282" s="681"/>
      <c r="Q282" s="669">
        <v>0</v>
      </c>
    </row>
    <row r="283" spans="1:17" ht="14.4" customHeight="1" x14ac:dyDescent="0.3">
      <c r="A283" s="664" t="s">
        <v>535</v>
      </c>
      <c r="B283" s="665" t="s">
        <v>4306</v>
      </c>
      <c r="C283" s="665" t="s">
        <v>4169</v>
      </c>
      <c r="D283" s="665" t="s">
        <v>4674</v>
      </c>
      <c r="E283" s="665" t="s">
        <v>4675</v>
      </c>
      <c r="F283" s="668"/>
      <c r="G283" s="668"/>
      <c r="H283" s="668"/>
      <c r="I283" s="668"/>
      <c r="J283" s="668"/>
      <c r="K283" s="668"/>
      <c r="L283" s="668"/>
      <c r="M283" s="668"/>
      <c r="N283" s="668">
        <v>1</v>
      </c>
      <c r="O283" s="668">
        <v>0</v>
      </c>
      <c r="P283" s="681"/>
      <c r="Q283" s="669">
        <v>0</v>
      </c>
    </row>
    <row r="284" spans="1:17" ht="14.4" customHeight="1" x14ac:dyDescent="0.3">
      <c r="A284" s="664" t="s">
        <v>535</v>
      </c>
      <c r="B284" s="665" t="s">
        <v>4306</v>
      </c>
      <c r="C284" s="665" t="s">
        <v>4169</v>
      </c>
      <c r="D284" s="665" t="s">
        <v>4676</v>
      </c>
      <c r="E284" s="665" t="s">
        <v>4677</v>
      </c>
      <c r="F284" s="668"/>
      <c r="G284" s="668"/>
      <c r="H284" s="668"/>
      <c r="I284" s="668"/>
      <c r="J284" s="668"/>
      <c r="K284" s="668"/>
      <c r="L284" s="668"/>
      <c r="M284" s="668"/>
      <c r="N284" s="668">
        <v>1</v>
      </c>
      <c r="O284" s="668">
        <v>0</v>
      </c>
      <c r="P284" s="681"/>
      <c r="Q284" s="669">
        <v>0</v>
      </c>
    </row>
    <row r="285" spans="1:17" ht="14.4" customHeight="1" x14ac:dyDescent="0.3">
      <c r="A285" s="664" t="s">
        <v>535</v>
      </c>
      <c r="B285" s="665" t="s">
        <v>4678</v>
      </c>
      <c r="C285" s="665" t="s">
        <v>4169</v>
      </c>
      <c r="D285" s="665" t="s">
        <v>4679</v>
      </c>
      <c r="E285" s="665" t="s">
        <v>4680</v>
      </c>
      <c r="F285" s="668">
        <v>4</v>
      </c>
      <c r="G285" s="668">
        <v>688</v>
      </c>
      <c r="H285" s="668">
        <v>1</v>
      </c>
      <c r="I285" s="668">
        <v>172</v>
      </c>
      <c r="J285" s="668"/>
      <c r="K285" s="668"/>
      <c r="L285" s="668"/>
      <c r="M285" s="668"/>
      <c r="N285" s="668"/>
      <c r="O285" s="668"/>
      <c r="P285" s="681"/>
      <c r="Q285" s="669"/>
    </row>
    <row r="286" spans="1:17" ht="14.4" customHeight="1" x14ac:dyDescent="0.3">
      <c r="A286" s="664" t="s">
        <v>535</v>
      </c>
      <c r="B286" s="665" t="s">
        <v>4678</v>
      </c>
      <c r="C286" s="665" t="s">
        <v>4169</v>
      </c>
      <c r="D286" s="665" t="s">
        <v>4681</v>
      </c>
      <c r="E286" s="665" t="s">
        <v>4682</v>
      </c>
      <c r="F286" s="668">
        <v>2</v>
      </c>
      <c r="G286" s="668">
        <v>7142</v>
      </c>
      <c r="H286" s="668">
        <v>1</v>
      </c>
      <c r="I286" s="668">
        <v>3571</v>
      </c>
      <c r="J286" s="668"/>
      <c r="K286" s="668"/>
      <c r="L286" s="668"/>
      <c r="M286" s="668"/>
      <c r="N286" s="668"/>
      <c r="O286" s="668"/>
      <c r="P286" s="681"/>
      <c r="Q286" s="669"/>
    </row>
    <row r="287" spans="1:17" ht="14.4" customHeight="1" x14ac:dyDescent="0.3">
      <c r="A287" s="664" t="s">
        <v>535</v>
      </c>
      <c r="B287" s="665" t="s">
        <v>4678</v>
      </c>
      <c r="C287" s="665" t="s">
        <v>4169</v>
      </c>
      <c r="D287" s="665" t="s">
        <v>4683</v>
      </c>
      <c r="E287" s="665" t="s">
        <v>4684</v>
      </c>
      <c r="F287" s="668">
        <v>2</v>
      </c>
      <c r="G287" s="668">
        <v>2976</v>
      </c>
      <c r="H287" s="668">
        <v>1</v>
      </c>
      <c r="I287" s="668">
        <v>1488</v>
      </c>
      <c r="J287" s="668"/>
      <c r="K287" s="668"/>
      <c r="L287" s="668"/>
      <c r="M287" s="668"/>
      <c r="N287" s="668"/>
      <c r="O287" s="668"/>
      <c r="P287" s="681"/>
      <c r="Q287" s="669"/>
    </row>
    <row r="288" spans="1:17" ht="14.4" customHeight="1" x14ac:dyDescent="0.3">
      <c r="A288" s="664" t="s">
        <v>535</v>
      </c>
      <c r="B288" s="665" t="s">
        <v>4678</v>
      </c>
      <c r="C288" s="665" t="s">
        <v>4169</v>
      </c>
      <c r="D288" s="665" t="s">
        <v>4685</v>
      </c>
      <c r="E288" s="665" t="s">
        <v>4686</v>
      </c>
      <c r="F288" s="668">
        <v>1</v>
      </c>
      <c r="G288" s="668">
        <v>2678</v>
      </c>
      <c r="H288" s="668">
        <v>1</v>
      </c>
      <c r="I288" s="668">
        <v>2678</v>
      </c>
      <c r="J288" s="668"/>
      <c r="K288" s="668"/>
      <c r="L288" s="668"/>
      <c r="M288" s="668"/>
      <c r="N288" s="668"/>
      <c r="O288" s="668"/>
      <c r="P288" s="681"/>
      <c r="Q288" s="669"/>
    </row>
    <row r="289" spans="1:17" ht="14.4" customHeight="1" x14ac:dyDescent="0.3">
      <c r="A289" s="664" t="s">
        <v>535</v>
      </c>
      <c r="B289" s="665" t="s">
        <v>4678</v>
      </c>
      <c r="C289" s="665" t="s">
        <v>4169</v>
      </c>
      <c r="D289" s="665" t="s">
        <v>4687</v>
      </c>
      <c r="E289" s="665" t="s">
        <v>4688</v>
      </c>
      <c r="F289" s="668">
        <v>2</v>
      </c>
      <c r="G289" s="668">
        <v>2208</v>
      </c>
      <c r="H289" s="668">
        <v>1</v>
      </c>
      <c r="I289" s="668">
        <v>1104</v>
      </c>
      <c r="J289" s="668"/>
      <c r="K289" s="668"/>
      <c r="L289" s="668"/>
      <c r="M289" s="668"/>
      <c r="N289" s="668"/>
      <c r="O289" s="668"/>
      <c r="P289" s="681"/>
      <c r="Q289" s="669"/>
    </row>
    <row r="290" spans="1:17" ht="14.4" customHeight="1" x14ac:dyDescent="0.3">
      <c r="A290" s="664" t="s">
        <v>535</v>
      </c>
      <c r="B290" s="665" t="s">
        <v>4678</v>
      </c>
      <c r="C290" s="665" t="s">
        <v>4169</v>
      </c>
      <c r="D290" s="665" t="s">
        <v>4689</v>
      </c>
      <c r="E290" s="665" t="s">
        <v>4690</v>
      </c>
      <c r="F290" s="668">
        <v>1</v>
      </c>
      <c r="G290" s="668">
        <v>5298</v>
      </c>
      <c r="H290" s="668">
        <v>1</v>
      </c>
      <c r="I290" s="668">
        <v>5298</v>
      </c>
      <c r="J290" s="668"/>
      <c r="K290" s="668"/>
      <c r="L290" s="668"/>
      <c r="M290" s="668"/>
      <c r="N290" s="668"/>
      <c r="O290" s="668"/>
      <c r="P290" s="681"/>
      <c r="Q290" s="669"/>
    </row>
    <row r="291" spans="1:17" ht="14.4" customHeight="1" x14ac:dyDescent="0.3">
      <c r="A291" s="664" t="s">
        <v>535</v>
      </c>
      <c r="B291" s="665" t="s">
        <v>4678</v>
      </c>
      <c r="C291" s="665" t="s">
        <v>4169</v>
      </c>
      <c r="D291" s="665" t="s">
        <v>4691</v>
      </c>
      <c r="E291" s="665" t="s">
        <v>4692</v>
      </c>
      <c r="F291" s="668">
        <v>4</v>
      </c>
      <c r="G291" s="668">
        <v>4956</v>
      </c>
      <c r="H291" s="668">
        <v>1</v>
      </c>
      <c r="I291" s="668">
        <v>1239</v>
      </c>
      <c r="J291" s="668"/>
      <c r="K291" s="668"/>
      <c r="L291" s="668"/>
      <c r="M291" s="668"/>
      <c r="N291" s="668"/>
      <c r="O291" s="668"/>
      <c r="P291" s="681"/>
      <c r="Q291" s="669"/>
    </row>
    <row r="292" spans="1:17" ht="14.4" customHeight="1" x14ac:dyDescent="0.3">
      <c r="A292" s="664" t="s">
        <v>535</v>
      </c>
      <c r="B292" s="665" t="s">
        <v>4678</v>
      </c>
      <c r="C292" s="665" t="s">
        <v>4169</v>
      </c>
      <c r="D292" s="665" t="s">
        <v>4693</v>
      </c>
      <c r="E292" s="665" t="s">
        <v>4694</v>
      </c>
      <c r="F292" s="668">
        <v>3</v>
      </c>
      <c r="G292" s="668">
        <v>1326</v>
      </c>
      <c r="H292" s="668">
        <v>1</v>
      </c>
      <c r="I292" s="668">
        <v>442</v>
      </c>
      <c r="J292" s="668"/>
      <c r="K292" s="668"/>
      <c r="L292" s="668"/>
      <c r="M292" s="668"/>
      <c r="N292" s="668"/>
      <c r="O292" s="668"/>
      <c r="P292" s="681"/>
      <c r="Q292" s="669"/>
    </row>
    <row r="293" spans="1:17" ht="14.4" customHeight="1" x14ac:dyDescent="0.3">
      <c r="A293" s="664" t="s">
        <v>535</v>
      </c>
      <c r="B293" s="665" t="s">
        <v>4695</v>
      </c>
      <c r="C293" s="665" t="s">
        <v>4307</v>
      </c>
      <c r="D293" s="665" t="s">
        <v>4696</v>
      </c>
      <c r="E293" s="665" t="s">
        <v>4697</v>
      </c>
      <c r="F293" s="668"/>
      <c r="G293" s="668"/>
      <c r="H293" s="668"/>
      <c r="I293" s="668"/>
      <c r="J293" s="668"/>
      <c r="K293" s="668"/>
      <c r="L293" s="668"/>
      <c r="M293" s="668"/>
      <c r="N293" s="668">
        <v>2</v>
      </c>
      <c r="O293" s="668">
        <v>9976.26</v>
      </c>
      <c r="P293" s="681"/>
      <c r="Q293" s="669">
        <v>4988.13</v>
      </c>
    </row>
    <row r="294" spans="1:17" ht="14.4" customHeight="1" x14ac:dyDescent="0.3">
      <c r="A294" s="664" t="s">
        <v>535</v>
      </c>
      <c r="B294" s="665" t="s">
        <v>4695</v>
      </c>
      <c r="C294" s="665" t="s">
        <v>4307</v>
      </c>
      <c r="D294" s="665" t="s">
        <v>4312</v>
      </c>
      <c r="E294" s="665" t="s">
        <v>4313</v>
      </c>
      <c r="F294" s="668">
        <v>15</v>
      </c>
      <c r="G294" s="668">
        <v>1769.4</v>
      </c>
      <c r="H294" s="668">
        <v>1</v>
      </c>
      <c r="I294" s="668">
        <v>117.96000000000001</v>
      </c>
      <c r="J294" s="668"/>
      <c r="K294" s="668"/>
      <c r="L294" s="668"/>
      <c r="M294" s="668"/>
      <c r="N294" s="668">
        <v>28</v>
      </c>
      <c r="O294" s="668">
        <v>2393.44</v>
      </c>
      <c r="P294" s="681">
        <v>1.3526845258279643</v>
      </c>
      <c r="Q294" s="669">
        <v>85.48</v>
      </c>
    </row>
    <row r="295" spans="1:17" ht="14.4" customHeight="1" x14ac:dyDescent="0.3">
      <c r="A295" s="664" t="s">
        <v>535</v>
      </c>
      <c r="B295" s="665" t="s">
        <v>4695</v>
      </c>
      <c r="C295" s="665" t="s">
        <v>4307</v>
      </c>
      <c r="D295" s="665" t="s">
        <v>4698</v>
      </c>
      <c r="E295" s="665" t="s">
        <v>4699</v>
      </c>
      <c r="F295" s="668">
        <v>1.5</v>
      </c>
      <c r="G295" s="668">
        <v>959.94</v>
      </c>
      <c r="H295" s="668">
        <v>1</v>
      </c>
      <c r="I295" s="668">
        <v>639.96</v>
      </c>
      <c r="J295" s="668"/>
      <c r="K295" s="668"/>
      <c r="L295" s="668"/>
      <c r="M295" s="668"/>
      <c r="N295" s="668"/>
      <c r="O295" s="668"/>
      <c r="P295" s="681"/>
      <c r="Q295" s="669"/>
    </row>
    <row r="296" spans="1:17" ht="14.4" customHeight="1" x14ac:dyDescent="0.3">
      <c r="A296" s="664" t="s">
        <v>535</v>
      </c>
      <c r="B296" s="665" t="s">
        <v>4695</v>
      </c>
      <c r="C296" s="665" t="s">
        <v>4307</v>
      </c>
      <c r="D296" s="665" t="s">
        <v>4317</v>
      </c>
      <c r="E296" s="665" t="s">
        <v>1440</v>
      </c>
      <c r="F296" s="668">
        <v>155</v>
      </c>
      <c r="G296" s="668">
        <v>9462.75</v>
      </c>
      <c r="H296" s="668">
        <v>1</v>
      </c>
      <c r="I296" s="668">
        <v>61.05</v>
      </c>
      <c r="J296" s="668">
        <v>182.3</v>
      </c>
      <c r="K296" s="668">
        <v>10725.82</v>
      </c>
      <c r="L296" s="668">
        <v>1.1334781115426276</v>
      </c>
      <c r="M296" s="668">
        <v>58.836094349972569</v>
      </c>
      <c r="N296" s="668">
        <v>177</v>
      </c>
      <c r="O296" s="668">
        <v>10336.800000000001</v>
      </c>
      <c r="P296" s="681">
        <v>1.0923674407545376</v>
      </c>
      <c r="Q296" s="669">
        <v>58.400000000000006</v>
      </c>
    </row>
    <row r="297" spans="1:17" ht="14.4" customHeight="1" x14ac:dyDescent="0.3">
      <c r="A297" s="664" t="s">
        <v>535</v>
      </c>
      <c r="B297" s="665" t="s">
        <v>4695</v>
      </c>
      <c r="C297" s="665" t="s">
        <v>4307</v>
      </c>
      <c r="D297" s="665" t="s">
        <v>4700</v>
      </c>
      <c r="E297" s="665" t="s">
        <v>4701</v>
      </c>
      <c r="F297" s="668">
        <v>10</v>
      </c>
      <c r="G297" s="668">
        <v>11571.1</v>
      </c>
      <c r="H297" s="668">
        <v>1</v>
      </c>
      <c r="I297" s="668">
        <v>1157.1100000000001</v>
      </c>
      <c r="J297" s="668"/>
      <c r="K297" s="668"/>
      <c r="L297" s="668"/>
      <c r="M297" s="668"/>
      <c r="N297" s="668"/>
      <c r="O297" s="668"/>
      <c r="P297" s="681"/>
      <c r="Q297" s="669"/>
    </row>
    <row r="298" spans="1:17" ht="14.4" customHeight="1" x14ac:dyDescent="0.3">
      <c r="A298" s="664" t="s">
        <v>535</v>
      </c>
      <c r="B298" s="665" t="s">
        <v>4695</v>
      </c>
      <c r="C298" s="665" t="s">
        <v>4307</v>
      </c>
      <c r="D298" s="665" t="s">
        <v>4702</v>
      </c>
      <c r="E298" s="665" t="s">
        <v>4703</v>
      </c>
      <c r="F298" s="668"/>
      <c r="G298" s="668"/>
      <c r="H298" s="668"/>
      <c r="I298" s="668"/>
      <c r="J298" s="668"/>
      <c r="K298" s="668"/>
      <c r="L298" s="668"/>
      <c r="M298" s="668"/>
      <c r="N298" s="668">
        <v>0.1</v>
      </c>
      <c r="O298" s="668">
        <v>494.39</v>
      </c>
      <c r="P298" s="681"/>
      <c r="Q298" s="669">
        <v>4943.8999999999996</v>
      </c>
    </row>
    <row r="299" spans="1:17" ht="14.4" customHeight="1" x14ac:dyDescent="0.3">
      <c r="A299" s="664" t="s">
        <v>535</v>
      </c>
      <c r="B299" s="665" t="s">
        <v>4695</v>
      </c>
      <c r="C299" s="665" t="s">
        <v>4307</v>
      </c>
      <c r="D299" s="665" t="s">
        <v>4320</v>
      </c>
      <c r="E299" s="665" t="s">
        <v>4321</v>
      </c>
      <c r="F299" s="668">
        <v>22</v>
      </c>
      <c r="G299" s="668">
        <v>887.92</v>
      </c>
      <c r="H299" s="668">
        <v>1</v>
      </c>
      <c r="I299" s="668">
        <v>40.36</v>
      </c>
      <c r="J299" s="668">
        <v>69</v>
      </c>
      <c r="K299" s="668">
        <v>2664.09</v>
      </c>
      <c r="L299" s="668">
        <v>3.0003716551040638</v>
      </c>
      <c r="M299" s="668">
        <v>38.61</v>
      </c>
      <c r="N299" s="668">
        <v>68</v>
      </c>
      <c r="O299" s="668">
        <v>2625.48</v>
      </c>
      <c r="P299" s="681">
        <v>2.9568880079286424</v>
      </c>
      <c r="Q299" s="669">
        <v>38.61</v>
      </c>
    </row>
    <row r="300" spans="1:17" ht="14.4" customHeight="1" x14ac:dyDescent="0.3">
      <c r="A300" s="664" t="s">
        <v>535</v>
      </c>
      <c r="B300" s="665" t="s">
        <v>4695</v>
      </c>
      <c r="C300" s="665" t="s">
        <v>4307</v>
      </c>
      <c r="D300" s="665" t="s">
        <v>4322</v>
      </c>
      <c r="E300" s="665" t="s">
        <v>4323</v>
      </c>
      <c r="F300" s="668">
        <v>7.3999999999999995</v>
      </c>
      <c r="G300" s="668">
        <v>2991.08</v>
      </c>
      <c r="H300" s="668">
        <v>1</v>
      </c>
      <c r="I300" s="668">
        <v>404.20000000000005</v>
      </c>
      <c r="J300" s="668">
        <v>5.8000000000000007</v>
      </c>
      <c r="K300" s="668">
        <v>2242.3999999999996</v>
      </c>
      <c r="L300" s="668">
        <v>0.74969576206587574</v>
      </c>
      <c r="M300" s="668">
        <v>386.62068965517233</v>
      </c>
      <c r="N300" s="668">
        <v>0.6</v>
      </c>
      <c r="O300" s="668">
        <v>231.96</v>
      </c>
      <c r="P300" s="681">
        <v>7.7550583735640638E-2</v>
      </c>
      <c r="Q300" s="669">
        <v>386.6</v>
      </c>
    </row>
    <row r="301" spans="1:17" ht="14.4" customHeight="1" x14ac:dyDescent="0.3">
      <c r="A301" s="664" t="s">
        <v>535</v>
      </c>
      <c r="B301" s="665" t="s">
        <v>4695</v>
      </c>
      <c r="C301" s="665" t="s">
        <v>4307</v>
      </c>
      <c r="D301" s="665" t="s">
        <v>1986</v>
      </c>
      <c r="E301" s="665" t="s">
        <v>4704</v>
      </c>
      <c r="F301" s="668">
        <v>3</v>
      </c>
      <c r="G301" s="668">
        <v>20689.5</v>
      </c>
      <c r="H301" s="668">
        <v>1</v>
      </c>
      <c r="I301" s="668">
        <v>6896.5</v>
      </c>
      <c r="J301" s="668">
        <v>1</v>
      </c>
      <c r="K301" s="668">
        <v>9343.06</v>
      </c>
      <c r="L301" s="668">
        <v>0.45158462021798496</v>
      </c>
      <c r="M301" s="668">
        <v>9343.06</v>
      </c>
      <c r="N301" s="668">
        <v>1</v>
      </c>
      <c r="O301" s="668">
        <v>8235.15</v>
      </c>
      <c r="P301" s="681">
        <v>0.39803523526426449</v>
      </c>
      <c r="Q301" s="669">
        <v>8235.15</v>
      </c>
    </row>
    <row r="302" spans="1:17" ht="14.4" customHeight="1" x14ac:dyDescent="0.3">
      <c r="A302" s="664" t="s">
        <v>535</v>
      </c>
      <c r="B302" s="665" t="s">
        <v>4695</v>
      </c>
      <c r="C302" s="665" t="s">
        <v>4307</v>
      </c>
      <c r="D302" s="665" t="s">
        <v>4705</v>
      </c>
      <c r="E302" s="665" t="s">
        <v>4706</v>
      </c>
      <c r="F302" s="668">
        <v>101</v>
      </c>
      <c r="G302" s="668">
        <v>4797.5</v>
      </c>
      <c r="H302" s="668">
        <v>1</v>
      </c>
      <c r="I302" s="668">
        <v>47.5</v>
      </c>
      <c r="J302" s="668">
        <v>15</v>
      </c>
      <c r="K302" s="668">
        <v>681.45</v>
      </c>
      <c r="L302" s="668">
        <v>0.14204273058884836</v>
      </c>
      <c r="M302" s="668">
        <v>45.43</v>
      </c>
      <c r="N302" s="668">
        <v>28</v>
      </c>
      <c r="O302" s="668">
        <v>1200.6400000000001</v>
      </c>
      <c r="P302" s="681">
        <v>0.25026367899947893</v>
      </c>
      <c r="Q302" s="669">
        <v>42.88</v>
      </c>
    </row>
    <row r="303" spans="1:17" ht="14.4" customHeight="1" x14ac:dyDescent="0.3">
      <c r="A303" s="664" t="s">
        <v>535</v>
      </c>
      <c r="B303" s="665" t="s">
        <v>4695</v>
      </c>
      <c r="C303" s="665" t="s">
        <v>4307</v>
      </c>
      <c r="D303" s="665" t="s">
        <v>4326</v>
      </c>
      <c r="E303" s="665" t="s">
        <v>4327</v>
      </c>
      <c r="F303" s="668">
        <v>3.9</v>
      </c>
      <c r="G303" s="668">
        <v>2243.67</v>
      </c>
      <c r="H303" s="668">
        <v>1</v>
      </c>
      <c r="I303" s="668">
        <v>575.30000000000007</v>
      </c>
      <c r="J303" s="668">
        <v>1.5</v>
      </c>
      <c r="K303" s="668">
        <v>825.45</v>
      </c>
      <c r="L303" s="668">
        <v>0.36790169677358969</v>
      </c>
      <c r="M303" s="668">
        <v>550.30000000000007</v>
      </c>
      <c r="N303" s="668"/>
      <c r="O303" s="668"/>
      <c r="P303" s="681"/>
      <c r="Q303" s="669"/>
    </row>
    <row r="304" spans="1:17" ht="14.4" customHeight="1" x14ac:dyDescent="0.3">
      <c r="A304" s="664" t="s">
        <v>535</v>
      </c>
      <c r="B304" s="665" t="s">
        <v>4695</v>
      </c>
      <c r="C304" s="665" t="s">
        <v>4307</v>
      </c>
      <c r="D304" s="665" t="s">
        <v>4707</v>
      </c>
      <c r="E304" s="665" t="s">
        <v>1426</v>
      </c>
      <c r="F304" s="668"/>
      <c r="G304" s="668"/>
      <c r="H304" s="668"/>
      <c r="I304" s="668"/>
      <c r="J304" s="668">
        <v>11</v>
      </c>
      <c r="K304" s="668">
        <v>849.42</v>
      </c>
      <c r="L304" s="668"/>
      <c r="M304" s="668">
        <v>77.22</v>
      </c>
      <c r="N304" s="668">
        <v>56</v>
      </c>
      <c r="O304" s="668">
        <v>4324.32</v>
      </c>
      <c r="P304" s="681"/>
      <c r="Q304" s="669">
        <v>77.22</v>
      </c>
    </row>
    <row r="305" spans="1:17" ht="14.4" customHeight="1" x14ac:dyDescent="0.3">
      <c r="A305" s="664" t="s">
        <v>535</v>
      </c>
      <c r="B305" s="665" t="s">
        <v>4695</v>
      </c>
      <c r="C305" s="665" t="s">
        <v>4307</v>
      </c>
      <c r="D305" s="665" t="s">
        <v>4328</v>
      </c>
      <c r="E305" s="665" t="s">
        <v>1506</v>
      </c>
      <c r="F305" s="668">
        <v>24.2</v>
      </c>
      <c r="G305" s="668">
        <v>6835.59</v>
      </c>
      <c r="H305" s="668">
        <v>1</v>
      </c>
      <c r="I305" s="668">
        <v>282.46239669421487</v>
      </c>
      <c r="J305" s="668"/>
      <c r="K305" s="668"/>
      <c r="L305" s="668"/>
      <c r="M305" s="668"/>
      <c r="N305" s="668"/>
      <c r="O305" s="668"/>
      <c r="P305" s="681"/>
      <c r="Q305" s="669"/>
    </row>
    <row r="306" spans="1:17" ht="14.4" customHeight="1" x14ac:dyDescent="0.3">
      <c r="A306" s="664" t="s">
        <v>535</v>
      </c>
      <c r="B306" s="665" t="s">
        <v>4695</v>
      </c>
      <c r="C306" s="665" t="s">
        <v>4307</v>
      </c>
      <c r="D306" s="665" t="s">
        <v>4329</v>
      </c>
      <c r="E306" s="665" t="s">
        <v>2219</v>
      </c>
      <c r="F306" s="668">
        <v>1.2</v>
      </c>
      <c r="G306" s="668">
        <v>455.7</v>
      </c>
      <c r="H306" s="668">
        <v>1</v>
      </c>
      <c r="I306" s="668">
        <v>379.75</v>
      </c>
      <c r="J306" s="668">
        <v>15.899999999999999</v>
      </c>
      <c r="K306" s="668">
        <v>5775.67</v>
      </c>
      <c r="L306" s="668">
        <v>12.6742813254334</v>
      </c>
      <c r="M306" s="668">
        <v>363.24968553459121</v>
      </c>
      <c r="N306" s="668">
        <v>21.8</v>
      </c>
      <c r="O306" s="668">
        <v>5923.43</v>
      </c>
      <c r="P306" s="681">
        <v>12.998529734474436</v>
      </c>
      <c r="Q306" s="669">
        <v>271.71697247706425</v>
      </c>
    </row>
    <row r="307" spans="1:17" ht="14.4" customHeight="1" x14ac:dyDescent="0.3">
      <c r="A307" s="664" t="s">
        <v>535</v>
      </c>
      <c r="B307" s="665" t="s">
        <v>4695</v>
      </c>
      <c r="C307" s="665" t="s">
        <v>4307</v>
      </c>
      <c r="D307" s="665" t="s">
        <v>4708</v>
      </c>
      <c r="E307" s="665" t="s">
        <v>4709</v>
      </c>
      <c r="F307" s="668"/>
      <c r="G307" s="668"/>
      <c r="H307" s="668"/>
      <c r="I307" s="668"/>
      <c r="J307" s="668">
        <v>1</v>
      </c>
      <c r="K307" s="668">
        <v>5985.71</v>
      </c>
      <c r="L307" s="668"/>
      <c r="M307" s="668">
        <v>5985.71</v>
      </c>
      <c r="N307" s="668"/>
      <c r="O307" s="668"/>
      <c r="P307" s="681"/>
      <c r="Q307" s="669"/>
    </row>
    <row r="308" spans="1:17" ht="14.4" customHeight="1" x14ac:dyDescent="0.3">
      <c r="A308" s="664" t="s">
        <v>535</v>
      </c>
      <c r="B308" s="665" t="s">
        <v>4695</v>
      </c>
      <c r="C308" s="665" t="s">
        <v>4307</v>
      </c>
      <c r="D308" s="665" t="s">
        <v>4710</v>
      </c>
      <c r="E308" s="665" t="s">
        <v>4711</v>
      </c>
      <c r="F308" s="668">
        <v>15</v>
      </c>
      <c r="G308" s="668">
        <v>614.25</v>
      </c>
      <c r="H308" s="668">
        <v>1</v>
      </c>
      <c r="I308" s="668">
        <v>40.950000000000003</v>
      </c>
      <c r="J308" s="668"/>
      <c r="K308" s="668"/>
      <c r="L308" s="668"/>
      <c r="M308" s="668"/>
      <c r="N308" s="668"/>
      <c r="O308" s="668"/>
      <c r="P308" s="681"/>
      <c r="Q308" s="669"/>
    </row>
    <row r="309" spans="1:17" ht="14.4" customHeight="1" x14ac:dyDescent="0.3">
      <c r="A309" s="664" t="s">
        <v>535</v>
      </c>
      <c r="B309" s="665" t="s">
        <v>4695</v>
      </c>
      <c r="C309" s="665" t="s">
        <v>4307</v>
      </c>
      <c r="D309" s="665" t="s">
        <v>4330</v>
      </c>
      <c r="E309" s="665" t="s">
        <v>4331</v>
      </c>
      <c r="F309" s="668">
        <v>3</v>
      </c>
      <c r="G309" s="668">
        <v>11777.7</v>
      </c>
      <c r="H309" s="668">
        <v>1</v>
      </c>
      <c r="I309" s="668">
        <v>3925.9</v>
      </c>
      <c r="J309" s="668"/>
      <c r="K309" s="668"/>
      <c r="L309" s="668"/>
      <c r="M309" s="668"/>
      <c r="N309" s="668"/>
      <c r="O309" s="668"/>
      <c r="P309" s="681"/>
      <c r="Q309" s="669"/>
    </row>
    <row r="310" spans="1:17" ht="14.4" customHeight="1" x14ac:dyDescent="0.3">
      <c r="A310" s="664" t="s">
        <v>535</v>
      </c>
      <c r="B310" s="665" t="s">
        <v>4695</v>
      </c>
      <c r="C310" s="665" t="s">
        <v>4307</v>
      </c>
      <c r="D310" s="665" t="s">
        <v>4332</v>
      </c>
      <c r="E310" s="665" t="s">
        <v>1503</v>
      </c>
      <c r="F310" s="668"/>
      <c r="G310" s="668"/>
      <c r="H310" s="668"/>
      <c r="I310" s="668"/>
      <c r="J310" s="668"/>
      <c r="K310" s="668"/>
      <c r="L310" s="668"/>
      <c r="M310" s="668"/>
      <c r="N310" s="668">
        <v>0.4</v>
      </c>
      <c r="O310" s="668">
        <v>154.65</v>
      </c>
      <c r="P310" s="681"/>
      <c r="Q310" s="669">
        <v>386.625</v>
      </c>
    </row>
    <row r="311" spans="1:17" ht="14.4" customHeight="1" x14ac:dyDescent="0.3">
      <c r="A311" s="664" t="s">
        <v>535</v>
      </c>
      <c r="B311" s="665" t="s">
        <v>4695</v>
      </c>
      <c r="C311" s="665" t="s">
        <v>4307</v>
      </c>
      <c r="D311" s="665" t="s">
        <v>4333</v>
      </c>
      <c r="E311" s="665" t="s">
        <v>4334</v>
      </c>
      <c r="F311" s="668"/>
      <c r="G311" s="668"/>
      <c r="H311" s="668"/>
      <c r="I311" s="668"/>
      <c r="J311" s="668">
        <v>43</v>
      </c>
      <c r="K311" s="668">
        <v>9714.44</v>
      </c>
      <c r="L311" s="668"/>
      <c r="M311" s="668">
        <v>225.9172093023256</v>
      </c>
      <c r="N311" s="668">
        <v>48</v>
      </c>
      <c r="O311" s="668">
        <v>10521.6</v>
      </c>
      <c r="P311" s="681"/>
      <c r="Q311" s="669">
        <v>219.20000000000002</v>
      </c>
    </row>
    <row r="312" spans="1:17" ht="14.4" customHeight="1" x14ac:dyDescent="0.3">
      <c r="A312" s="664" t="s">
        <v>535</v>
      </c>
      <c r="B312" s="665" t="s">
        <v>4695</v>
      </c>
      <c r="C312" s="665" t="s">
        <v>4307</v>
      </c>
      <c r="D312" s="665" t="s">
        <v>4335</v>
      </c>
      <c r="E312" s="665" t="s">
        <v>1432</v>
      </c>
      <c r="F312" s="668">
        <v>8.3000000000000007</v>
      </c>
      <c r="G312" s="668">
        <v>804.73</v>
      </c>
      <c r="H312" s="668">
        <v>1</v>
      </c>
      <c r="I312" s="668">
        <v>96.955421686746988</v>
      </c>
      <c r="J312" s="668">
        <v>1.2</v>
      </c>
      <c r="K312" s="668">
        <v>113.4</v>
      </c>
      <c r="L312" s="668">
        <v>0.14091682924707666</v>
      </c>
      <c r="M312" s="668">
        <v>94.500000000000014</v>
      </c>
      <c r="N312" s="668">
        <v>12.600000000000001</v>
      </c>
      <c r="O312" s="668">
        <v>992.88</v>
      </c>
      <c r="P312" s="681">
        <v>1.2338051271855157</v>
      </c>
      <c r="Q312" s="669">
        <v>78.8</v>
      </c>
    </row>
    <row r="313" spans="1:17" ht="14.4" customHeight="1" x14ac:dyDescent="0.3">
      <c r="A313" s="664" t="s">
        <v>535</v>
      </c>
      <c r="B313" s="665" t="s">
        <v>4695</v>
      </c>
      <c r="C313" s="665" t="s">
        <v>4307</v>
      </c>
      <c r="D313" s="665" t="s">
        <v>4712</v>
      </c>
      <c r="E313" s="665" t="s">
        <v>4713</v>
      </c>
      <c r="F313" s="668">
        <v>37</v>
      </c>
      <c r="G313" s="668">
        <v>49797.56</v>
      </c>
      <c r="H313" s="668">
        <v>1</v>
      </c>
      <c r="I313" s="668">
        <v>1345.8799999999999</v>
      </c>
      <c r="J313" s="668">
        <v>34</v>
      </c>
      <c r="K313" s="668">
        <v>43828.759999999995</v>
      </c>
      <c r="L313" s="668">
        <v>0.88013870559119756</v>
      </c>
      <c r="M313" s="668">
        <v>1289.0811764705882</v>
      </c>
      <c r="N313" s="668">
        <v>111.3</v>
      </c>
      <c r="O313" s="668">
        <v>143283.16</v>
      </c>
      <c r="P313" s="681">
        <v>2.8773128643250794</v>
      </c>
      <c r="Q313" s="669">
        <v>1287.3599281221923</v>
      </c>
    </row>
    <row r="314" spans="1:17" ht="14.4" customHeight="1" x14ac:dyDescent="0.3">
      <c r="A314" s="664" t="s">
        <v>535</v>
      </c>
      <c r="B314" s="665" t="s">
        <v>4695</v>
      </c>
      <c r="C314" s="665" t="s">
        <v>4307</v>
      </c>
      <c r="D314" s="665" t="s">
        <v>4714</v>
      </c>
      <c r="E314" s="665" t="s">
        <v>4715</v>
      </c>
      <c r="F314" s="668"/>
      <c r="G314" s="668"/>
      <c r="H314" s="668"/>
      <c r="I314" s="668"/>
      <c r="J314" s="668">
        <v>1</v>
      </c>
      <c r="K314" s="668">
        <v>3382.11</v>
      </c>
      <c r="L314" s="668"/>
      <c r="M314" s="668">
        <v>3382.11</v>
      </c>
      <c r="N314" s="668"/>
      <c r="O314" s="668"/>
      <c r="P314" s="681"/>
      <c r="Q314" s="669"/>
    </row>
    <row r="315" spans="1:17" ht="14.4" customHeight="1" x14ac:dyDescent="0.3">
      <c r="A315" s="664" t="s">
        <v>535</v>
      </c>
      <c r="B315" s="665" t="s">
        <v>4695</v>
      </c>
      <c r="C315" s="665" t="s">
        <v>4307</v>
      </c>
      <c r="D315" s="665" t="s">
        <v>4716</v>
      </c>
      <c r="E315" s="665" t="s">
        <v>1962</v>
      </c>
      <c r="F315" s="668">
        <v>15</v>
      </c>
      <c r="G315" s="668">
        <v>1450.35</v>
      </c>
      <c r="H315" s="668">
        <v>1</v>
      </c>
      <c r="I315" s="668">
        <v>96.69</v>
      </c>
      <c r="J315" s="668">
        <v>46</v>
      </c>
      <c r="K315" s="668">
        <v>4254.54</v>
      </c>
      <c r="L315" s="668">
        <v>2.9334574413072709</v>
      </c>
      <c r="M315" s="668">
        <v>92.49</v>
      </c>
      <c r="N315" s="668">
        <v>16</v>
      </c>
      <c r="O315" s="668">
        <v>1479.84</v>
      </c>
      <c r="P315" s="681">
        <v>1.0203330230633985</v>
      </c>
      <c r="Q315" s="669">
        <v>92.49</v>
      </c>
    </row>
    <row r="316" spans="1:17" ht="14.4" customHeight="1" x14ac:dyDescent="0.3">
      <c r="A316" s="664" t="s">
        <v>535</v>
      </c>
      <c r="B316" s="665" t="s">
        <v>4695</v>
      </c>
      <c r="C316" s="665" t="s">
        <v>4307</v>
      </c>
      <c r="D316" s="665" t="s">
        <v>4336</v>
      </c>
      <c r="E316" s="665" t="s">
        <v>1490</v>
      </c>
      <c r="F316" s="668"/>
      <c r="G316" s="668"/>
      <c r="H316" s="668"/>
      <c r="I316" s="668"/>
      <c r="J316" s="668">
        <v>0.2</v>
      </c>
      <c r="K316" s="668">
        <v>77.2</v>
      </c>
      <c r="L316" s="668"/>
      <c r="M316" s="668">
        <v>386</v>
      </c>
      <c r="N316" s="668">
        <v>1.2</v>
      </c>
      <c r="O316" s="668">
        <v>463.28999999999996</v>
      </c>
      <c r="P316" s="681"/>
      <c r="Q316" s="669">
        <v>386.07499999999999</v>
      </c>
    </row>
    <row r="317" spans="1:17" ht="14.4" customHeight="1" x14ac:dyDescent="0.3">
      <c r="A317" s="664" t="s">
        <v>535</v>
      </c>
      <c r="B317" s="665" t="s">
        <v>4695</v>
      </c>
      <c r="C317" s="665" t="s">
        <v>4307</v>
      </c>
      <c r="D317" s="665" t="s">
        <v>4337</v>
      </c>
      <c r="E317" s="665" t="s">
        <v>1493</v>
      </c>
      <c r="F317" s="668"/>
      <c r="G317" s="668"/>
      <c r="H317" s="668"/>
      <c r="I317" s="668"/>
      <c r="J317" s="668">
        <v>2.5</v>
      </c>
      <c r="K317" s="668">
        <v>1930.39</v>
      </c>
      <c r="L317" s="668"/>
      <c r="M317" s="668">
        <v>772.15600000000006</v>
      </c>
      <c r="N317" s="668"/>
      <c r="O317" s="668"/>
      <c r="P317" s="681"/>
      <c r="Q317" s="669"/>
    </row>
    <row r="318" spans="1:17" ht="14.4" customHeight="1" x14ac:dyDescent="0.3">
      <c r="A318" s="664" t="s">
        <v>535</v>
      </c>
      <c r="B318" s="665" t="s">
        <v>4695</v>
      </c>
      <c r="C318" s="665" t="s">
        <v>4307</v>
      </c>
      <c r="D318" s="665" t="s">
        <v>4717</v>
      </c>
      <c r="E318" s="665" t="s">
        <v>4718</v>
      </c>
      <c r="F318" s="668">
        <v>5.85</v>
      </c>
      <c r="G318" s="668">
        <v>21224.010000000002</v>
      </c>
      <c r="H318" s="668">
        <v>1</v>
      </c>
      <c r="I318" s="668">
        <v>3628.0358974358978</v>
      </c>
      <c r="J318" s="668">
        <v>3.42</v>
      </c>
      <c r="K318" s="668">
        <v>11868.48</v>
      </c>
      <c r="L318" s="668">
        <v>0.55920064116064772</v>
      </c>
      <c r="M318" s="668">
        <v>3470.3157894736842</v>
      </c>
      <c r="N318" s="668">
        <v>4.92</v>
      </c>
      <c r="O318" s="668">
        <v>16308.09</v>
      </c>
      <c r="P318" s="681">
        <v>0.76837930249750164</v>
      </c>
      <c r="Q318" s="669">
        <v>3314.6524390243903</v>
      </c>
    </row>
    <row r="319" spans="1:17" ht="14.4" customHeight="1" x14ac:dyDescent="0.3">
      <c r="A319" s="664" t="s">
        <v>535</v>
      </c>
      <c r="B319" s="665" t="s">
        <v>4695</v>
      </c>
      <c r="C319" s="665" t="s">
        <v>4307</v>
      </c>
      <c r="D319" s="665" t="s">
        <v>4719</v>
      </c>
      <c r="E319" s="665" t="s">
        <v>1983</v>
      </c>
      <c r="F319" s="668"/>
      <c r="G319" s="668"/>
      <c r="H319" s="668"/>
      <c r="I319" s="668"/>
      <c r="J319" s="668"/>
      <c r="K319" s="668"/>
      <c r="L319" s="668"/>
      <c r="M319" s="668"/>
      <c r="N319" s="668">
        <v>10.8</v>
      </c>
      <c r="O319" s="668">
        <v>4630.6099999999997</v>
      </c>
      <c r="P319" s="681"/>
      <c r="Q319" s="669">
        <v>428.76018518518515</v>
      </c>
    </row>
    <row r="320" spans="1:17" ht="14.4" customHeight="1" x14ac:dyDescent="0.3">
      <c r="A320" s="664" t="s">
        <v>535</v>
      </c>
      <c r="B320" s="665" t="s">
        <v>4695</v>
      </c>
      <c r="C320" s="665" t="s">
        <v>4307</v>
      </c>
      <c r="D320" s="665" t="s">
        <v>4338</v>
      </c>
      <c r="E320" s="665" t="s">
        <v>1144</v>
      </c>
      <c r="F320" s="668"/>
      <c r="G320" s="668"/>
      <c r="H320" s="668"/>
      <c r="I320" s="668"/>
      <c r="J320" s="668">
        <v>0.6</v>
      </c>
      <c r="K320" s="668">
        <v>350.34</v>
      </c>
      <c r="L320" s="668"/>
      <c r="M320" s="668">
        <v>583.9</v>
      </c>
      <c r="N320" s="668">
        <v>0.4</v>
      </c>
      <c r="O320" s="668">
        <v>233.58</v>
      </c>
      <c r="P320" s="681"/>
      <c r="Q320" s="669">
        <v>583.95000000000005</v>
      </c>
    </row>
    <row r="321" spans="1:17" ht="14.4" customHeight="1" x14ac:dyDescent="0.3">
      <c r="A321" s="664" t="s">
        <v>535</v>
      </c>
      <c r="B321" s="665" t="s">
        <v>4695</v>
      </c>
      <c r="C321" s="665" t="s">
        <v>4307</v>
      </c>
      <c r="D321" s="665" t="s">
        <v>4720</v>
      </c>
      <c r="E321" s="665" t="s">
        <v>4721</v>
      </c>
      <c r="F321" s="668">
        <v>5.8</v>
      </c>
      <c r="G321" s="668">
        <v>17036.400000000001</v>
      </c>
      <c r="H321" s="668">
        <v>1</v>
      </c>
      <c r="I321" s="668">
        <v>2937.3103448275865</v>
      </c>
      <c r="J321" s="668"/>
      <c r="K321" s="668"/>
      <c r="L321" s="668"/>
      <c r="M321" s="668"/>
      <c r="N321" s="668"/>
      <c r="O321" s="668"/>
      <c r="P321" s="681"/>
      <c r="Q321" s="669"/>
    </row>
    <row r="322" spans="1:17" ht="14.4" customHeight="1" x14ac:dyDescent="0.3">
      <c r="A322" s="664" t="s">
        <v>535</v>
      </c>
      <c r="B322" s="665" t="s">
        <v>4695</v>
      </c>
      <c r="C322" s="665" t="s">
        <v>4307</v>
      </c>
      <c r="D322" s="665" t="s">
        <v>4722</v>
      </c>
      <c r="E322" s="665" t="s">
        <v>4723</v>
      </c>
      <c r="F322" s="668"/>
      <c r="G322" s="668"/>
      <c r="H322" s="668"/>
      <c r="I322" s="668"/>
      <c r="J322" s="668"/>
      <c r="K322" s="668"/>
      <c r="L322" s="668"/>
      <c r="M322" s="668"/>
      <c r="N322" s="668">
        <v>3</v>
      </c>
      <c r="O322" s="668">
        <v>9518.34</v>
      </c>
      <c r="P322" s="681"/>
      <c r="Q322" s="669">
        <v>3172.78</v>
      </c>
    </row>
    <row r="323" spans="1:17" ht="14.4" customHeight="1" x14ac:dyDescent="0.3">
      <c r="A323" s="664" t="s">
        <v>535</v>
      </c>
      <c r="B323" s="665" t="s">
        <v>4695</v>
      </c>
      <c r="C323" s="665" t="s">
        <v>4307</v>
      </c>
      <c r="D323" s="665" t="s">
        <v>4342</v>
      </c>
      <c r="E323" s="665" t="s">
        <v>1484</v>
      </c>
      <c r="F323" s="668"/>
      <c r="G323" s="668"/>
      <c r="H323" s="668"/>
      <c r="I323" s="668"/>
      <c r="J323" s="668">
        <v>0.4</v>
      </c>
      <c r="K323" s="668">
        <v>132.57</v>
      </c>
      <c r="L323" s="668"/>
      <c r="M323" s="668">
        <v>331.42499999999995</v>
      </c>
      <c r="N323" s="668">
        <v>5.4</v>
      </c>
      <c r="O323" s="668">
        <v>1789.66</v>
      </c>
      <c r="P323" s="681"/>
      <c r="Q323" s="669">
        <v>331.41851851851851</v>
      </c>
    </row>
    <row r="324" spans="1:17" ht="14.4" customHeight="1" x14ac:dyDescent="0.3">
      <c r="A324" s="664" t="s">
        <v>535</v>
      </c>
      <c r="B324" s="665" t="s">
        <v>4695</v>
      </c>
      <c r="C324" s="665" t="s">
        <v>4307</v>
      </c>
      <c r="D324" s="665" t="s">
        <v>4724</v>
      </c>
      <c r="E324" s="665" t="s">
        <v>4725</v>
      </c>
      <c r="F324" s="668"/>
      <c r="G324" s="668"/>
      <c r="H324" s="668"/>
      <c r="I324" s="668"/>
      <c r="J324" s="668"/>
      <c r="K324" s="668"/>
      <c r="L324" s="668"/>
      <c r="M324" s="668"/>
      <c r="N324" s="668">
        <v>31</v>
      </c>
      <c r="O324" s="668">
        <v>35011.089999999997</v>
      </c>
      <c r="P324" s="681"/>
      <c r="Q324" s="669">
        <v>1129.3899999999999</v>
      </c>
    </row>
    <row r="325" spans="1:17" ht="14.4" customHeight="1" x14ac:dyDescent="0.3">
      <c r="A325" s="664" t="s">
        <v>535</v>
      </c>
      <c r="B325" s="665" t="s">
        <v>4695</v>
      </c>
      <c r="C325" s="665" t="s">
        <v>4343</v>
      </c>
      <c r="D325" s="665" t="s">
        <v>4344</v>
      </c>
      <c r="E325" s="665"/>
      <c r="F325" s="668">
        <v>140</v>
      </c>
      <c r="G325" s="668">
        <v>382019.39999999997</v>
      </c>
      <c r="H325" s="668">
        <v>1</v>
      </c>
      <c r="I325" s="668">
        <v>2728.7099999999996</v>
      </c>
      <c r="J325" s="668">
        <v>123</v>
      </c>
      <c r="K325" s="668">
        <v>335631.32999999996</v>
      </c>
      <c r="L325" s="668">
        <v>0.87857142857142856</v>
      </c>
      <c r="M325" s="668">
        <v>2728.7099999999996</v>
      </c>
      <c r="N325" s="668">
        <v>155</v>
      </c>
      <c r="O325" s="668">
        <v>381594.04000000004</v>
      </c>
      <c r="P325" s="681">
        <v>0.99888654869360061</v>
      </c>
      <c r="Q325" s="669">
        <v>2461.8970322580649</v>
      </c>
    </row>
    <row r="326" spans="1:17" ht="14.4" customHeight="1" x14ac:dyDescent="0.3">
      <c r="A326" s="664" t="s">
        <v>535</v>
      </c>
      <c r="B326" s="665" t="s">
        <v>4695</v>
      </c>
      <c r="C326" s="665" t="s">
        <v>4343</v>
      </c>
      <c r="D326" s="665" t="s">
        <v>4345</v>
      </c>
      <c r="E326" s="665"/>
      <c r="F326" s="668">
        <v>5</v>
      </c>
      <c r="G326" s="668">
        <v>48430.5</v>
      </c>
      <c r="H326" s="668">
        <v>1</v>
      </c>
      <c r="I326" s="668">
        <v>9686.1</v>
      </c>
      <c r="J326" s="668">
        <v>2</v>
      </c>
      <c r="K326" s="668">
        <v>19372.2</v>
      </c>
      <c r="L326" s="668">
        <v>0.4</v>
      </c>
      <c r="M326" s="668">
        <v>9686.1</v>
      </c>
      <c r="N326" s="668">
        <v>3</v>
      </c>
      <c r="O326" s="668">
        <v>29714.43</v>
      </c>
      <c r="P326" s="681">
        <v>0.61354786756279622</v>
      </c>
      <c r="Q326" s="669">
        <v>9904.81</v>
      </c>
    </row>
    <row r="327" spans="1:17" ht="14.4" customHeight="1" x14ac:dyDescent="0.3">
      <c r="A327" s="664" t="s">
        <v>535</v>
      </c>
      <c r="B327" s="665" t="s">
        <v>4695</v>
      </c>
      <c r="C327" s="665" t="s">
        <v>4343</v>
      </c>
      <c r="D327" s="665" t="s">
        <v>4346</v>
      </c>
      <c r="E327" s="665"/>
      <c r="F327" s="668">
        <v>89</v>
      </c>
      <c r="G327" s="668">
        <v>82375.73000000001</v>
      </c>
      <c r="H327" s="668">
        <v>1</v>
      </c>
      <c r="I327" s="668">
        <v>925.57000000000016</v>
      </c>
      <c r="J327" s="668">
        <v>54</v>
      </c>
      <c r="K327" s="668">
        <v>49980.78</v>
      </c>
      <c r="L327" s="668">
        <v>0.60674157303370779</v>
      </c>
      <c r="M327" s="668">
        <v>925.56999999999994</v>
      </c>
      <c r="N327" s="668">
        <v>80</v>
      </c>
      <c r="O327" s="668">
        <v>84981.95</v>
      </c>
      <c r="P327" s="681">
        <v>1.0316382021743538</v>
      </c>
      <c r="Q327" s="669">
        <v>1062.274375</v>
      </c>
    </row>
    <row r="328" spans="1:17" ht="14.4" customHeight="1" x14ac:dyDescent="0.3">
      <c r="A328" s="664" t="s">
        <v>535</v>
      </c>
      <c r="B328" s="665" t="s">
        <v>4695</v>
      </c>
      <c r="C328" s="665" t="s">
        <v>4347</v>
      </c>
      <c r="D328" s="665" t="s">
        <v>4726</v>
      </c>
      <c r="E328" s="665" t="s">
        <v>4727</v>
      </c>
      <c r="F328" s="668">
        <v>1</v>
      </c>
      <c r="G328" s="668">
        <v>687</v>
      </c>
      <c r="H328" s="668">
        <v>1</v>
      </c>
      <c r="I328" s="668">
        <v>687</v>
      </c>
      <c r="J328" s="668"/>
      <c r="K328" s="668"/>
      <c r="L328" s="668"/>
      <c r="M328" s="668"/>
      <c r="N328" s="668"/>
      <c r="O328" s="668"/>
      <c r="P328" s="681"/>
      <c r="Q328" s="669"/>
    </row>
    <row r="329" spans="1:17" ht="14.4" customHeight="1" x14ac:dyDescent="0.3">
      <c r="A329" s="664" t="s">
        <v>535</v>
      </c>
      <c r="B329" s="665" t="s">
        <v>4695</v>
      </c>
      <c r="C329" s="665" t="s">
        <v>4347</v>
      </c>
      <c r="D329" s="665" t="s">
        <v>4728</v>
      </c>
      <c r="E329" s="665" t="s">
        <v>4729</v>
      </c>
      <c r="F329" s="668">
        <v>4</v>
      </c>
      <c r="G329" s="668">
        <v>3057.6</v>
      </c>
      <c r="H329" s="668">
        <v>1</v>
      </c>
      <c r="I329" s="668">
        <v>764.4</v>
      </c>
      <c r="J329" s="668">
        <v>3</v>
      </c>
      <c r="K329" s="668">
        <v>2293.1999999999998</v>
      </c>
      <c r="L329" s="668">
        <v>0.75</v>
      </c>
      <c r="M329" s="668">
        <v>764.4</v>
      </c>
      <c r="N329" s="668">
        <v>6</v>
      </c>
      <c r="O329" s="668">
        <v>4586.3999999999996</v>
      </c>
      <c r="P329" s="681">
        <v>1.5</v>
      </c>
      <c r="Q329" s="669">
        <v>764.4</v>
      </c>
    </row>
    <row r="330" spans="1:17" ht="14.4" customHeight="1" x14ac:dyDescent="0.3">
      <c r="A330" s="664" t="s">
        <v>535</v>
      </c>
      <c r="B330" s="665" t="s">
        <v>4695</v>
      </c>
      <c r="C330" s="665" t="s">
        <v>4347</v>
      </c>
      <c r="D330" s="665" t="s">
        <v>4730</v>
      </c>
      <c r="E330" s="665" t="s">
        <v>4731</v>
      </c>
      <c r="F330" s="668">
        <v>1</v>
      </c>
      <c r="G330" s="668">
        <v>789.29</v>
      </c>
      <c r="H330" s="668">
        <v>1</v>
      </c>
      <c r="I330" s="668">
        <v>789.29</v>
      </c>
      <c r="J330" s="668"/>
      <c r="K330" s="668"/>
      <c r="L330" s="668"/>
      <c r="M330" s="668"/>
      <c r="N330" s="668"/>
      <c r="O330" s="668"/>
      <c r="P330" s="681"/>
      <c r="Q330" s="669"/>
    </row>
    <row r="331" spans="1:17" ht="14.4" customHeight="1" x14ac:dyDescent="0.3">
      <c r="A331" s="664" t="s">
        <v>535</v>
      </c>
      <c r="B331" s="665" t="s">
        <v>4695</v>
      </c>
      <c r="C331" s="665" t="s">
        <v>4347</v>
      </c>
      <c r="D331" s="665" t="s">
        <v>4732</v>
      </c>
      <c r="E331" s="665" t="s">
        <v>4733</v>
      </c>
      <c r="F331" s="668"/>
      <c r="G331" s="668"/>
      <c r="H331" s="668"/>
      <c r="I331" s="668"/>
      <c r="J331" s="668"/>
      <c r="K331" s="668"/>
      <c r="L331" s="668"/>
      <c r="M331" s="668"/>
      <c r="N331" s="668">
        <v>1</v>
      </c>
      <c r="O331" s="668">
        <v>28950</v>
      </c>
      <c r="P331" s="681"/>
      <c r="Q331" s="669">
        <v>28950</v>
      </c>
    </row>
    <row r="332" spans="1:17" ht="14.4" customHeight="1" x14ac:dyDescent="0.3">
      <c r="A332" s="664" t="s">
        <v>535</v>
      </c>
      <c r="B332" s="665" t="s">
        <v>4695</v>
      </c>
      <c r="C332" s="665" t="s">
        <v>4347</v>
      </c>
      <c r="D332" s="665" t="s">
        <v>4734</v>
      </c>
      <c r="E332" s="665" t="s">
        <v>4735</v>
      </c>
      <c r="F332" s="668"/>
      <c r="G332" s="668"/>
      <c r="H332" s="668"/>
      <c r="I332" s="668"/>
      <c r="J332" s="668"/>
      <c r="K332" s="668"/>
      <c r="L332" s="668"/>
      <c r="M332" s="668"/>
      <c r="N332" s="668">
        <v>1</v>
      </c>
      <c r="O332" s="668">
        <v>8159.29</v>
      </c>
      <c r="P332" s="681"/>
      <c r="Q332" s="669">
        <v>8159.29</v>
      </c>
    </row>
    <row r="333" spans="1:17" ht="14.4" customHeight="1" x14ac:dyDescent="0.3">
      <c r="A333" s="664" t="s">
        <v>535</v>
      </c>
      <c r="B333" s="665" t="s">
        <v>4695</v>
      </c>
      <c r="C333" s="665" t="s">
        <v>4347</v>
      </c>
      <c r="D333" s="665" t="s">
        <v>4359</v>
      </c>
      <c r="E333" s="665" t="s">
        <v>4360</v>
      </c>
      <c r="F333" s="668">
        <v>12</v>
      </c>
      <c r="G333" s="668">
        <v>211824</v>
      </c>
      <c r="H333" s="668">
        <v>1</v>
      </c>
      <c r="I333" s="668">
        <v>17652</v>
      </c>
      <c r="J333" s="668">
        <v>12</v>
      </c>
      <c r="K333" s="668">
        <v>211824</v>
      </c>
      <c r="L333" s="668">
        <v>1</v>
      </c>
      <c r="M333" s="668">
        <v>17652</v>
      </c>
      <c r="N333" s="668">
        <v>12</v>
      </c>
      <c r="O333" s="668">
        <v>211824</v>
      </c>
      <c r="P333" s="681">
        <v>1</v>
      </c>
      <c r="Q333" s="669">
        <v>17652</v>
      </c>
    </row>
    <row r="334" spans="1:17" ht="14.4" customHeight="1" x14ac:dyDescent="0.3">
      <c r="A334" s="664" t="s">
        <v>535</v>
      </c>
      <c r="B334" s="665" t="s">
        <v>4695</v>
      </c>
      <c r="C334" s="665" t="s">
        <v>4347</v>
      </c>
      <c r="D334" s="665" t="s">
        <v>4361</v>
      </c>
      <c r="E334" s="665" t="s">
        <v>4362</v>
      </c>
      <c r="F334" s="668">
        <v>12</v>
      </c>
      <c r="G334" s="668">
        <v>80220</v>
      </c>
      <c r="H334" s="668">
        <v>1</v>
      </c>
      <c r="I334" s="668">
        <v>6685</v>
      </c>
      <c r="J334" s="668">
        <v>12</v>
      </c>
      <c r="K334" s="668">
        <v>80220</v>
      </c>
      <c r="L334" s="668">
        <v>1</v>
      </c>
      <c r="M334" s="668">
        <v>6685</v>
      </c>
      <c r="N334" s="668">
        <v>12</v>
      </c>
      <c r="O334" s="668">
        <v>80220</v>
      </c>
      <c r="P334" s="681">
        <v>1</v>
      </c>
      <c r="Q334" s="669">
        <v>6685</v>
      </c>
    </row>
    <row r="335" spans="1:17" ht="14.4" customHeight="1" x14ac:dyDescent="0.3">
      <c r="A335" s="664" t="s">
        <v>535</v>
      </c>
      <c r="B335" s="665" t="s">
        <v>4695</v>
      </c>
      <c r="C335" s="665" t="s">
        <v>4347</v>
      </c>
      <c r="D335" s="665" t="s">
        <v>4363</v>
      </c>
      <c r="E335" s="665" t="s">
        <v>4364</v>
      </c>
      <c r="F335" s="668">
        <v>2</v>
      </c>
      <c r="G335" s="668">
        <v>35770</v>
      </c>
      <c r="H335" s="668">
        <v>1</v>
      </c>
      <c r="I335" s="668">
        <v>17885</v>
      </c>
      <c r="J335" s="668">
        <v>4</v>
      </c>
      <c r="K335" s="668">
        <v>71540</v>
      </c>
      <c r="L335" s="668">
        <v>2</v>
      </c>
      <c r="M335" s="668">
        <v>17885</v>
      </c>
      <c r="N335" s="668">
        <v>4</v>
      </c>
      <c r="O335" s="668">
        <v>63670.6</v>
      </c>
      <c r="P335" s="681">
        <v>1.78</v>
      </c>
      <c r="Q335" s="669">
        <v>15917.65</v>
      </c>
    </row>
    <row r="336" spans="1:17" ht="14.4" customHeight="1" x14ac:dyDescent="0.3">
      <c r="A336" s="664" t="s">
        <v>535</v>
      </c>
      <c r="B336" s="665" t="s">
        <v>4695</v>
      </c>
      <c r="C336" s="665" t="s">
        <v>4347</v>
      </c>
      <c r="D336" s="665" t="s">
        <v>4365</v>
      </c>
      <c r="E336" s="665" t="s">
        <v>4366</v>
      </c>
      <c r="F336" s="668">
        <v>2</v>
      </c>
      <c r="G336" s="668">
        <v>13640</v>
      </c>
      <c r="H336" s="668">
        <v>1</v>
      </c>
      <c r="I336" s="668">
        <v>6820</v>
      </c>
      <c r="J336" s="668">
        <v>4</v>
      </c>
      <c r="K336" s="668">
        <v>27280</v>
      </c>
      <c r="L336" s="668">
        <v>2</v>
      </c>
      <c r="M336" s="668">
        <v>6820</v>
      </c>
      <c r="N336" s="668">
        <v>4</v>
      </c>
      <c r="O336" s="668">
        <v>27280</v>
      </c>
      <c r="P336" s="681">
        <v>2</v>
      </c>
      <c r="Q336" s="669">
        <v>6820</v>
      </c>
    </row>
    <row r="337" spans="1:17" ht="14.4" customHeight="1" x14ac:dyDescent="0.3">
      <c r="A337" s="664" t="s">
        <v>535</v>
      </c>
      <c r="B337" s="665" t="s">
        <v>4695</v>
      </c>
      <c r="C337" s="665" t="s">
        <v>4347</v>
      </c>
      <c r="D337" s="665" t="s">
        <v>4367</v>
      </c>
      <c r="E337" s="665" t="s">
        <v>4368</v>
      </c>
      <c r="F337" s="668">
        <v>14</v>
      </c>
      <c r="G337" s="668">
        <v>99400</v>
      </c>
      <c r="H337" s="668">
        <v>1</v>
      </c>
      <c r="I337" s="668">
        <v>7100</v>
      </c>
      <c r="J337" s="668">
        <v>16</v>
      </c>
      <c r="K337" s="668">
        <v>113600</v>
      </c>
      <c r="L337" s="668">
        <v>1.1428571428571428</v>
      </c>
      <c r="M337" s="668">
        <v>7100</v>
      </c>
      <c r="N337" s="668">
        <v>15</v>
      </c>
      <c r="O337" s="668">
        <v>106500</v>
      </c>
      <c r="P337" s="681">
        <v>1.0714285714285714</v>
      </c>
      <c r="Q337" s="669">
        <v>7100</v>
      </c>
    </row>
    <row r="338" spans="1:17" ht="14.4" customHeight="1" x14ac:dyDescent="0.3">
      <c r="A338" s="664" t="s">
        <v>535</v>
      </c>
      <c r="B338" s="665" t="s">
        <v>4695</v>
      </c>
      <c r="C338" s="665" t="s">
        <v>4347</v>
      </c>
      <c r="D338" s="665" t="s">
        <v>4369</v>
      </c>
      <c r="E338" s="665" t="s">
        <v>4370</v>
      </c>
      <c r="F338" s="668">
        <v>2</v>
      </c>
      <c r="G338" s="668">
        <v>17600</v>
      </c>
      <c r="H338" s="668">
        <v>1</v>
      </c>
      <c r="I338" s="668">
        <v>8800</v>
      </c>
      <c r="J338" s="668">
        <v>4</v>
      </c>
      <c r="K338" s="668">
        <v>35200</v>
      </c>
      <c r="L338" s="668">
        <v>2</v>
      </c>
      <c r="M338" s="668">
        <v>8800</v>
      </c>
      <c r="N338" s="668">
        <v>4</v>
      </c>
      <c r="O338" s="668">
        <v>35200</v>
      </c>
      <c r="P338" s="681">
        <v>2</v>
      </c>
      <c r="Q338" s="669">
        <v>8800</v>
      </c>
    </row>
    <row r="339" spans="1:17" ht="14.4" customHeight="1" x14ac:dyDescent="0.3">
      <c r="A339" s="664" t="s">
        <v>535</v>
      </c>
      <c r="B339" s="665" t="s">
        <v>4695</v>
      </c>
      <c r="C339" s="665" t="s">
        <v>4347</v>
      </c>
      <c r="D339" s="665" t="s">
        <v>4371</v>
      </c>
      <c r="E339" s="665" t="s">
        <v>4372</v>
      </c>
      <c r="F339" s="668">
        <v>13</v>
      </c>
      <c r="G339" s="668">
        <v>15145</v>
      </c>
      <c r="H339" s="668">
        <v>1</v>
      </c>
      <c r="I339" s="668">
        <v>1165</v>
      </c>
      <c r="J339" s="668">
        <v>16</v>
      </c>
      <c r="K339" s="668">
        <v>18640</v>
      </c>
      <c r="L339" s="668">
        <v>1.2307692307692308</v>
      </c>
      <c r="M339" s="668">
        <v>1165</v>
      </c>
      <c r="N339" s="668">
        <v>17</v>
      </c>
      <c r="O339" s="668">
        <v>19805</v>
      </c>
      <c r="P339" s="681">
        <v>1.3076923076923077</v>
      </c>
      <c r="Q339" s="669">
        <v>1165</v>
      </c>
    </row>
    <row r="340" spans="1:17" ht="14.4" customHeight="1" x14ac:dyDescent="0.3">
      <c r="A340" s="664" t="s">
        <v>535</v>
      </c>
      <c r="B340" s="665" t="s">
        <v>4695</v>
      </c>
      <c r="C340" s="665" t="s">
        <v>4347</v>
      </c>
      <c r="D340" s="665" t="s">
        <v>4373</v>
      </c>
      <c r="E340" s="665" t="s">
        <v>4374</v>
      </c>
      <c r="F340" s="668">
        <v>4</v>
      </c>
      <c r="G340" s="668">
        <v>2968</v>
      </c>
      <c r="H340" s="668">
        <v>1</v>
      </c>
      <c r="I340" s="668">
        <v>742</v>
      </c>
      <c r="J340" s="668">
        <v>4</v>
      </c>
      <c r="K340" s="668">
        <v>2968</v>
      </c>
      <c r="L340" s="668">
        <v>1</v>
      </c>
      <c r="M340" s="668">
        <v>742</v>
      </c>
      <c r="N340" s="668">
        <v>5</v>
      </c>
      <c r="O340" s="668">
        <v>3710</v>
      </c>
      <c r="P340" s="681">
        <v>1.25</v>
      </c>
      <c r="Q340" s="669">
        <v>742</v>
      </c>
    </row>
    <row r="341" spans="1:17" ht="14.4" customHeight="1" x14ac:dyDescent="0.3">
      <c r="A341" s="664" t="s">
        <v>535</v>
      </c>
      <c r="B341" s="665" t="s">
        <v>4695</v>
      </c>
      <c r="C341" s="665" t="s">
        <v>4347</v>
      </c>
      <c r="D341" s="665" t="s">
        <v>4375</v>
      </c>
      <c r="E341" s="665" t="s">
        <v>4376</v>
      </c>
      <c r="F341" s="668">
        <v>16</v>
      </c>
      <c r="G341" s="668">
        <v>8416</v>
      </c>
      <c r="H341" s="668">
        <v>1</v>
      </c>
      <c r="I341" s="668">
        <v>526</v>
      </c>
      <c r="J341" s="668">
        <v>15</v>
      </c>
      <c r="K341" s="668">
        <v>7890</v>
      </c>
      <c r="L341" s="668">
        <v>0.9375</v>
      </c>
      <c r="M341" s="668">
        <v>526</v>
      </c>
      <c r="N341" s="668">
        <v>15</v>
      </c>
      <c r="O341" s="668">
        <v>7890</v>
      </c>
      <c r="P341" s="681">
        <v>0.9375</v>
      </c>
      <c r="Q341" s="669">
        <v>526</v>
      </c>
    </row>
    <row r="342" spans="1:17" ht="14.4" customHeight="1" x14ac:dyDescent="0.3">
      <c r="A342" s="664" t="s">
        <v>535</v>
      </c>
      <c r="B342" s="665" t="s">
        <v>4695</v>
      </c>
      <c r="C342" s="665" t="s">
        <v>4347</v>
      </c>
      <c r="D342" s="665" t="s">
        <v>4379</v>
      </c>
      <c r="E342" s="665" t="s">
        <v>4380</v>
      </c>
      <c r="F342" s="668">
        <v>11</v>
      </c>
      <c r="G342" s="668">
        <v>10294.24</v>
      </c>
      <c r="H342" s="668">
        <v>1</v>
      </c>
      <c r="I342" s="668">
        <v>935.84</v>
      </c>
      <c r="J342" s="668">
        <v>13</v>
      </c>
      <c r="K342" s="668">
        <v>12165.92</v>
      </c>
      <c r="L342" s="668">
        <v>1.1818181818181819</v>
      </c>
      <c r="M342" s="668">
        <v>935.84</v>
      </c>
      <c r="N342" s="668">
        <v>14</v>
      </c>
      <c r="O342" s="668">
        <v>13101.76</v>
      </c>
      <c r="P342" s="681">
        <v>1.2727272727272727</v>
      </c>
      <c r="Q342" s="669">
        <v>935.84</v>
      </c>
    </row>
    <row r="343" spans="1:17" ht="14.4" customHeight="1" x14ac:dyDescent="0.3">
      <c r="A343" s="664" t="s">
        <v>535</v>
      </c>
      <c r="B343" s="665" t="s">
        <v>4695</v>
      </c>
      <c r="C343" s="665" t="s">
        <v>4347</v>
      </c>
      <c r="D343" s="665" t="s">
        <v>4381</v>
      </c>
      <c r="E343" s="665" t="s">
        <v>4382</v>
      </c>
      <c r="F343" s="668">
        <v>2</v>
      </c>
      <c r="G343" s="668">
        <v>14509.1</v>
      </c>
      <c r="H343" s="668">
        <v>1</v>
      </c>
      <c r="I343" s="668">
        <v>7254.55</v>
      </c>
      <c r="J343" s="668"/>
      <c r="K343" s="668"/>
      <c r="L343" s="668"/>
      <c r="M343" s="668"/>
      <c r="N343" s="668">
        <v>1</v>
      </c>
      <c r="O343" s="668">
        <v>7254.55</v>
      </c>
      <c r="P343" s="681">
        <v>0.5</v>
      </c>
      <c r="Q343" s="669">
        <v>7254.55</v>
      </c>
    </row>
    <row r="344" spans="1:17" ht="14.4" customHeight="1" x14ac:dyDescent="0.3">
      <c r="A344" s="664" t="s">
        <v>535</v>
      </c>
      <c r="B344" s="665" t="s">
        <v>4695</v>
      </c>
      <c r="C344" s="665" t="s">
        <v>4347</v>
      </c>
      <c r="D344" s="665" t="s">
        <v>4736</v>
      </c>
      <c r="E344" s="665" t="s">
        <v>4737</v>
      </c>
      <c r="F344" s="668"/>
      <c r="G344" s="668"/>
      <c r="H344" s="668"/>
      <c r="I344" s="668"/>
      <c r="J344" s="668">
        <v>2</v>
      </c>
      <c r="K344" s="668">
        <v>2154.6</v>
      </c>
      <c r="L344" s="668"/>
      <c r="M344" s="668">
        <v>1077.3</v>
      </c>
      <c r="N344" s="668"/>
      <c r="O344" s="668"/>
      <c r="P344" s="681"/>
      <c r="Q344" s="669"/>
    </row>
    <row r="345" spans="1:17" ht="14.4" customHeight="1" x14ac:dyDescent="0.3">
      <c r="A345" s="664" t="s">
        <v>535</v>
      </c>
      <c r="B345" s="665" t="s">
        <v>4695</v>
      </c>
      <c r="C345" s="665" t="s">
        <v>4347</v>
      </c>
      <c r="D345" s="665" t="s">
        <v>4383</v>
      </c>
      <c r="E345" s="665" t="s">
        <v>4384</v>
      </c>
      <c r="F345" s="668">
        <v>2</v>
      </c>
      <c r="G345" s="668">
        <v>17288</v>
      </c>
      <c r="H345" s="668">
        <v>1</v>
      </c>
      <c r="I345" s="668">
        <v>8644</v>
      </c>
      <c r="J345" s="668"/>
      <c r="K345" s="668"/>
      <c r="L345" s="668"/>
      <c r="M345" s="668"/>
      <c r="N345" s="668"/>
      <c r="O345" s="668"/>
      <c r="P345" s="681"/>
      <c r="Q345" s="669"/>
    </row>
    <row r="346" spans="1:17" ht="14.4" customHeight="1" x14ac:dyDescent="0.3">
      <c r="A346" s="664" t="s">
        <v>535</v>
      </c>
      <c r="B346" s="665" t="s">
        <v>4695</v>
      </c>
      <c r="C346" s="665" t="s">
        <v>4347</v>
      </c>
      <c r="D346" s="665" t="s">
        <v>4389</v>
      </c>
      <c r="E346" s="665" t="s">
        <v>4390</v>
      </c>
      <c r="F346" s="668">
        <v>2</v>
      </c>
      <c r="G346" s="668">
        <v>2721.5</v>
      </c>
      <c r="H346" s="668">
        <v>1</v>
      </c>
      <c r="I346" s="668">
        <v>1360.75</v>
      </c>
      <c r="J346" s="668">
        <v>4</v>
      </c>
      <c r="K346" s="668">
        <v>5443</v>
      </c>
      <c r="L346" s="668">
        <v>2</v>
      </c>
      <c r="M346" s="668">
        <v>1360.75</v>
      </c>
      <c r="N346" s="668">
        <v>5</v>
      </c>
      <c r="O346" s="668">
        <v>6803.75</v>
      </c>
      <c r="P346" s="681">
        <v>2.5</v>
      </c>
      <c r="Q346" s="669">
        <v>1360.75</v>
      </c>
    </row>
    <row r="347" spans="1:17" ht="14.4" customHeight="1" x14ac:dyDescent="0.3">
      <c r="A347" s="664" t="s">
        <v>535</v>
      </c>
      <c r="B347" s="665" t="s">
        <v>4695</v>
      </c>
      <c r="C347" s="665" t="s">
        <v>4347</v>
      </c>
      <c r="D347" s="665" t="s">
        <v>4391</v>
      </c>
      <c r="E347" s="665" t="s">
        <v>4392</v>
      </c>
      <c r="F347" s="668">
        <v>3</v>
      </c>
      <c r="G347" s="668">
        <v>14032.5</v>
      </c>
      <c r="H347" s="668">
        <v>1</v>
      </c>
      <c r="I347" s="668">
        <v>4677.5</v>
      </c>
      <c r="J347" s="668"/>
      <c r="K347" s="668"/>
      <c r="L347" s="668"/>
      <c r="M347" s="668"/>
      <c r="N347" s="668">
        <v>2</v>
      </c>
      <c r="O347" s="668">
        <v>9355</v>
      </c>
      <c r="P347" s="681">
        <v>0.66666666666666663</v>
      </c>
      <c r="Q347" s="669">
        <v>4677.5</v>
      </c>
    </row>
    <row r="348" spans="1:17" ht="14.4" customHeight="1" x14ac:dyDescent="0.3">
      <c r="A348" s="664" t="s">
        <v>535</v>
      </c>
      <c r="B348" s="665" t="s">
        <v>4695</v>
      </c>
      <c r="C348" s="665" t="s">
        <v>4347</v>
      </c>
      <c r="D348" s="665" t="s">
        <v>4393</v>
      </c>
      <c r="E348" s="665" t="s">
        <v>4394</v>
      </c>
      <c r="F348" s="668"/>
      <c r="G348" s="668"/>
      <c r="H348" s="668"/>
      <c r="I348" s="668"/>
      <c r="J348" s="668">
        <v>2</v>
      </c>
      <c r="K348" s="668">
        <v>37905.919999999998</v>
      </c>
      <c r="L348" s="668"/>
      <c r="M348" s="668">
        <v>18952.96</v>
      </c>
      <c r="N348" s="668"/>
      <c r="O348" s="668"/>
      <c r="P348" s="681"/>
      <c r="Q348" s="669"/>
    </row>
    <row r="349" spans="1:17" ht="14.4" customHeight="1" x14ac:dyDescent="0.3">
      <c r="A349" s="664" t="s">
        <v>535</v>
      </c>
      <c r="B349" s="665" t="s">
        <v>4695</v>
      </c>
      <c r="C349" s="665" t="s">
        <v>4347</v>
      </c>
      <c r="D349" s="665" t="s">
        <v>4395</v>
      </c>
      <c r="E349" s="665" t="s">
        <v>4396</v>
      </c>
      <c r="F349" s="668"/>
      <c r="G349" s="668"/>
      <c r="H349" s="668"/>
      <c r="I349" s="668"/>
      <c r="J349" s="668">
        <v>1</v>
      </c>
      <c r="K349" s="668">
        <v>44252</v>
      </c>
      <c r="L349" s="668"/>
      <c r="M349" s="668">
        <v>44252</v>
      </c>
      <c r="N349" s="668"/>
      <c r="O349" s="668"/>
      <c r="P349" s="681"/>
      <c r="Q349" s="669"/>
    </row>
    <row r="350" spans="1:17" ht="14.4" customHeight="1" x14ac:dyDescent="0.3">
      <c r="A350" s="664" t="s">
        <v>535</v>
      </c>
      <c r="B350" s="665" t="s">
        <v>4695</v>
      </c>
      <c r="C350" s="665" t="s">
        <v>4347</v>
      </c>
      <c r="D350" s="665" t="s">
        <v>4738</v>
      </c>
      <c r="E350" s="665" t="s">
        <v>4739</v>
      </c>
      <c r="F350" s="668"/>
      <c r="G350" s="668"/>
      <c r="H350" s="668"/>
      <c r="I350" s="668"/>
      <c r="J350" s="668"/>
      <c r="K350" s="668"/>
      <c r="L350" s="668"/>
      <c r="M350" s="668"/>
      <c r="N350" s="668">
        <v>2</v>
      </c>
      <c r="O350" s="668">
        <v>9596</v>
      </c>
      <c r="P350" s="681"/>
      <c r="Q350" s="669">
        <v>4798</v>
      </c>
    </row>
    <row r="351" spans="1:17" ht="14.4" customHeight="1" x14ac:dyDescent="0.3">
      <c r="A351" s="664" t="s">
        <v>535</v>
      </c>
      <c r="B351" s="665" t="s">
        <v>4695</v>
      </c>
      <c r="C351" s="665" t="s">
        <v>4347</v>
      </c>
      <c r="D351" s="665" t="s">
        <v>4399</v>
      </c>
      <c r="E351" s="665" t="s">
        <v>4400</v>
      </c>
      <c r="F351" s="668">
        <v>3</v>
      </c>
      <c r="G351" s="668">
        <v>5514</v>
      </c>
      <c r="H351" s="668">
        <v>1</v>
      </c>
      <c r="I351" s="668">
        <v>1838</v>
      </c>
      <c r="J351" s="668">
        <v>1</v>
      </c>
      <c r="K351" s="668">
        <v>1838</v>
      </c>
      <c r="L351" s="668">
        <v>0.33333333333333331</v>
      </c>
      <c r="M351" s="668">
        <v>1838</v>
      </c>
      <c r="N351" s="668">
        <v>4</v>
      </c>
      <c r="O351" s="668">
        <v>7352</v>
      </c>
      <c r="P351" s="681">
        <v>1.3333333333333333</v>
      </c>
      <c r="Q351" s="669">
        <v>1838</v>
      </c>
    </row>
    <row r="352" spans="1:17" ht="14.4" customHeight="1" x14ac:dyDescent="0.3">
      <c r="A352" s="664" t="s">
        <v>535</v>
      </c>
      <c r="B352" s="665" t="s">
        <v>4695</v>
      </c>
      <c r="C352" s="665" t="s">
        <v>4347</v>
      </c>
      <c r="D352" s="665" t="s">
        <v>4740</v>
      </c>
      <c r="E352" s="665" t="s">
        <v>4741</v>
      </c>
      <c r="F352" s="668">
        <v>1</v>
      </c>
      <c r="G352" s="668">
        <v>69228.990000000005</v>
      </c>
      <c r="H352" s="668">
        <v>1</v>
      </c>
      <c r="I352" s="668">
        <v>69228.990000000005</v>
      </c>
      <c r="J352" s="668">
        <v>1</v>
      </c>
      <c r="K352" s="668">
        <v>69228.990000000005</v>
      </c>
      <c r="L352" s="668">
        <v>1</v>
      </c>
      <c r="M352" s="668">
        <v>69228.990000000005</v>
      </c>
      <c r="N352" s="668">
        <v>2</v>
      </c>
      <c r="O352" s="668">
        <v>138457.98000000001</v>
      </c>
      <c r="P352" s="681">
        <v>2</v>
      </c>
      <c r="Q352" s="669">
        <v>69228.990000000005</v>
      </c>
    </row>
    <row r="353" spans="1:17" ht="14.4" customHeight="1" x14ac:dyDescent="0.3">
      <c r="A353" s="664" t="s">
        <v>535</v>
      </c>
      <c r="B353" s="665" t="s">
        <v>4695</v>
      </c>
      <c r="C353" s="665" t="s">
        <v>4347</v>
      </c>
      <c r="D353" s="665" t="s">
        <v>4742</v>
      </c>
      <c r="E353" s="665" t="s">
        <v>4743</v>
      </c>
      <c r="F353" s="668"/>
      <c r="G353" s="668"/>
      <c r="H353" s="668"/>
      <c r="I353" s="668"/>
      <c r="J353" s="668"/>
      <c r="K353" s="668"/>
      <c r="L353" s="668"/>
      <c r="M353" s="668"/>
      <c r="N353" s="668">
        <v>1</v>
      </c>
      <c r="O353" s="668">
        <v>1796</v>
      </c>
      <c r="P353" s="681"/>
      <c r="Q353" s="669">
        <v>1796</v>
      </c>
    </row>
    <row r="354" spans="1:17" ht="14.4" customHeight="1" x14ac:dyDescent="0.3">
      <c r="A354" s="664" t="s">
        <v>535</v>
      </c>
      <c r="B354" s="665" t="s">
        <v>4695</v>
      </c>
      <c r="C354" s="665" t="s">
        <v>4347</v>
      </c>
      <c r="D354" s="665" t="s">
        <v>4744</v>
      </c>
      <c r="E354" s="665" t="s">
        <v>4745</v>
      </c>
      <c r="F354" s="668"/>
      <c r="G354" s="668"/>
      <c r="H354" s="668"/>
      <c r="I354" s="668"/>
      <c r="J354" s="668"/>
      <c r="K354" s="668"/>
      <c r="L354" s="668"/>
      <c r="M354" s="668"/>
      <c r="N354" s="668">
        <v>1</v>
      </c>
      <c r="O354" s="668">
        <v>3360</v>
      </c>
      <c r="P354" s="681"/>
      <c r="Q354" s="669">
        <v>3360</v>
      </c>
    </row>
    <row r="355" spans="1:17" ht="14.4" customHeight="1" x14ac:dyDescent="0.3">
      <c r="A355" s="664" t="s">
        <v>535</v>
      </c>
      <c r="B355" s="665" t="s">
        <v>4695</v>
      </c>
      <c r="C355" s="665" t="s">
        <v>4347</v>
      </c>
      <c r="D355" s="665" t="s">
        <v>4405</v>
      </c>
      <c r="E355" s="665" t="s">
        <v>4406</v>
      </c>
      <c r="F355" s="668"/>
      <c r="G355" s="668"/>
      <c r="H355" s="668"/>
      <c r="I355" s="668"/>
      <c r="J355" s="668">
        <v>1</v>
      </c>
      <c r="K355" s="668">
        <v>17618.18</v>
      </c>
      <c r="L355" s="668"/>
      <c r="M355" s="668">
        <v>17618.18</v>
      </c>
      <c r="N355" s="668"/>
      <c r="O355" s="668"/>
      <c r="P355" s="681"/>
      <c r="Q355" s="669"/>
    </row>
    <row r="356" spans="1:17" ht="14.4" customHeight="1" x14ac:dyDescent="0.3">
      <c r="A356" s="664" t="s">
        <v>535</v>
      </c>
      <c r="B356" s="665" t="s">
        <v>4695</v>
      </c>
      <c r="C356" s="665" t="s">
        <v>4347</v>
      </c>
      <c r="D356" s="665" t="s">
        <v>4407</v>
      </c>
      <c r="E356" s="665" t="s">
        <v>4408</v>
      </c>
      <c r="F356" s="668"/>
      <c r="G356" s="668"/>
      <c r="H356" s="668"/>
      <c r="I356" s="668"/>
      <c r="J356" s="668">
        <v>1</v>
      </c>
      <c r="K356" s="668">
        <v>23836.36</v>
      </c>
      <c r="L356" s="668"/>
      <c r="M356" s="668">
        <v>23836.36</v>
      </c>
      <c r="N356" s="668">
        <v>1</v>
      </c>
      <c r="O356" s="668">
        <v>23836.36</v>
      </c>
      <c r="P356" s="681"/>
      <c r="Q356" s="669">
        <v>23836.36</v>
      </c>
    </row>
    <row r="357" spans="1:17" ht="14.4" customHeight="1" x14ac:dyDescent="0.3">
      <c r="A357" s="664" t="s">
        <v>535</v>
      </c>
      <c r="B357" s="665" t="s">
        <v>4695</v>
      </c>
      <c r="C357" s="665" t="s">
        <v>4347</v>
      </c>
      <c r="D357" s="665" t="s">
        <v>4409</v>
      </c>
      <c r="E357" s="665" t="s">
        <v>4410</v>
      </c>
      <c r="F357" s="668">
        <v>3</v>
      </c>
      <c r="G357" s="668">
        <v>14849.64</v>
      </c>
      <c r="H357" s="668">
        <v>1</v>
      </c>
      <c r="I357" s="668">
        <v>4949.88</v>
      </c>
      <c r="J357" s="668"/>
      <c r="K357" s="668"/>
      <c r="L357" s="668"/>
      <c r="M357" s="668"/>
      <c r="N357" s="668">
        <v>2</v>
      </c>
      <c r="O357" s="668">
        <v>9899.76</v>
      </c>
      <c r="P357" s="681">
        <v>0.66666666666666674</v>
      </c>
      <c r="Q357" s="669">
        <v>4949.88</v>
      </c>
    </row>
    <row r="358" spans="1:17" ht="14.4" customHeight="1" x14ac:dyDescent="0.3">
      <c r="A358" s="664" t="s">
        <v>535</v>
      </c>
      <c r="B358" s="665" t="s">
        <v>4695</v>
      </c>
      <c r="C358" s="665" t="s">
        <v>4347</v>
      </c>
      <c r="D358" s="665" t="s">
        <v>4411</v>
      </c>
      <c r="E358" s="665" t="s">
        <v>4412</v>
      </c>
      <c r="F358" s="668">
        <v>1</v>
      </c>
      <c r="G358" s="668">
        <v>20441.03</v>
      </c>
      <c r="H358" s="668">
        <v>1</v>
      </c>
      <c r="I358" s="668">
        <v>20441.03</v>
      </c>
      <c r="J358" s="668">
        <v>1</v>
      </c>
      <c r="K358" s="668">
        <v>20441.03</v>
      </c>
      <c r="L358" s="668">
        <v>1</v>
      </c>
      <c r="M358" s="668">
        <v>20441.03</v>
      </c>
      <c r="N358" s="668">
        <v>1</v>
      </c>
      <c r="O358" s="668">
        <v>20441.03</v>
      </c>
      <c r="P358" s="681">
        <v>1</v>
      </c>
      <c r="Q358" s="669">
        <v>20441.03</v>
      </c>
    </row>
    <row r="359" spans="1:17" ht="14.4" customHeight="1" x14ac:dyDescent="0.3">
      <c r="A359" s="664" t="s">
        <v>535</v>
      </c>
      <c r="B359" s="665" t="s">
        <v>4695</v>
      </c>
      <c r="C359" s="665" t="s">
        <v>4347</v>
      </c>
      <c r="D359" s="665" t="s">
        <v>4413</v>
      </c>
      <c r="E359" s="665" t="s">
        <v>4414</v>
      </c>
      <c r="F359" s="668"/>
      <c r="G359" s="668"/>
      <c r="H359" s="668"/>
      <c r="I359" s="668"/>
      <c r="J359" s="668">
        <v>3</v>
      </c>
      <c r="K359" s="668">
        <v>77460.81</v>
      </c>
      <c r="L359" s="668"/>
      <c r="M359" s="668">
        <v>25820.27</v>
      </c>
      <c r="N359" s="668"/>
      <c r="O359" s="668"/>
      <c r="P359" s="681"/>
      <c r="Q359" s="669"/>
    </row>
    <row r="360" spans="1:17" ht="14.4" customHeight="1" x14ac:dyDescent="0.3">
      <c r="A360" s="664" t="s">
        <v>535</v>
      </c>
      <c r="B360" s="665" t="s">
        <v>4695</v>
      </c>
      <c r="C360" s="665" t="s">
        <v>4347</v>
      </c>
      <c r="D360" s="665" t="s">
        <v>4417</v>
      </c>
      <c r="E360" s="665" t="s">
        <v>4418</v>
      </c>
      <c r="F360" s="668">
        <v>4</v>
      </c>
      <c r="G360" s="668">
        <v>65344</v>
      </c>
      <c r="H360" s="668">
        <v>1</v>
      </c>
      <c r="I360" s="668">
        <v>16336</v>
      </c>
      <c r="J360" s="668">
        <v>1</v>
      </c>
      <c r="K360" s="668">
        <v>16336</v>
      </c>
      <c r="L360" s="668">
        <v>0.25</v>
      </c>
      <c r="M360" s="668">
        <v>16336</v>
      </c>
      <c r="N360" s="668"/>
      <c r="O360" s="668"/>
      <c r="P360" s="681"/>
      <c r="Q360" s="669"/>
    </row>
    <row r="361" spans="1:17" ht="14.4" customHeight="1" x14ac:dyDescent="0.3">
      <c r="A361" s="664" t="s">
        <v>535</v>
      </c>
      <c r="B361" s="665" t="s">
        <v>4695</v>
      </c>
      <c r="C361" s="665" t="s">
        <v>4347</v>
      </c>
      <c r="D361" s="665" t="s">
        <v>4419</v>
      </c>
      <c r="E361" s="665" t="s">
        <v>4420</v>
      </c>
      <c r="F361" s="668">
        <v>11</v>
      </c>
      <c r="G361" s="668">
        <v>14355</v>
      </c>
      <c r="H361" s="668">
        <v>1</v>
      </c>
      <c r="I361" s="668">
        <v>1305</v>
      </c>
      <c r="J361" s="668">
        <v>15</v>
      </c>
      <c r="K361" s="668">
        <v>19575</v>
      </c>
      <c r="L361" s="668">
        <v>1.3636363636363635</v>
      </c>
      <c r="M361" s="668">
        <v>1305</v>
      </c>
      <c r="N361" s="668">
        <v>15</v>
      </c>
      <c r="O361" s="668">
        <v>19575</v>
      </c>
      <c r="P361" s="681">
        <v>1.3636363636363635</v>
      </c>
      <c r="Q361" s="669">
        <v>1305</v>
      </c>
    </row>
    <row r="362" spans="1:17" ht="14.4" customHeight="1" x14ac:dyDescent="0.3">
      <c r="A362" s="664" t="s">
        <v>535</v>
      </c>
      <c r="B362" s="665" t="s">
        <v>4695</v>
      </c>
      <c r="C362" s="665" t="s">
        <v>4347</v>
      </c>
      <c r="D362" s="665" t="s">
        <v>4421</v>
      </c>
      <c r="E362" s="665" t="s">
        <v>4422</v>
      </c>
      <c r="F362" s="668">
        <v>12</v>
      </c>
      <c r="G362" s="668">
        <v>12936</v>
      </c>
      <c r="H362" s="668">
        <v>1</v>
      </c>
      <c r="I362" s="668">
        <v>1078</v>
      </c>
      <c r="J362" s="668">
        <v>16</v>
      </c>
      <c r="K362" s="668">
        <v>17248</v>
      </c>
      <c r="L362" s="668">
        <v>1.3333333333333333</v>
      </c>
      <c r="M362" s="668">
        <v>1078</v>
      </c>
      <c r="N362" s="668">
        <v>14</v>
      </c>
      <c r="O362" s="668">
        <v>15092</v>
      </c>
      <c r="P362" s="681">
        <v>1.1666666666666667</v>
      </c>
      <c r="Q362" s="669">
        <v>1078</v>
      </c>
    </row>
    <row r="363" spans="1:17" ht="14.4" customHeight="1" x14ac:dyDescent="0.3">
      <c r="A363" s="664" t="s">
        <v>535</v>
      </c>
      <c r="B363" s="665" t="s">
        <v>4695</v>
      </c>
      <c r="C363" s="665" t="s">
        <v>4347</v>
      </c>
      <c r="D363" s="665" t="s">
        <v>4423</v>
      </c>
      <c r="E363" s="665" t="s">
        <v>4424</v>
      </c>
      <c r="F363" s="668">
        <v>2</v>
      </c>
      <c r="G363" s="668">
        <v>17018</v>
      </c>
      <c r="H363" s="668">
        <v>1</v>
      </c>
      <c r="I363" s="668">
        <v>8509</v>
      </c>
      <c r="J363" s="668"/>
      <c r="K363" s="668"/>
      <c r="L363" s="668"/>
      <c r="M363" s="668"/>
      <c r="N363" s="668"/>
      <c r="O363" s="668"/>
      <c r="P363" s="681"/>
      <c r="Q363" s="669"/>
    </row>
    <row r="364" spans="1:17" ht="14.4" customHeight="1" x14ac:dyDescent="0.3">
      <c r="A364" s="664" t="s">
        <v>535</v>
      </c>
      <c r="B364" s="665" t="s">
        <v>4695</v>
      </c>
      <c r="C364" s="665" t="s">
        <v>4347</v>
      </c>
      <c r="D364" s="665" t="s">
        <v>4425</v>
      </c>
      <c r="E364" s="665" t="s">
        <v>4426</v>
      </c>
      <c r="F364" s="668">
        <v>3</v>
      </c>
      <c r="G364" s="668">
        <v>17016</v>
      </c>
      <c r="H364" s="668">
        <v>1</v>
      </c>
      <c r="I364" s="668">
        <v>5672</v>
      </c>
      <c r="J364" s="668">
        <v>2</v>
      </c>
      <c r="K364" s="668">
        <v>11344</v>
      </c>
      <c r="L364" s="668">
        <v>0.66666666666666663</v>
      </c>
      <c r="M364" s="668">
        <v>5672</v>
      </c>
      <c r="N364" s="668">
        <v>2</v>
      </c>
      <c r="O364" s="668">
        <v>11344</v>
      </c>
      <c r="P364" s="681">
        <v>0.66666666666666663</v>
      </c>
      <c r="Q364" s="669">
        <v>5672</v>
      </c>
    </row>
    <row r="365" spans="1:17" ht="14.4" customHeight="1" x14ac:dyDescent="0.3">
      <c r="A365" s="664" t="s">
        <v>535</v>
      </c>
      <c r="B365" s="665" t="s">
        <v>4695</v>
      </c>
      <c r="C365" s="665" t="s">
        <v>4347</v>
      </c>
      <c r="D365" s="665" t="s">
        <v>4427</v>
      </c>
      <c r="E365" s="665" t="s">
        <v>4428</v>
      </c>
      <c r="F365" s="668">
        <v>24</v>
      </c>
      <c r="G365" s="668">
        <v>5088</v>
      </c>
      <c r="H365" s="668">
        <v>1</v>
      </c>
      <c r="I365" s="668">
        <v>212</v>
      </c>
      <c r="J365" s="668">
        <v>16</v>
      </c>
      <c r="K365" s="668">
        <v>3392</v>
      </c>
      <c r="L365" s="668">
        <v>0.66666666666666663</v>
      </c>
      <c r="M365" s="668">
        <v>212</v>
      </c>
      <c r="N365" s="668">
        <v>14</v>
      </c>
      <c r="O365" s="668">
        <v>2968</v>
      </c>
      <c r="P365" s="681">
        <v>0.58333333333333337</v>
      </c>
      <c r="Q365" s="669">
        <v>212</v>
      </c>
    </row>
    <row r="366" spans="1:17" ht="14.4" customHeight="1" x14ac:dyDescent="0.3">
      <c r="A366" s="664" t="s">
        <v>535</v>
      </c>
      <c r="B366" s="665" t="s">
        <v>4695</v>
      </c>
      <c r="C366" s="665" t="s">
        <v>4347</v>
      </c>
      <c r="D366" s="665" t="s">
        <v>4746</v>
      </c>
      <c r="E366" s="665" t="s">
        <v>4747</v>
      </c>
      <c r="F366" s="668">
        <v>2</v>
      </c>
      <c r="G366" s="668">
        <v>26182</v>
      </c>
      <c r="H366" s="668">
        <v>1</v>
      </c>
      <c r="I366" s="668">
        <v>13091</v>
      </c>
      <c r="J366" s="668"/>
      <c r="K366" s="668"/>
      <c r="L366" s="668"/>
      <c r="M366" s="668"/>
      <c r="N366" s="668"/>
      <c r="O366" s="668"/>
      <c r="P366" s="681"/>
      <c r="Q366" s="669"/>
    </row>
    <row r="367" spans="1:17" ht="14.4" customHeight="1" x14ac:dyDescent="0.3">
      <c r="A367" s="664" t="s">
        <v>535</v>
      </c>
      <c r="B367" s="665" t="s">
        <v>4695</v>
      </c>
      <c r="C367" s="665" t="s">
        <v>4347</v>
      </c>
      <c r="D367" s="665" t="s">
        <v>4748</v>
      </c>
      <c r="E367" s="665" t="s">
        <v>4749</v>
      </c>
      <c r="F367" s="668">
        <v>1</v>
      </c>
      <c r="G367" s="668">
        <v>8286.76</v>
      </c>
      <c r="H367" s="668">
        <v>1</v>
      </c>
      <c r="I367" s="668">
        <v>8286.76</v>
      </c>
      <c r="J367" s="668"/>
      <c r="K367" s="668"/>
      <c r="L367" s="668"/>
      <c r="M367" s="668"/>
      <c r="N367" s="668"/>
      <c r="O367" s="668"/>
      <c r="P367" s="681"/>
      <c r="Q367" s="669"/>
    </row>
    <row r="368" spans="1:17" ht="14.4" customHeight="1" x14ac:dyDescent="0.3">
      <c r="A368" s="664" t="s">
        <v>535</v>
      </c>
      <c r="B368" s="665" t="s">
        <v>4695</v>
      </c>
      <c r="C368" s="665" t="s">
        <v>4347</v>
      </c>
      <c r="D368" s="665" t="s">
        <v>4750</v>
      </c>
      <c r="E368" s="665" t="s">
        <v>4749</v>
      </c>
      <c r="F368" s="668">
        <v>6</v>
      </c>
      <c r="G368" s="668">
        <v>17323.86</v>
      </c>
      <c r="H368" s="668">
        <v>1</v>
      </c>
      <c r="I368" s="668">
        <v>2887.31</v>
      </c>
      <c r="J368" s="668"/>
      <c r="K368" s="668"/>
      <c r="L368" s="668"/>
      <c r="M368" s="668"/>
      <c r="N368" s="668"/>
      <c r="O368" s="668"/>
      <c r="P368" s="681"/>
      <c r="Q368" s="669"/>
    </row>
    <row r="369" spans="1:17" ht="14.4" customHeight="1" x14ac:dyDescent="0.3">
      <c r="A369" s="664" t="s">
        <v>535</v>
      </c>
      <c r="B369" s="665" t="s">
        <v>4695</v>
      </c>
      <c r="C369" s="665" t="s">
        <v>4347</v>
      </c>
      <c r="D369" s="665" t="s">
        <v>4429</v>
      </c>
      <c r="E369" s="665" t="s">
        <v>4430</v>
      </c>
      <c r="F369" s="668"/>
      <c r="G369" s="668"/>
      <c r="H369" s="668"/>
      <c r="I369" s="668"/>
      <c r="J369" s="668"/>
      <c r="K369" s="668"/>
      <c r="L369" s="668"/>
      <c r="M369" s="668"/>
      <c r="N369" s="668">
        <v>9</v>
      </c>
      <c r="O369" s="668">
        <v>12420</v>
      </c>
      <c r="P369" s="681"/>
      <c r="Q369" s="669">
        <v>1380</v>
      </c>
    </row>
    <row r="370" spans="1:17" ht="14.4" customHeight="1" x14ac:dyDescent="0.3">
      <c r="A370" s="664" t="s">
        <v>535</v>
      </c>
      <c r="B370" s="665" t="s">
        <v>4695</v>
      </c>
      <c r="C370" s="665" t="s">
        <v>4347</v>
      </c>
      <c r="D370" s="665" t="s">
        <v>4435</v>
      </c>
      <c r="E370" s="665" t="s">
        <v>4436</v>
      </c>
      <c r="F370" s="668">
        <v>2</v>
      </c>
      <c r="G370" s="668">
        <v>3120</v>
      </c>
      <c r="H370" s="668">
        <v>1</v>
      </c>
      <c r="I370" s="668">
        <v>1560</v>
      </c>
      <c r="J370" s="668"/>
      <c r="K370" s="668"/>
      <c r="L370" s="668"/>
      <c r="M370" s="668"/>
      <c r="N370" s="668">
        <v>11</v>
      </c>
      <c r="O370" s="668">
        <v>17160</v>
      </c>
      <c r="P370" s="681">
        <v>5.5</v>
      </c>
      <c r="Q370" s="669">
        <v>1560</v>
      </c>
    </row>
    <row r="371" spans="1:17" ht="14.4" customHeight="1" x14ac:dyDescent="0.3">
      <c r="A371" s="664" t="s">
        <v>535</v>
      </c>
      <c r="B371" s="665" t="s">
        <v>4695</v>
      </c>
      <c r="C371" s="665" t="s">
        <v>4347</v>
      </c>
      <c r="D371" s="665" t="s">
        <v>4437</v>
      </c>
      <c r="E371" s="665" t="s">
        <v>4438</v>
      </c>
      <c r="F371" s="668">
        <v>2</v>
      </c>
      <c r="G371" s="668">
        <v>11617.64</v>
      </c>
      <c r="H371" s="668">
        <v>1</v>
      </c>
      <c r="I371" s="668">
        <v>5808.82</v>
      </c>
      <c r="J371" s="668">
        <v>2</v>
      </c>
      <c r="K371" s="668">
        <v>11617.64</v>
      </c>
      <c r="L371" s="668">
        <v>1</v>
      </c>
      <c r="M371" s="668">
        <v>5808.82</v>
      </c>
      <c r="N371" s="668">
        <v>3</v>
      </c>
      <c r="O371" s="668">
        <v>17426.46</v>
      </c>
      <c r="P371" s="681">
        <v>1.5</v>
      </c>
      <c r="Q371" s="669">
        <v>5808.82</v>
      </c>
    </row>
    <row r="372" spans="1:17" ht="14.4" customHeight="1" x14ac:dyDescent="0.3">
      <c r="A372" s="664" t="s">
        <v>535</v>
      </c>
      <c r="B372" s="665" t="s">
        <v>4695</v>
      </c>
      <c r="C372" s="665" t="s">
        <v>4347</v>
      </c>
      <c r="D372" s="665" t="s">
        <v>4439</v>
      </c>
      <c r="E372" s="665" t="s">
        <v>4440</v>
      </c>
      <c r="F372" s="668">
        <v>3</v>
      </c>
      <c r="G372" s="668">
        <v>24673.74</v>
      </c>
      <c r="H372" s="668">
        <v>1</v>
      </c>
      <c r="I372" s="668">
        <v>8224.58</v>
      </c>
      <c r="J372" s="668">
        <v>3</v>
      </c>
      <c r="K372" s="668">
        <v>24673.739999999998</v>
      </c>
      <c r="L372" s="668">
        <v>0.99999999999999989</v>
      </c>
      <c r="M372" s="668">
        <v>8224.58</v>
      </c>
      <c r="N372" s="668">
        <v>4</v>
      </c>
      <c r="O372" s="668">
        <v>32898.32</v>
      </c>
      <c r="P372" s="681">
        <v>1.3333333333333333</v>
      </c>
      <c r="Q372" s="669">
        <v>8224.58</v>
      </c>
    </row>
    <row r="373" spans="1:17" ht="14.4" customHeight="1" x14ac:dyDescent="0.3">
      <c r="A373" s="664" t="s">
        <v>535</v>
      </c>
      <c r="B373" s="665" t="s">
        <v>4695</v>
      </c>
      <c r="C373" s="665" t="s">
        <v>4347</v>
      </c>
      <c r="D373" s="665" t="s">
        <v>4441</v>
      </c>
      <c r="E373" s="665" t="s">
        <v>4442</v>
      </c>
      <c r="F373" s="668"/>
      <c r="G373" s="668"/>
      <c r="H373" s="668"/>
      <c r="I373" s="668"/>
      <c r="J373" s="668"/>
      <c r="K373" s="668"/>
      <c r="L373" s="668"/>
      <c r="M373" s="668"/>
      <c r="N373" s="668">
        <v>3</v>
      </c>
      <c r="O373" s="668">
        <v>27478.14</v>
      </c>
      <c r="P373" s="681"/>
      <c r="Q373" s="669">
        <v>9159.3799999999992</v>
      </c>
    </row>
    <row r="374" spans="1:17" ht="14.4" customHeight="1" x14ac:dyDescent="0.3">
      <c r="A374" s="664" t="s">
        <v>535</v>
      </c>
      <c r="B374" s="665" t="s">
        <v>4695</v>
      </c>
      <c r="C374" s="665" t="s">
        <v>4347</v>
      </c>
      <c r="D374" s="665" t="s">
        <v>4443</v>
      </c>
      <c r="E374" s="665" t="s">
        <v>4444</v>
      </c>
      <c r="F374" s="668">
        <v>12</v>
      </c>
      <c r="G374" s="668">
        <v>14923.679999999998</v>
      </c>
      <c r="H374" s="668">
        <v>1</v>
      </c>
      <c r="I374" s="668">
        <v>1243.6399999999999</v>
      </c>
      <c r="J374" s="668">
        <v>17</v>
      </c>
      <c r="K374" s="668">
        <v>21141.88</v>
      </c>
      <c r="L374" s="668">
        <v>1.416666666666667</v>
      </c>
      <c r="M374" s="668">
        <v>1243.6400000000001</v>
      </c>
      <c r="N374" s="668">
        <v>13</v>
      </c>
      <c r="O374" s="668">
        <v>16167.320000000002</v>
      </c>
      <c r="P374" s="681">
        <v>1.0833333333333335</v>
      </c>
      <c r="Q374" s="669">
        <v>1243.6400000000001</v>
      </c>
    </row>
    <row r="375" spans="1:17" ht="14.4" customHeight="1" x14ac:dyDescent="0.3">
      <c r="A375" s="664" t="s">
        <v>535</v>
      </c>
      <c r="B375" s="665" t="s">
        <v>4695</v>
      </c>
      <c r="C375" s="665" t="s">
        <v>4347</v>
      </c>
      <c r="D375" s="665" t="s">
        <v>4445</v>
      </c>
      <c r="E375" s="665" t="s">
        <v>4446</v>
      </c>
      <c r="F375" s="668">
        <v>2</v>
      </c>
      <c r="G375" s="668">
        <v>32274.44</v>
      </c>
      <c r="H375" s="668">
        <v>1</v>
      </c>
      <c r="I375" s="668">
        <v>16137.22</v>
      </c>
      <c r="J375" s="668">
        <v>1</v>
      </c>
      <c r="K375" s="668">
        <v>16137.22</v>
      </c>
      <c r="L375" s="668">
        <v>0.5</v>
      </c>
      <c r="M375" s="668">
        <v>16137.22</v>
      </c>
      <c r="N375" s="668"/>
      <c r="O375" s="668"/>
      <c r="P375" s="681"/>
      <c r="Q375" s="669"/>
    </row>
    <row r="376" spans="1:17" ht="14.4" customHeight="1" x14ac:dyDescent="0.3">
      <c r="A376" s="664" t="s">
        <v>535</v>
      </c>
      <c r="B376" s="665" t="s">
        <v>4695</v>
      </c>
      <c r="C376" s="665" t="s">
        <v>4347</v>
      </c>
      <c r="D376" s="665" t="s">
        <v>4447</v>
      </c>
      <c r="E376" s="665" t="s">
        <v>4448</v>
      </c>
      <c r="F376" s="668">
        <v>4</v>
      </c>
      <c r="G376" s="668">
        <v>6632</v>
      </c>
      <c r="H376" s="668">
        <v>1</v>
      </c>
      <c r="I376" s="668">
        <v>1658</v>
      </c>
      <c r="J376" s="668">
        <v>2</v>
      </c>
      <c r="K376" s="668">
        <v>3316</v>
      </c>
      <c r="L376" s="668">
        <v>0.5</v>
      </c>
      <c r="M376" s="668">
        <v>1658</v>
      </c>
      <c r="N376" s="668">
        <v>2</v>
      </c>
      <c r="O376" s="668">
        <v>3316</v>
      </c>
      <c r="P376" s="681">
        <v>0.5</v>
      </c>
      <c r="Q376" s="669">
        <v>1658</v>
      </c>
    </row>
    <row r="377" spans="1:17" ht="14.4" customHeight="1" x14ac:dyDescent="0.3">
      <c r="A377" s="664" t="s">
        <v>535</v>
      </c>
      <c r="B377" s="665" t="s">
        <v>4695</v>
      </c>
      <c r="C377" s="665" t="s">
        <v>4347</v>
      </c>
      <c r="D377" s="665" t="s">
        <v>4751</v>
      </c>
      <c r="E377" s="665" t="s">
        <v>4752</v>
      </c>
      <c r="F377" s="668"/>
      <c r="G377" s="668"/>
      <c r="H377" s="668"/>
      <c r="I377" s="668"/>
      <c r="J377" s="668">
        <v>6</v>
      </c>
      <c r="K377" s="668">
        <v>8563.68</v>
      </c>
      <c r="L377" s="668"/>
      <c r="M377" s="668">
        <v>1427.28</v>
      </c>
      <c r="N377" s="668"/>
      <c r="O377" s="668"/>
      <c r="P377" s="681"/>
      <c r="Q377" s="669"/>
    </row>
    <row r="378" spans="1:17" ht="14.4" customHeight="1" x14ac:dyDescent="0.3">
      <c r="A378" s="664" t="s">
        <v>535</v>
      </c>
      <c r="B378" s="665" t="s">
        <v>4695</v>
      </c>
      <c r="C378" s="665" t="s">
        <v>4347</v>
      </c>
      <c r="D378" s="665" t="s">
        <v>4449</v>
      </c>
      <c r="E378" s="665" t="s">
        <v>4450</v>
      </c>
      <c r="F378" s="668"/>
      <c r="G378" s="668"/>
      <c r="H378" s="668"/>
      <c r="I378" s="668"/>
      <c r="J378" s="668">
        <v>1</v>
      </c>
      <c r="K378" s="668">
        <v>8449.4699999999993</v>
      </c>
      <c r="L378" s="668"/>
      <c r="M378" s="668">
        <v>8449.4699999999993</v>
      </c>
      <c r="N378" s="668">
        <v>2</v>
      </c>
      <c r="O378" s="668">
        <v>16898.939999999999</v>
      </c>
      <c r="P378" s="681"/>
      <c r="Q378" s="669">
        <v>8449.4699999999993</v>
      </c>
    </row>
    <row r="379" spans="1:17" ht="14.4" customHeight="1" x14ac:dyDescent="0.3">
      <c r="A379" s="664" t="s">
        <v>535</v>
      </c>
      <c r="B379" s="665" t="s">
        <v>4695</v>
      </c>
      <c r="C379" s="665" t="s">
        <v>4347</v>
      </c>
      <c r="D379" s="665" t="s">
        <v>4452</v>
      </c>
      <c r="E379" s="665" t="s">
        <v>4453</v>
      </c>
      <c r="F379" s="668"/>
      <c r="G379" s="668"/>
      <c r="H379" s="668"/>
      <c r="I379" s="668"/>
      <c r="J379" s="668"/>
      <c r="K379" s="668"/>
      <c r="L379" s="668"/>
      <c r="M379" s="668"/>
      <c r="N379" s="668">
        <v>31</v>
      </c>
      <c r="O379" s="668">
        <v>34793.78</v>
      </c>
      <c r="P379" s="681"/>
      <c r="Q379" s="669">
        <v>1122.3799999999999</v>
      </c>
    </row>
    <row r="380" spans="1:17" ht="14.4" customHeight="1" x14ac:dyDescent="0.3">
      <c r="A380" s="664" t="s">
        <v>535</v>
      </c>
      <c r="B380" s="665" t="s">
        <v>4695</v>
      </c>
      <c r="C380" s="665" t="s">
        <v>4347</v>
      </c>
      <c r="D380" s="665" t="s">
        <v>4454</v>
      </c>
      <c r="E380" s="665" t="s">
        <v>4455</v>
      </c>
      <c r="F380" s="668">
        <v>10</v>
      </c>
      <c r="G380" s="668">
        <v>17876</v>
      </c>
      <c r="H380" s="668">
        <v>1</v>
      </c>
      <c r="I380" s="668">
        <v>1787.6</v>
      </c>
      <c r="J380" s="668">
        <v>30</v>
      </c>
      <c r="K380" s="668">
        <v>53628</v>
      </c>
      <c r="L380" s="668">
        <v>3</v>
      </c>
      <c r="M380" s="668">
        <v>1787.6</v>
      </c>
      <c r="N380" s="668">
        <v>26</v>
      </c>
      <c r="O380" s="668">
        <v>46477.599999999999</v>
      </c>
      <c r="P380" s="681">
        <v>2.6</v>
      </c>
      <c r="Q380" s="669">
        <v>1787.6</v>
      </c>
    </row>
    <row r="381" spans="1:17" ht="14.4" customHeight="1" x14ac:dyDescent="0.3">
      <c r="A381" s="664" t="s">
        <v>535</v>
      </c>
      <c r="B381" s="665" t="s">
        <v>4695</v>
      </c>
      <c r="C381" s="665" t="s">
        <v>4347</v>
      </c>
      <c r="D381" s="665" t="s">
        <v>4456</v>
      </c>
      <c r="E381" s="665" t="s">
        <v>4457</v>
      </c>
      <c r="F381" s="668">
        <v>1</v>
      </c>
      <c r="G381" s="668">
        <v>72421.09</v>
      </c>
      <c r="H381" s="668">
        <v>1</v>
      </c>
      <c r="I381" s="668">
        <v>72421.09</v>
      </c>
      <c r="J381" s="668"/>
      <c r="K381" s="668"/>
      <c r="L381" s="668"/>
      <c r="M381" s="668"/>
      <c r="N381" s="668"/>
      <c r="O381" s="668"/>
      <c r="P381" s="681"/>
      <c r="Q381" s="669"/>
    </row>
    <row r="382" spans="1:17" ht="14.4" customHeight="1" x14ac:dyDescent="0.3">
      <c r="A382" s="664" t="s">
        <v>535</v>
      </c>
      <c r="B382" s="665" t="s">
        <v>4695</v>
      </c>
      <c r="C382" s="665" t="s">
        <v>4347</v>
      </c>
      <c r="D382" s="665" t="s">
        <v>4466</v>
      </c>
      <c r="E382" s="665" t="s">
        <v>4467</v>
      </c>
      <c r="F382" s="668">
        <v>1</v>
      </c>
      <c r="G382" s="668">
        <v>12500</v>
      </c>
      <c r="H382" s="668">
        <v>1</v>
      </c>
      <c r="I382" s="668">
        <v>12500</v>
      </c>
      <c r="J382" s="668">
        <v>1</v>
      </c>
      <c r="K382" s="668">
        <v>12500</v>
      </c>
      <c r="L382" s="668">
        <v>1</v>
      </c>
      <c r="M382" s="668">
        <v>12500</v>
      </c>
      <c r="N382" s="668"/>
      <c r="O382" s="668"/>
      <c r="P382" s="681"/>
      <c r="Q382" s="669"/>
    </row>
    <row r="383" spans="1:17" ht="14.4" customHeight="1" x14ac:dyDescent="0.3">
      <c r="A383" s="664" t="s">
        <v>535</v>
      </c>
      <c r="B383" s="665" t="s">
        <v>4695</v>
      </c>
      <c r="C383" s="665" t="s">
        <v>4347</v>
      </c>
      <c r="D383" s="665" t="s">
        <v>4468</v>
      </c>
      <c r="E383" s="665" t="s">
        <v>4469</v>
      </c>
      <c r="F383" s="668"/>
      <c r="G383" s="668"/>
      <c r="H383" s="668"/>
      <c r="I383" s="668"/>
      <c r="J383" s="668">
        <v>1</v>
      </c>
      <c r="K383" s="668">
        <v>57507</v>
      </c>
      <c r="L383" s="668"/>
      <c r="M383" s="668">
        <v>57507</v>
      </c>
      <c r="N383" s="668"/>
      <c r="O383" s="668"/>
      <c r="P383" s="681"/>
      <c r="Q383" s="669"/>
    </row>
    <row r="384" spans="1:17" ht="14.4" customHeight="1" x14ac:dyDescent="0.3">
      <c r="A384" s="664" t="s">
        <v>535</v>
      </c>
      <c r="B384" s="665" t="s">
        <v>4695</v>
      </c>
      <c r="C384" s="665" t="s">
        <v>4347</v>
      </c>
      <c r="D384" s="665" t="s">
        <v>4472</v>
      </c>
      <c r="E384" s="665" t="s">
        <v>4473</v>
      </c>
      <c r="F384" s="668">
        <v>3</v>
      </c>
      <c r="G384" s="668">
        <v>41071.08</v>
      </c>
      <c r="H384" s="668">
        <v>1</v>
      </c>
      <c r="I384" s="668">
        <v>13690.36</v>
      </c>
      <c r="J384" s="668"/>
      <c r="K384" s="668"/>
      <c r="L384" s="668"/>
      <c r="M384" s="668"/>
      <c r="N384" s="668">
        <v>2</v>
      </c>
      <c r="O384" s="668">
        <v>27380.720000000001</v>
      </c>
      <c r="P384" s="681">
        <v>0.66666666666666663</v>
      </c>
      <c r="Q384" s="669">
        <v>13690.36</v>
      </c>
    </row>
    <row r="385" spans="1:17" ht="14.4" customHeight="1" x14ac:dyDescent="0.3">
      <c r="A385" s="664" t="s">
        <v>535</v>
      </c>
      <c r="B385" s="665" t="s">
        <v>4695</v>
      </c>
      <c r="C385" s="665" t="s">
        <v>4347</v>
      </c>
      <c r="D385" s="665" t="s">
        <v>4753</v>
      </c>
      <c r="E385" s="665" t="s">
        <v>4754</v>
      </c>
      <c r="F385" s="668">
        <v>1</v>
      </c>
      <c r="G385" s="668">
        <v>19400</v>
      </c>
      <c r="H385" s="668">
        <v>1</v>
      </c>
      <c r="I385" s="668">
        <v>19400</v>
      </c>
      <c r="J385" s="668"/>
      <c r="K385" s="668"/>
      <c r="L385" s="668"/>
      <c r="M385" s="668"/>
      <c r="N385" s="668">
        <v>1</v>
      </c>
      <c r="O385" s="668">
        <v>19400</v>
      </c>
      <c r="P385" s="681">
        <v>1</v>
      </c>
      <c r="Q385" s="669">
        <v>19400</v>
      </c>
    </row>
    <row r="386" spans="1:17" ht="14.4" customHeight="1" x14ac:dyDescent="0.3">
      <c r="A386" s="664" t="s">
        <v>535</v>
      </c>
      <c r="B386" s="665" t="s">
        <v>4695</v>
      </c>
      <c r="C386" s="665" t="s">
        <v>4347</v>
      </c>
      <c r="D386" s="665" t="s">
        <v>4474</v>
      </c>
      <c r="E386" s="665" t="s">
        <v>4475</v>
      </c>
      <c r="F386" s="668"/>
      <c r="G386" s="668"/>
      <c r="H386" s="668"/>
      <c r="I386" s="668"/>
      <c r="J386" s="668">
        <v>1</v>
      </c>
      <c r="K386" s="668">
        <v>2487.27</v>
      </c>
      <c r="L386" s="668"/>
      <c r="M386" s="668">
        <v>2487.27</v>
      </c>
      <c r="N386" s="668">
        <v>1</v>
      </c>
      <c r="O386" s="668">
        <v>2487.27</v>
      </c>
      <c r="P386" s="681"/>
      <c r="Q386" s="669">
        <v>2487.27</v>
      </c>
    </row>
    <row r="387" spans="1:17" ht="14.4" customHeight="1" x14ac:dyDescent="0.3">
      <c r="A387" s="664" t="s">
        <v>535</v>
      </c>
      <c r="B387" s="665" t="s">
        <v>4695</v>
      </c>
      <c r="C387" s="665" t="s">
        <v>4347</v>
      </c>
      <c r="D387" s="665" t="s">
        <v>4755</v>
      </c>
      <c r="E387" s="665" t="s">
        <v>4756</v>
      </c>
      <c r="F387" s="668">
        <v>1</v>
      </c>
      <c r="G387" s="668">
        <v>8683.69</v>
      </c>
      <c r="H387" s="668">
        <v>1</v>
      </c>
      <c r="I387" s="668">
        <v>8683.69</v>
      </c>
      <c r="J387" s="668"/>
      <c r="K387" s="668"/>
      <c r="L387" s="668"/>
      <c r="M387" s="668"/>
      <c r="N387" s="668">
        <v>2</v>
      </c>
      <c r="O387" s="668">
        <v>17367.38</v>
      </c>
      <c r="P387" s="681">
        <v>2</v>
      </c>
      <c r="Q387" s="669">
        <v>8683.69</v>
      </c>
    </row>
    <row r="388" spans="1:17" ht="14.4" customHeight="1" x14ac:dyDescent="0.3">
      <c r="A388" s="664" t="s">
        <v>535</v>
      </c>
      <c r="B388" s="665" t="s">
        <v>4695</v>
      </c>
      <c r="C388" s="665" t="s">
        <v>4347</v>
      </c>
      <c r="D388" s="665" t="s">
        <v>4482</v>
      </c>
      <c r="E388" s="665" t="s">
        <v>4483</v>
      </c>
      <c r="F388" s="668">
        <v>1</v>
      </c>
      <c r="G388" s="668">
        <v>1430.18</v>
      </c>
      <c r="H388" s="668">
        <v>1</v>
      </c>
      <c r="I388" s="668">
        <v>1430.18</v>
      </c>
      <c r="J388" s="668"/>
      <c r="K388" s="668"/>
      <c r="L388" s="668"/>
      <c r="M388" s="668"/>
      <c r="N388" s="668"/>
      <c r="O388" s="668"/>
      <c r="P388" s="681"/>
      <c r="Q388" s="669"/>
    </row>
    <row r="389" spans="1:17" ht="14.4" customHeight="1" x14ac:dyDescent="0.3">
      <c r="A389" s="664" t="s">
        <v>535</v>
      </c>
      <c r="B389" s="665" t="s">
        <v>4695</v>
      </c>
      <c r="C389" s="665" t="s">
        <v>4347</v>
      </c>
      <c r="D389" s="665" t="s">
        <v>4757</v>
      </c>
      <c r="E389" s="665" t="s">
        <v>4758</v>
      </c>
      <c r="F389" s="668"/>
      <c r="G389" s="668"/>
      <c r="H389" s="668"/>
      <c r="I389" s="668"/>
      <c r="J389" s="668">
        <v>2</v>
      </c>
      <c r="K389" s="668">
        <v>14180.56</v>
      </c>
      <c r="L389" s="668"/>
      <c r="M389" s="668">
        <v>7090.28</v>
      </c>
      <c r="N389" s="668">
        <v>4</v>
      </c>
      <c r="O389" s="668">
        <v>28361.119999999999</v>
      </c>
      <c r="P389" s="681"/>
      <c r="Q389" s="669">
        <v>7090.28</v>
      </c>
    </row>
    <row r="390" spans="1:17" ht="14.4" customHeight="1" x14ac:dyDescent="0.3">
      <c r="A390" s="664" t="s">
        <v>535</v>
      </c>
      <c r="B390" s="665" t="s">
        <v>4695</v>
      </c>
      <c r="C390" s="665" t="s">
        <v>4347</v>
      </c>
      <c r="D390" s="665" t="s">
        <v>4759</v>
      </c>
      <c r="E390" s="665" t="s">
        <v>4760</v>
      </c>
      <c r="F390" s="668"/>
      <c r="G390" s="668"/>
      <c r="H390" s="668"/>
      <c r="I390" s="668"/>
      <c r="J390" s="668">
        <v>1</v>
      </c>
      <c r="K390" s="668">
        <v>52000</v>
      </c>
      <c r="L390" s="668"/>
      <c r="M390" s="668">
        <v>52000</v>
      </c>
      <c r="N390" s="668"/>
      <c r="O390" s="668"/>
      <c r="P390" s="681"/>
      <c r="Q390" s="669"/>
    </row>
    <row r="391" spans="1:17" ht="14.4" customHeight="1" x14ac:dyDescent="0.3">
      <c r="A391" s="664" t="s">
        <v>535</v>
      </c>
      <c r="B391" s="665" t="s">
        <v>4695</v>
      </c>
      <c r="C391" s="665" t="s">
        <v>4347</v>
      </c>
      <c r="D391" s="665" t="s">
        <v>4492</v>
      </c>
      <c r="E391" s="665" t="s">
        <v>4493</v>
      </c>
      <c r="F391" s="668"/>
      <c r="G391" s="668"/>
      <c r="H391" s="668"/>
      <c r="I391" s="668"/>
      <c r="J391" s="668"/>
      <c r="K391" s="668"/>
      <c r="L391" s="668"/>
      <c r="M391" s="668"/>
      <c r="N391" s="668">
        <v>1</v>
      </c>
      <c r="O391" s="668">
        <v>5113.87</v>
      </c>
      <c r="P391" s="681"/>
      <c r="Q391" s="669">
        <v>5113.87</v>
      </c>
    </row>
    <row r="392" spans="1:17" ht="14.4" customHeight="1" x14ac:dyDescent="0.3">
      <c r="A392" s="664" t="s">
        <v>535</v>
      </c>
      <c r="B392" s="665" t="s">
        <v>4695</v>
      </c>
      <c r="C392" s="665" t="s">
        <v>4169</v>
      </c>
      <c r="D392" s="665" t="s">
        <v>4761</v>
      </c>
      <c r="E392" s="665" t="s">
        <v>4762</v>
      </c>
      <c r="F392" s="668">
        <v>275</v>
      </c>
      <c r="G392" s="668">
        <v>8790650</v>
      </c>
      <c r="H392" s="668">
        <v>1</v>
      </c>
      <c r="I392" s="668">
        <v>31966</v>
      </c>
      <c r="J392" s="668">
        <v>271</v>
      </c>
      <c r="K392" s="668">
        <v>8662786</v>
      </c>
      <c r="L392" s="668">
        <v>0.98545454545454547</v>
      </c>
      <c r="M392" s="668">
        <v>31966</v>
      </c>
      <c r="N392" s="668">
        <v>297</v>
      </c>
      <c r="O392" s="668">
        <v>9493902</v>
      </c>
      <c r="P392" s="681">
        <v>1.08</v>
      </c>
      <c r="Q392" s="669">
        <v>31966</v>
      </c>
    </row>
    <row r="393" spans="1:17" ht="14.4" customHeight="1" x14ac:dyDescent="0.3">
      <c r="A393" s="664" t="s">
        <v>535</v>
      </c>
      <c r="B393" s="665" t="s">
        <v>4695</v>
      </c>
      <c r="C393" s="665" t="s">
        <v>4169</v>
      </c>
      <c r="D393" s="665" t="s">
        <v>4763</v>
      </c>
      <c r="E393" s="665" t="s">
        <v>4764</v>
      </c>
      <c r="F393" s="668">
        <v>9</v>
      </c>
      <c r="G393" s="668">
        <v>107073</v>
      </c>
      <c r="H393" s="668">
        <v>1</v>
      </c>
      <c r="I393" s="668">
        <v>11897</v>
      </c>
      <c r="J393" s="668">
        <v>1</v>
      </c>
      <c r="K393" s="668">
        <v>11897</v>
      </c>
      <c r="L393" s="668">
        <v>0.1111111111111111</v>
      </c>
      <c r="M393" s="668">
        <v>11897</v>
      </c>
      <c r="N393" s="668">
        <v>4</v>
      </c>
      <c r="O393" s="668">
        <v>47588</v>
      </c>
      <c r="P393" s="681">
        <v>0.44444444444444442</v>
      </c>
      <c r="Q393" s="669">
        <v>11897</v>
      </c>
    </row>
    <row r="394" spans="1:17" ht="14.4" customHeight="1" x14ac:dyDescent="0.3">
      <c r="A394" s="664" t="s">
        <v>535</v>
      </c>
      <c r="B394" s="665" t="s">
        <v>4695</v>
      </c>
      <c r="C394" s="665" t="s">
        <v>4169</v>
      </c>
      <c r="D394" s="665" t="s">
        <v>4765</v>
      </c>
      <c r="E394" s="665" t="s">
        <v>4766</v>
      </c>
      <c r="F394" s="668">
        <v>27</v>
      </c>
      <c r="G394" s="668">
        <v>251640</v>
      </c>
      <c r="H394" s="668">
        <v>1</v>
      </c>
      <c r="I394" s="668">
        <v>9320</v>
      </c>
      <c r="J394" s="668">
        <v>14</v>
      </c>
      <c r="K394" s="668">
        <v>130480</v>
      </c>
      <c r="L394" s="668">
        <v>0.51851851851851849</v>
      </c>
      <c r="M394" s="668">
        <v>9320</v>
      </c>
      <c r="N394" s="668">
        <v>20</v>
      </c>
      <c r="O394" s="668">
        <v>186400</v>
      </c>
      <c r="P394" s="681">
        <v>0.7407407407407407</v>
      </c>
      <c r="Q394" s="669">
        <v>9320</v>
      </c>
    </row>
    <row r="395" spans="1:17" ht="14.4" customHeight="1" x14ac:dyDescent="0.3">
      <c r="A395" s="664" t="s">
        <v>535</v>
      </c>
      <c r="B395" s="665" t="s">
        <v>4695</v>
      </c>
      <c r="C395" s="665" t="s">
        <v>4169</v>
      </c>
      <c r="D395" s="665" t="s">
        <v>4508</v>
      </c>
      <c r="E395" s="665" t="s">
        <v>4509</v>
      </c>
      <c r="F395" s="668">
        <v>0</v>
      </c>
      <c r="G395" s="668">
        <v>0</v>
      </c>
      <c r="H395" s="668"/>
      <c r="I395" s="668"/>
      <c r="J395" s="668">
        <v>0</v>
      </c>
      <c r="K395" s="668">
        <v>0</v>
      </c>
      <c r="L395" s="668"/>
      <c r="M395" s="668"/>
      <c r="N395" s="668">
        <v>0</v>
      </c>
      <c r="O395" s="668">
        <v>0</v>
      </c>
      <c r="P395" s="681"/>
      <c r="Q395" s="669"/>
    </row>
    <row r="396" spans="1:17" ht="14.4" customHeight="1" x14ac:dyDescent="0.3">
      <c r="A396" s="664" t="s">
        <v>535</v>
      </c>
      <c r="B396" s="665" t="s">
        <v>4695</v>
      </c>
      <c r="C396" s="665" t="s">
        <v>4169</v>
      </c>
      <c r="D396" s="665" t="s">
        <v>4510</v>
      </c>
      <c r="E396" s="665" t="s">
        <v>4511</v>
      </c>
      <c r="F396" s="668">
        <v>296</v>
      </c>
      <c r="G396" s="668">
        <v>0</v>
      </c>
      <c r="H396" s="668"/>
      <c r="I396" s="668">
        <v>0</v>
      </c>
      <c r="J396" s="668">
        <v>236</v>
      </c>
      <c r="K396" s="668">
        <v>0</v>
      </c>
      <c r="L396" s="668"/>
      <c r="M396" s="668">
        <v>0</v>
      </c>
      <c r="N396" s="668">
        <v>282</v>
      </c>
      <c r="O396" s="668">
        <v>0</v>
      </c>
      <c r="P396" s="681"/>
      <c r="Q396" s="669">
        <v>0</v>
      </c>
    </row>
    <row r="397" spans="1:17" ht="14.4" customHeight="1" x14ac:dyDescent="0.3">
      <c r="A397" s="664" t="s">
        <v>535</v>
      </c>
      <c r="B397" s="665" t="s">
        <v>4695</v>
      </c>
      <c r="C397" s="665" t="s">
        <v>4169</v>
      </c>
      <c r="D397" s="665" t="s">
        <v>4767</v>
      </c>
      <c r="E397" s="665" t="s">
        <v>4768</v>
      </c>
      <c r="F397" s="668"/>
      <c r="G397" s="668"/>
      <c r="H397" s="668"/>
      <c r="I397" s="668"/>
      <c r="J397" s="668">
        <v>1</v>
      </c>
      <c r="K397" s="668">
        <v>0</v>
      </c>
      <c r="L397" s="668"/>
      <c r="M397" s="668">
        <v>0</v>
      </c>
      <c r="N397" s="668"/>
      <c r="O397" s="668"/>
      <c r="P397" s="681"/>
      <c r="Q397" s="669"/>
    </row>
    <row r="398" spans="1:17" ht="14.4" customHeight="1" x14ac:dyDescent="0.3">
      <c r="A398" s="664" t="s">
        <v>535</v>
      </c>
      <c r="B398" s="665" t="s">
        <v>4695</v>
      </c>
      <c r="C398" s="665" t="s">
        <v>4169</v>
      </c>
      <c r="D398" s="665" t="s">
        <v>4769</v>
      </c>
      <c r="E398" s="665" t="s">
        <v>4770</v>
      </c>
      <c r="F398" s="668"/>
      <c r="G398" s="668"/>
      <c r="H398" s="668"/>
      <c r="I398" s="668"/>
      <c r="J398" s="668"/>
      <c r="K398" s="668"/>
      <c r="L398" s="668"/>
      <c r="M398" s="668"/>
      <c r="N398" s="668">
        <v>1</v>
      </c>
      <c r="O398" s="668">
        <v>0</v>
      </c>
      <c r="P398" s="681"/>
      <c r="Q398" s="669">
        <v>0</v>
      </c>
    </row>
    <row r="399" spans="1:17" ht="14.4" customHeight="1" x14ac:dyDescent="0.3">
      <c r="A399" s="664" t="s">
        <v>535</v>
      </c>
      <c r="B399" s="665" t="s">
        <v>4695</v>
      </c>
      <c r="C399" s="665" t="s">
        <v>4169</v>
      </c>
      <c r="D399" s="665" t="s">
        <v>4771</v>
      </c>
      <c r="E399" s="665" t="s">
        <v>4768</v>
      </c>
      <c r="F399" s="668">
        <v>3</v>
      </c>
      <c r="G399" s="668">
        <v>0</v>
      </c>
      <c r="H399" s="668"/>
      <c r="I399" s="668">
        <v>0</v>
      </c>
      <c r="J399" s="668">
        <v>2</v>
      </c>
      <c r="K399" s="668">
        <v>0</v>
      </c>
      <c r="L399" s="668"/>
      <c r="M399" s="668">
        <v>0</v>
      </c>
      <c r="N399" s="668"/>
      <c r="O399" s="668"/>
      <c r="P399" s="681"/>
      <c r="Q399" s="669"/>
    </row>
    <row r="400" spans="1:17" ht="14.4" customHeight="1" x14ac:dyDescent="0.3">
      <c r="A400" s="664" t="s">
        <v>535</v>
      </c>
      <c r="B400" s="665" t="s">
        <v>4695</v>
      </c>
      <c r="C400" s="665" t="s">
        <v>4169</v>
      </c>
      <c r="D400" s="665" t="s">
        <v>4772</v>
      </c>
      <c r="E400" s="665" t="s">
        <v>4773</v>
      </c>
      <c r="F400" s="668">
        <v>36</v>
      </c>
      <c r="G400" s="668">
        <v>862776</v>
      </c>
      <c r="H400" s="668">
        <v>1</v>
      </c>
      <c r="I400" s="668">
        <v>23966</v>
      </c>
      <c r="J400" s="668">
        <v>20</v>
      </c>
      <c r="K400" s="668">
        <v>479320</v>
      </c>
      <c r="L400" s="668">
        <v>0.55555555555555558</v>
      </c>
      <c r="M400" s="668">
        <v>23966</v>
      </c>
      <c r="N400" s="668">
        <v>57</v>
      </c>
      <c r="O400" s="668">
        <v>1366062</v>
      </c>
      <c r="P400" s="681">
        <v>1.5833333333333333</v>
      </c>
      <c r="Q400" s="669">
        <v>23966</v>
      </c>
    </row>
    <row r="401" spans="1:17" ht="14.4" customHeight="1" x14ac:dyDescent="0.3">
      <c r="A401" s="664" t="s">
        <v>535</v>
      </c>
      <c r="B401" s="665" t="s">
        <v>4695</v>
      </c>
      <c r="C401" s="665" t="s">
        <v>4169</v>
      </c>
      <c r="D401" s="665" t="s">
        <v>4774</v>
      </c>
      <c r="E401" s="665" t="s">
        <v>4768</v>
      </c>
      <c r="F401" s="668">
        <v>2</v>
      </c>
      <c r="G401" s="668">
        <v>0</v>
      </c>
      <c r="H401" s="668"/>
      <c r="I401" s="668">
        <v>0</v>
      </c>
      <c r="J401" s="668">
        <v>5</v>
      </c>
      <c r="K401" s="668">
        <v>0</v>
      </c>
      <c r="L401" s="668"/>
      <c r="M401" s="668">
        <v>0</v>
      </c>
      <c r="N401" s="668">
        <v>4</v>
      </c>
      <c r="O401" s="668">
        <v>0</v>
      </c>
      <c r="P401" s="681"/>
      <c r="Q401" s="669">
        <v>0</v>
      </c>
    </row>
    <row r="402" spans="1:17" ht="14.4" customHeight="1" x14ac:dyDescent="0.3">
      <c r="A402" s="664" t="s">
        <v>535</v>
      </c>
      <c r="B402" s="665" t="s">
        <v>4695</v>
      </c>
      <c r="C402" s="665" t="s">
        <v>4169</v>
      </c>
      <c r="D402" s="665" t="s">
        <v>4775</v>
      </c>
      <c r="E402" s="665" t="s">
        <v>4776</v>
      </c>
      <c r="F402" s="668">
        <v>132</v>
      </c>
      <c r="G402" s="668">
        <v>3691512</v>
      </c>
      <c r="H402" s="668">
        <v>1</v>
      </c>
      <c r="I402" s="668">
        <v>27966</v>
      </c>
      <c r="J402" s="668">
        <v>93</v>
      </c>
      <c r="K402" s="668">
        <v>2600838</v>
      </c>
      <c r="L402" s="668">
        <v>0.70454545454545459</v>
      </c>
      <c r="M402" s="668">
        <v>27966</v>
      </c>
      <c r="N402" s="668">
        <v>113</v>
      </c>
      <c r="O402" s="668">
        <v>3160158</v>
      </c>
      <c r="P402" s="681">
        <v>0.85606060606060608</v>
      </c>
      <c r="Q402" s="669">
        <v>27966</v>
      </c>
    </row>
    <row r="403" spans="1:17" ht="14.4" customHeight="1" x14ac:dyDescent="0.3">
      <c r="A403" s="664" t="s">
        <v>535</v>
      </c>
      <c r="B403" s="665" t="s">
        <v>4695</v>
      </c>
      <c r="C403" s="665" t="s">
        <v>4169</v>
      </c>
      <c r="D403" s="665" t="s">
        <v>4225</v>
      </c>
      <c r="E403" s="665" t="s">
        <v>4226</v>
      </c>
      <c r="F403" s="668">
        <v>15</v>
      </c>
      <c r="G403" s="668">
        <v>5160</v>
      </c>
      <c r="H403" s="668">
        <v>1</v>
      </c>
      <c r="I403" s="668">
        <v>344</v>
      </c>
      <c r="J403" s="668">
        <v>25</v>
      </c>
      <c r="K403" s="668">
        <v>8725</v>
      </c>
      <c r="L403" s="668">
        <v>1.6908914728682169</v>
      </c>
      <c r="M403" s="668">
        <v>349</v>
      </c>
      <c r="N403" s="668">
        <v>20</v>
      </c>
      <c r="O403" s="668">
        <v>7348</v>
      </c>
      <c r="P403" s="681">
        <v>1.424031007751938</v>
      </c>
      <c r="Q403" s="669">
        <v>367.4</v>
      </c>
    </row>
    <row r="404" spans="1:17" ht="14.4" customHeight="1" x14ac:dyDescent="0.3">
      <c r="A404" s="664" t="s">
        <v>535</v>
      </c>
      <c r="B404" s="665" t="s">
        <v>4695</v>
      </c>
      <c r="C404" s="665" t="s">
        <v>4169</v>
      </c>
      <c r="D404" s="665" t="s">
        <v>4227</v>
      </c>
      <c r="E404" s="665" t="s">
        <v>4228</v>
      </c>
      <c r="F404" s="668">
        <v>10</v>
      </c>
      <c r="G404" s="668">
        <v>2320</v>
      </c>
      <c r="H404" s="668">
        <v>1</v>
      </c>
      <c r="I404" s="668">
        <v>232</v>
      </c>
      <c r="J404" s="668">
        <v>8</v>
      </c>
      <c r="K404" s="668">
        <v>1880</v>
      </c>
      <c r="L404" s="668">
        <v>0.81034482758620685</v>
      </c>
      <c r="M404" s="668">
        <v>235</v>
      </c>
      <c r="N404" s="668">
        <v>9</v>
      </c>
      <c r="O404" s="668">
        <v>2259</v>
      </c>
      <c r="P404" s="681">
        <v>0.97370689655172415</v>
      </c>
      <c r="Q404" s="669">
        <v>251</v>
      </c>
    </row>
    <row r="405" spans="1:17" ht="14.4" customHeight="1" x14ac:dyDescent="0.3">
      <c r="A405" s="664" t="s">
        <v>535</v>
      </c>
      <c r="B405" s="665" t="s">
        <v>4695</v>
      </c>
      <c r="C405" s="665" t="s">
        <v>4169</v>
      </c>
      <c r="D405" s="665" t="s">
        <v>4777</v>
      </c>
      <c r="E405" s="665" t="s">
        <v>4768</v>
      </c>
      <c r="F405" s="668">
        <v>2</v>
      </c>
      <c r="G405" s="668">
        <v>0</v>
      </c>
      <c r="H405" s="668"/>
      <c r="I405" s="668">
        <v>0</v>
      </c>
      <c r="J405" s="668"/>
      <c r="K405" s="668"/>
      <c r="L405" s="668"/>
      <c r="M405" s="668"/>
      <c r="N405" s="668">
        <v>2</v>
      </c>
      <c r="O405" s="668">
        <v>0</v>
      </c>
      <c r="P405" s="681"/>
      <c r="Q405" s="669">
        <v>0</v>
      </c>
    </row>
    <row r="406" spans="1:17" ht="14.4" customHeight="1" x14ac:dyDescent="0.3">
      <c r="A406" s="664" t="s">
        <v>535</v>
      </c>
      <c r="B406" s="665" t="s">
        <v>4778</v>
      </c>
      <c r="C406" s="665" t="s">
        <v>4169</v>
      </c>
      <c r="D406" s="665" t="s">
        <v>4282</v>
      </c>
      <c r="E406" s="665" t="s">
        <v>4283</v>
      </c>
      <c r="F406" s="668">
        <v>1</v>
      </c>
      <c r="G406" s="668">
        <v>845</v>
      </c>
      <c r="H406" s="668">
        <v>1</v>
      </c>
      <c r="I406" s="668">
        <v>845</v>
      </c>
      <c r="J406" s="668"/>
      <c r="K406" s="668"/>
      <c r="L406" s="668"/>
      <c r="M406" s="668"/>
      <c r="N406" s="668"/>
      <c r="O406" s="668"/>
      <c r="P406" s="681"/>
      <c r="Q406" s="669"/>
    </row>
    <row r="407" spans="1:17" ht="14.4" customHeight="1" x14ac:dyDescent="0.3">
      <c r="A407" s="664" t="s">
        <v>535</v>
      </c>
      <c r="B407" s="665" t="s">
        <v>4778</v>
      </c>
      <c r="C407" s="665" t="s">
        <v>4169</v>
      </c>
      <c r="D407" s="665" t="s">
        <v>4779</v>
      </c>
      <c r="E407" s="665" t="s">
        <v>4780</v>
      </c>
      <c r="F407" s="668">
        <v>1</v>
      </c>
      <c r="G407" s="668">
        <v>1981</v>
      </c>
      <c r="H407" s="668">
        <v>1</v>
      </c>
      <c r="I407" s="668">
        <v>1981</v>
      </c>
      <c r="J407" s="668"/>
      <c r="K407" s="668"/>
      <c r="L407" s="668"/>
      <c r="M407" s="668"/>
      <c r="N407" s="668"/>
      <c r="O407" s="668"/>
      <c r="P407" s="681"/>
      <c r="Q407" s="669"/>
    </row>
    <row r="408" spans="1:17" ht="14.4" customHeight="1" x14ac:dyDescent="0.3">
      <c r="A408" s="664" t="s">
        <v>535</v>
      </c>
      <c r="B408" s="665" t="s">
        <v>4781</v>
      </c>
      <c r="C408" s="665" t="s">
        <v>4169</v>
      </c>
      <c r="D408" s="665" t="s">
        <v>4782</v>
      </c>
      <c r="E408" s="665" t="s">
        <v>4783</v>
      </c>
      <c r="F408" s="668">
        <v>145</v>
      </c>
      <c r="G408" s="668">
        <v>33640</v>
      </c>
      <c r="H408" s="668">
        <v>1</v>
      </c>
      <c r="I408" s="668">
        <v>232</v>
      </c>
      <c r="J408" s="668">
        <v>138</v>
      </c>
      <c r="K408" s="668">
        <v>32430</v>
      </c>
      <c r="L408" s="668">
        <v>0.9640309155766944</v>
      </c>
      <c r="M408" s="668">
        <v>235</v>
      </c>
      <c r="N408" s="668">
        <v>148</v>
      </c>
      <c r="O408" s="668">
        <v>37084</v>
      </c>
      <c r="P408" s="681">
        <v>1.1023781212841854</v>
      </c>
      <c r="Q408" s="669">
        <v>250.56756756756758</v>
      </c>
    </row>
    <row r="409" spans="1:17" ht="14.4" customHeight="1" x14ac:dyDescent="0.3">
      <c r="A409" s="664" t="s">
        <v>535</v>
      </c>
      <c r="B409" s="665" t="s">
        <v>4781</v>
      </c>
      <c r="C409" s="665" t="s">
        <v>4169</v>
      </c>
      <c r="D409" s="665" t="s">
        <v>4784</v>
      </c>
      <c r="E409" s="665" t="s">
        <v>4785</v>
      </c>
      <c r="F409" s="668">
        <v>136</v>
      </c>
      <c r="G409" s="668">
        <v>15776</v>
      </c>
      <c r="H409" s="668">
        <v>1</v>
      </c>
      <c r="I409" s="668">
        <v>116</v>
      </c>
      <c r="J409" s="668">
        <v>124</v>
      </c>
      <c r="K409" s="668">
        <v>14632</v>
      </c>
      <c r="L409" s="668">
        <v>0.92748478701825554</v>
      </c>
      <c r="M409" s="668">
        <v>118</v>
      </c>
      <c r="N409" s="668">
        <v>145</v>
      </c>
      <c r="O409" s="668">
        <v>18214</v>
      </c>
      <c r="P409" s="681">
        <v>1.1545385395537526</v>
      </c>
      <c r="Q409" s="669">
        <v>125.61379310344827</v>
      </c>
    </row>
    <row r="410" spans="1:17" ht="14.4" customHeight="1" x14ac:dyDescent="0.3">
      <c r="A410" s="664" t="s">
        <v>535</v>
      </c>
      <c r="B410" s="665" t="s">
        <v>4781</v>
      </c>
      <c r="C410" s="665" t="s">
        <v>4169</v>
      </c>
      <c r="D410" s="665" t="s">
        <v>4786</v>
      </c>
      <c r="E410" s="665" t="s">
        <v>4787</v>
      </c>
      <c r="F410" s="668">
        <v>80</v>
      </c>
      <c r="G410" s="668">
        <v>71600</v>
      </c>
      <c r="H410" s="668">
        <v>1</v>
      </c>
      <c r="I410" s="668">
        <v>895</v>
      </c>
      <c r="J410" s="668">
        <v>82</v>
      </c>
      <c r="K410" s="668">
        <v>73800</v>
      </c>
      <c r="L410" s="668">
        <v>1.0307262569832403</v>
      </c>
      <c r="M410" s="668">
        <v>900</v>
      </c>
      <c r="N410" s="668">
        <v>99</v>
      </c>
      <c r="O410" s="668">
        <v>90240</v>
      </c>
      <c r="P410" s="681">
        <v>1.2603351955307263</v>
      </c>
      <c r="Q410" s="669">
        <v>911.5151515151515</v>
      </c>
    </row>
    <row r="411" spans="1:17" ht="14.4" customHeight="1" x14ac:dyDescent="0.3">
      <c r="A411" s="664" t="s">
        <v>535</v>
      </c>
      <c r="B411" s="665" t="s">
        <v>4781</v>
      </c>
      <c r="C411" s="665" t="s">
        <v>4169</v>
      </c>
      <c r="D411" s="665" t="s">
        <v>4788</v>
      </c>
      <c r="E411" s="665" t="s">
        <v>4789</v>
      </c>
      <c r="F411" s="668">
        <v>1690</v>
      </c>
      <c r="G411" s="668">
        <v>138580</v>
      </c>
      <c r="H411" s="668">
        <v>1</v>
      </c>
      <c r="I411" s="668">
        <v>82</v>
      </c>
      <c r="J411" s="668">
        <v>1561</v>
      </c>
      <c r="K411" s="668">
        <v>132685</v>
      </c>
      <c r="L411" s="668">
        <v>0.95746139414056863</v>
      </c>
      <c r="M411" s="668">
        <v>85</v>
      </c>
      <c r="N411" s="668">
        <v>1738</v>
      </c>
      <c r="O411" s="668">
        <v>147730</v>
      </c>
      <c r="P411" s="681">
        <v>1.0660268437003897</v>
      </c>
      <c r="Q411" s="669">
        <v>85</v>
      </c>
    </row>
    <row r="412" spans="1:17" ht="14.4" customHeight="1" x14ac:dyDescent="0.3">
      <c r="A412" s="664" t="s">
        <v>535</v>
      </c>
      <c r="B412" s="665" t="s">
        <v>4781</v>
      </c>
      <c r="C412" s="665" t="s">
        <v>4169</v>
      </c>
      <c r="D412" s="665" t="s">
        <v>4790</v>
      </c>
      <c r="E412" s="665" t="s">
        <v>4791</v>
      </c>
      <c r="F412" s="668">
        <v>1690</v>
      </c>
      <c r="G412" s="668">
        <v>885560</v>
      </c>
      <c r="H412" s="668">
        <v>1</v>
      </c>
      <c r="I412" s="668">
        <v>524</v>
      </c>
      <c r="J412" s="668">
        <v>1583</v>
      </c>
      <c r="K412" s="668">
        <v>834241</v>
      </c>
      <c r="L412" s="668">
        <v>0.94204909887528798</v>
      </c>
      <c r="M412" s="668">
        <v>527</v>
      </c>
      <c r="N412" s="668">
        <v>1739</v>
      </c>
      <c r="O412" s="668">
        <v>942933</v>
      </c>
      <c r="P412" s="681">
        <v>1.0647872532634717</v>
      </c>
      <c r="Q412" s="669">
        <v>542.22714203565272</v>
      </c>
    </row>
    <row r="413" spans="1:17" ht="14.4" customHeight="1" x14ac:dyDescent="0.3">
      <c r="A413" s="664" t="s">
        <v>535</v>
      </c>
      <c r="B413" s="665" t="s">
        <v>4781</v>
      </c>
      <c r="C413" s="665" t="s">
        <v>4169</v>
      </c>
      <c r="D413" s="665" t="s">
        <v>4792</v>
      </c>
      <c r="E413" s="665" t="s">
        <v>4793</v>
      </c>
      <c r="F413" s="668"/>
      <c r="G413" s="668"/>
      <c r="H413" s="668"/>
      <c r="I413" s="668"/>
      <c r="J413" s="668"/>
      <c r="K413" s="668"/>
      <c r="L413" s="668"/>
      <c r="M413" s="668"/>
      <c r="N413" s="668">
        <v>3</v>
      </c>
      <c r="O413" s="668">
        <v>921</v>
      </c>
      <c r="P413" s="681"/>
      <c r="Q413" s="669">
        <v>307</v>
      </c>
    </row>
    <row r="414" spans="1:17" ht="14.4" customHeight="1" x14ac:dyDescent="0.3">
      <c r="A414" s="664" t="s">
        <v>535</v>
      </c>
      <c r="B414" s="665" t="s">
        <v>4781</v>
      </c>
      <c r="C414" s="665" t="s">
        <v>4169</v>
      </c>
      <c r="D414" s="665" t="s">
        <v>4794</v>
      </c>
      <c r="E414" s="665" t="s">
        <v>4795</v>
      </c>
      <c r="F414" s="668">
        <v>140</v>
      </c>
      <c r="G414" s="668">
        <v>24080</v>
      </c>
      <c r="H414" s="668">
        <v>1</v>
      </c>
      <c r="I414" s="668">
        <v>172</v>
      </c>
      <c r="J414" s="668">
        <v>133</v>
      </c>
      <c r="K414" s="668">
        <v>23142</v>
      </c>
      <c r="L414" s="668">
        <v>0.961046511627907</v>
      </c>
      <c r="M414" s="668">
        <v>174</v>
      </c>
      <c r="N414" s="668">
        <v>152</v>
      </c>
      <c r="O414" s="668">
        <v>27024</v>
      </c>
      <c r="P414" s="681">
        <v>1.1222591362126246</v>
      </c>
      <c r="Q414" s="669">
        <v>177.78947368421052</v>
      </c>
    </row>
    <row r="415" spans="1:17" ht="14.4" customHeight="1" x14ac:dyDescent="0.3">
      <c r="A415" s="664" t="s">
        <v>535</v>
      </c>
      <c r="B415" s="665" t="s">
        <v>4781</v>
      </c>
      <c r="C415" s="665" t="s">
        <v>4169</v>
      </c>
      <c r="D415" s="665" t="s">
        <v>4796</v>
      </c>
      <c r="E415" s="665" t="s">
        <v>4797</v>
      </c>
      <c r="F415" s="668">
        <v>7</v>
      </c>
      <c r="G415" s="668">
        <v>2345</v>
      </c>
      <c r="H415" s="668">
        <v>1</v>
      </c>
      <c r="I415" s="668">
        <v>335</v>
      </c>
      <c r="J415" s="668">
        <v>6</v>
      </c>
      <c r="K415" s="668">
        <v>2040</v>
      </c>
      <c r="L415" s="668">
        <v>0.86993603411513865</v>
      </c>
      <c r="M415" s="668">
        <v>340</v>
      </c>
      <c r="N415" s="668"/>
      <c r="O415" s="668"/>
      <c r="P415" s="681"/>
      <c r="Q415" s="669"/>
    </row>
    <row r="416" spans="1:17" ht="14.4" customHeight="1" x14ac:dyDescent="0.3">
      <c r="A416" s="664" t="s">
        <v>535</v>
      </c>
      <c r="B416" s="665" t="s">
        <v>4781</v>
      </c>
      <c r="C416" s="665" t="s">
        <v>4169</v>
      </c>
      <c r="D416" s="665" t="s">
        <v>4798</v>
      </c>
      <c r="E416" s="665" t="s">
        <v>4799</v>
      </c>
      <c r="F416" s="668">
        <v>175</v>
      </c>
      <c r="G416" s="668">
        <v>67725</v>
      </c>
      <c r="H416" s="668">
        <v>1</v>
      </c>
      <c r="I416" s="668">
        <v>387</v>
      </c>
      <c r="J416" s="668">
        <v>186</v>
      </c>
      <c r="K416" s="668">
        <v>72354</v>
      </c>
      <c r="L416" s="668">
        <v>1.0683499446290143</v>
      </c>
      <c r="M416" s="668">
        <v>389</v>
      </c>
      <c r="N416" s="668">
        <v>195</v>
      </c>
      <c r="O416" s="668">
        <v>78099</v>
      </c>
      <c r="P416" s="681">
        <v>1.1531782945736435</v>
      </c>
      <c r="Q416" s="669">
        <v>400.50769230769231</v>
      </c>
    </row>
    <row r="417" spans="1:17" ht="14.4" customHeight="1" x14ac:dyDescent="0.3">
      <c r="A417" s="664" t="s">
        <v>535</v>
      </c>
      <c r="B417" s="665" t="s">
        <v>4781</v>
      </c>
      <c r="C417" s="665" t="s">
        <v>4169</v>
      </c>
      <c r="D417" s="665" t="s">
        <v>4800</v>
      </c>
      <c r="E417" s="665" t="s">
        <v>4801</v>
      </c>
      <c r="F417" s="668">
        <v>26</v>
      </c>
      <c r="G417" s="668">
        <v>22360</v>
      </c>
      <c r="H417" s="668">
        <v>1</v>
      </c>
      <c r="I417" s="668">
        <v>860</v>
      </c>
      <c r="J417" s="668">
        <v>30</v>
      </c>
      <c r="K417" s="668">
        <v>25890</v>
      </c>
      <c r="L417" s="668">
        <v>1.157871198568873</v>
      </c>
      <c r="M417" s="668">
        <v>863</v>
      </c>
      <c r="N417" s="668">
        <v>62</v>
      </c>
      <c r="O417" s="668">
        <v>54306</v>
      </c>
      <c r="P417" s="681">
        <v>2.42871198568873</v>
      </c>
      <c r="Q417" s="669">
        <v>875.90322580645159</v>
      </c>
    </row>
    <row r="418" spans="1:17" ht="14.4" customHeight="1" x14ac:dyDescent="0.3">
      <c r="A418" s="664" t="s">
        <v>535</v>
      </c>
      <c r="B418" s="665" t="s">
        <v>4781</v>
      </c>
      <c r="C418" s="665" t="s">
        <v>4169</v>
      </c>
      <c r="D418" s="665" t="s">
        <v>4802</v>
      </c>
      <c r="E418" s="665" t="s">
        <v>4801</v>
      </c>
      <c r="F418" s="668">
        <v>1664</v>
      </c>
      <c r="G418" s="668">
        <v>1569152</v>
      </c>
      <c r="H418" s="668">
        <v>1</v>
      </c>
      <c r="I418" s="668">
        <v>943</v>
      </c>
      <c r="J418" s="668">
        <v>1553</v>
      </c>
      <c r="K418" s="668">
        <v>1469138</v>
      </c>
      <c r="L418" s="668">
        <v>0.93626238885716617</v>
      </c>
      <c r="M418" s="668">
        <v>946</v>
      </c>
      <c r="N418" s="668">
        <v>1677</v>
      </c>
      <c r="O418" s="668">
        <v>1612122</v>
      </c>
      <c r="P418" s="681">
        <v>1.0273842177175951</v>
      </c>
      <c r="Q418" s="669">
        <v>961.31305903398925</v>
      </c>
    </row>
    <row r="419" spans="1:17" ht="14.4" customHeight="1" x14ac:dyDescent="0.3">
      <c r="A419" s="664" t="s">
        <v>535</v>
      </c>
      <c r="B419" s="665" t="s">
        <v>4781</v>
      </c>
      <c r="C419" s="665" t="s">
        <v>4169</v>
      </c>
      <c r="D419" s="665" t="s">
        <v>4803</v>
      </c>
      <c r="E419" s="665" t="s">
        <v>4804</v>
      </c>
      <c r="F419" s="668">
        <v>8</v>
      </c>
      <c r="G419" s="668">
        <v>13432</v>
      </c>
      <c r="H419" s="668">
        <v>1</v>
      </c>
      <c r="I419" s="668">
        <v>1679</v>
      </c>
      <c r="J419" s="668">
        <v>2</v>
      </c>
      <c r="K419" s="668">
        <v>3396</v>
      </c>
      <c r="L419" s="668">
        <v>0.252829064919595</v>
      </c>
      <c r="M419" s="668">
        <v>1698</v>
      </c>
      <c r="N419" s="668">
        <v>6</v>
      </c>
      <c r="O419" s="668">
        <v>10433</v>
      </c>
      <c r="P419" s="681">
        <v>0.77672721858248961</v>
      </c>
      <c r="Q419" s="669">
        <v>1738.8333333333333</v>
      </c>
    </row>
    <row r="420" spans="1:17" ht="14.4" customHeight="1" x14ac:dyDescent="0.3">
      <c r="A420" s="664" t="s">
        <v>4805</v>
      </c>
      <c r="B420" s="665" t="s">
        <v>4168</v>
      </c>
      <c r="C420" s="665" t="s">
        <v>4169</v>
      </c>
      <c r="D420" s="665" t="s">
        <v>4180</v>
      </c>
      <c r="E420" s="665" t="s">
        <v>4181</v>
      </c>
      <c r="F420" s="668">
        <v>1</v>
      </c>
      <c r="G420" s="668">
        <v>980</v>
      </c>
      <c r="H420" s="668">
        <v>1</v>
      </c>
      <c r="I420" s="668">
        <v>980</v>
      </c>
      <c r="J420" s="668">
        <v>2</v>
      </c>
      <c r="K420" s="668">
        <v>1970</v>
      </c>
      <c r="L420" s="668">
        <v>2.010204081632653</v>
      </c>
      <c r="M420" s="668">
        <v>985</v>
      </c>
      <c r="N420" s="668">
        <v>2</v>
      </c>
      <c r="O420" s="668">
        <v>2016</v>
      </c>
      <c r="P420" s="681">
        <v>2.0571428571428569</v>
      </c>
      <c r="Q420" s="669">
        <v>1008</v>
      </c>
    </row>
    <row r="421" spans="1:17" ht="14.4" customHeight="1" thickBot="1" x14ac:dyDescent="0.35">
      <c r="A421" s="670" t="s">
        <v>4805</v>
      </c>
      <c r="B421" s="671" t="s">
        <v>4168</v>
      </c>
      <c r="C421" s="671" t="s">
        <v>4169</v>
      </c>
      <c r="D421" s="671" t="s">
        <v>4194</v>
      </c>
      <c r="E421" s="671" t="s">
        <v>4195</v>
      </c>
      <c r="F421" s="674"/>
      <c r="G421" s="674"/>
      <c r="H421" s="674"/>
      <c r="I421" s="674"/>
      <c r="J421" s="674">
        <v>1</v>
      </c>
      <c r="K421" s="674">
        <v>1912</v>
      </c>
      <c r="L421" s="674"/>
      <c r="M421" s="674">
        <v>1912</v>
      </c>
      <c r="N421" s="674">
        <v>1</v>
      </c>
      <c r="O421" s="674">
        <v>1929</v>
      </c>
      <c r="P421" s="682"/>
      <c r="Q421" s="675">
        <v>1929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0" customWidth="1"/>
    <col min="2" max="4" width="7.88671875" style="360" customWidth="1"/>
    <col min="5" max="5" width="7.88671875" style="369" customWidth="1"/>
    <col min="6" max="8" width="7.88671875" style="360" customWidth="1"/>
    <col min="9" max="9" width="7.88671875" style="370" customWidth="1"/>
    <col min="10" max="13" width="7.88671875" style="360" customWidth="1"/>
    <col min="14" max="16384" width="9.33203125" style="360"/>
  </cols>
  <sheetData>
    <row r="1" spans="1:13" ht="18.600000000000001" customHeight="1" thickBot="1" x14ac:dyDescent="0.4">
      <c r="A1" s="593" t="s">
        <v>135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thickBot="1" x14ac:dyDescent="0.35">
      <c r="A2" s="382" t="s">
        <v>312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</row>
    <row r="3" spans="1:13" ht="14.4" customHeight="1" thickBot="1" x14ac:dyDescent="0.35">
      <c r="A3" s="594" t="s">
        <v>70</v>
      </c>
      <c r="B3" s="556" t="s">
        <v>71</v>
      </c>
      <c r="C3" s="557"/>
      <c r="D3" s="557"/>
      <c r="E3" s="558"/>
      <c r="F3" s="556" t="s">
        <v>259</v>
      </c>
      <c r="G3" s="557"/>
      <c r="H3" s="557"/>
      <c r="I3" s="558"/>
      <c r="J3" s="123"/>
      <c r="K3" s="124"/>
      <c r="L3" s="123"/>
      <c r="M3" s="125"/>
    </row>
    <row r="4" spans="1:13" ht="14.4" customHeight="1" thickBot="1" x14ac:dyDescent="0.35">
      <c r="A4" s="595"/>
      <c r="B4" s="126">
        <v>2014</v>
      </c>
      <c r="C4" s="127">
        <v>2015</v>
      </c>
      <c r="D4" s="127">
        <v>2016</v>
      </c>
      <c r="E4" s="128" t="s">
        <v>2</v>
      </c>
      <c r="F4" s="126">
        <v>2014</v>
      </c>
      <c r="G4" s="127">
        <v>2015</v>
      </c>
      <c r="H4" s="127">
        <v>2016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168</v>
      </c>
      <c r="B5" s="121">
        <v>1023.193</v>
      </c>
      <c r="C5" s="114">
        <v>782.62099999999998</v>
      </c>
      <c r="D5" s="114">
        <v>891.05700000000002</v>
      </c>
      <c r="E5" s="131">
        <v>0.8708591634227365</v>
      </c>
      <c r="F5" s="132">
        <v>114</v>
      </c>
      <c r="G5" s="114">
        <v>95</v>
      </c>
      <c r="H5" s="114">
        <v>104</v>
      </c>
      <c r="I5" s="133">
        <v>0.91228070175438591</v>
      </c>
      <c r="J5" s="123"/>
      <c r="K5" s="123"/>
      <c r="L5" s="7">
        <f>D5-B5</f>
        <v>-132.13599999999997</v>
      </c>
      <c r="M5" s="8">
        <f>H5-F5</f>
        <v>-10</v>
      </c>
    </row>
    <row r="6" spans="1:13" ht="14.4" hidden="1" customHeight="1" outlineLevel="1" x14ac:dyDescent="0.3">
      <c r="A6" s="119" t="s">
        <v>169</v>
      </c>
      <c r="B6" s="122">
        <v>123.96</v>
      </c>
      <c r="C6" s="113">
        <v>131.60400000000001</v>
      </c>
      <c r="D6" s="113">
        <v>60.234000000000002</v>
      </c>
      <c r="E6" s="134">
        <v>0.48591481122942887</v>
      </c>
      <c r="F6" s="135">
        <v>18</v>
      </c>
      <c r="G6" s="113">
        <v>14</v>
      </c>
      <c r="H6" s="113">
        <v>7</v>
      </c>
      <c r="I6" s="136">
        <v>0.3888888888888889</v>
      </c>
      <c r="J6" s="123"/>
      <c r="K6" s="123"/>
      <c r="L6" s="5">
        <f t="shared" ref="L6:L11" si="0">D6-B6</f>
        <v>-63.725999999999992</v>
      </c>
      <c r="M6" s="6">
        <f t="shared" ref="M6:M13" si="1">H6-F6</f>
        <v>-11</v>
      </c>
    </row>
    <row r="7" spans="1:13" ht="14.4" hidden="1" customHeight="1" outlineLevel="1" x14ac:dyDescent="0.3">
      <c r="A7" s="119" t="s">
        <v>170</v>
      </c>
      <c r="B7" s="122">
        <v>239.20699999999999</v>
      </c>
      <c r="C7" s="113">
        <v>298.06400000000002</v>
      </c>
      <c r="D7" s="113">
        <v>262.59399999999999</v>
      </c>
      <c r="E7" s="134">
        <v>1.0977688780010619</v>
      </c>
      <c r="F7" s="135">
        <v>27</v>
      </c>
      <c r="G7" s="113">
        <v>34</v>
      </c>
      <c r="H7" s="113">
        <v>34</v>
      </c>
      <c r="I7" s="136">
        <v>1.2592592592592593</v>
      </c>
      <c r="J7" s="123"/>
      <c r="K7" s="123"/>
      <c r="L7" s="5">
        <f t="shared" si="0"/>
        <v>23.387</v>
      </c>
      <c r="M7" s="6">
        <f t="shared" si="1"/>
        <v>7</v>
      </c>
    </row>
    <row r="8" spans="1:13" ht="14.4" hidden="1" customHeight="1" outlineLevel="1" x14ac:dyDescent="0.3">
      <c r="A8" s="119" t="s">
        <v>171</v>
      </c>
      <c r="B8" s="122">
        <v>0.73199999999999998</v>
      </c>
      <c r="C8" s="113">
        <v>74.828999999999994</v>
      </c>
      <c r="D8" s="113">
        <v>46.369</v>
      </c>
      <c r="E8" s="134">
        <v>63.345628415300546</v>
      </c>
      <c r="F8" s="135">
        <v>2</v>
      </c>
      <c r="G8" s="113">
        <v>7</v>
      </c>
      <c r="H8" s="113">
        <v>5</v>
      </c>
      <c r="I8" s="136">
        <v>2.5</v>
      </c>
      <c r="J8" s="123"/>
      <c r="K8" s="123"/>
      <c r="L8" s="5">
        <f t="shared" si="0"/>
        <v>45.637</v>
      </c>
      <c r="M8" s="6">
        <f t="shared" si="1"/>
        <v>3</v>
      </c>
    </row>
    <row r="9" spans="1:13" ht="14.4" hidden="1" customHeight="1" outlineLevel="1" x14ac:dyDescent="0.3">
      <c r="A9" s="119" t="s">
        <v>172</v>
      </c>
      <c r="B9" s="122">
        <v>0</v>
      </c>
      <c r="C9" s="113">
        <v>0</v>
      </c>
      <c r="D9" s="113">
        <v>0</v>
      </c>
      <c r="E9" s="134" t="s">
        <v>537</v>
      </c>
      <c r="F9" s="135">
        <v>0</v>
      </c>
      <c r="G9" s="113">
        <v>0</v>
      </c>
      <c r="H9" s="113">
        <v>0</v>
      </c>
      <c r="I9" s="136" t="s">
        <v>537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173</v>
      </c>
      <c r="B10" s="122">
        <v>83.516000000000005</v>
      </c>
      <c r="C10" s="113">
        <v>208.00399999999999</v>
      </c>
      <c r="D10" s="113">
        <v>121.29900000000001</v>
      </c>
      <c r="E10" s="134">
        <v>1.4524043297092772</v>
      </c>
      <c r="F10" s="135">
        <v>11</v>
      </c>
      <c r="G10" s="113">
        <v>26</v>
      </c>
      <c r="H10" s="113">
        <v>16</v>
      </c>
      <c r="I10" s="136">
        <v>1.4545454545454546</v>
      </c>
      <c r="J10" s="123"/>
      <c r="K10" s="123"/>
      <c r="L10" s="5">
        <f t="shared" si="0"/>
        <v>37.783000000000001</v>
      </c>
      <c r="M10" s="6">
        <f t="shared" si="1"/>
        <v>5</v>
      </c>
    </row>
    <row r="11" spans="1:13" ht="14.4" hidden="1" customHeight="1" outlineLevel="1" x14ac:dyDescent="0.3">
      <c r="A11" s="119" t="s">
        <v>174</v>
      </c>
      <c r="B11" s="122">
        <v>54.725000000000001</v>
      </c>
      <c r="C11" s="113">
        <v>69.146000000000001</v>
      </c>
      <c r="D11" s="113">
        <v>17.065000000000001</v>
      </c>
      <c r="E11" s="134">
        <v>0.31183188670625855</v>
      </c>
      <c r="F11" s="135">
        <v>7</v>
      </c>
      <c r="G11" s="113">
        <v>7</v>
      </c>
      <c r="H11" s="113">
        <v>2</v>
      </c>
      <c r="I11" s="136">
        <v>0.2857142857142857</v>
      </c>
      <c r="J11" s="123"/>
      <c r="K11" s="123"/>
      <c r="L11" s="5">
        <f t="shared" si="0"/>
        <v>-37.659999999999997</v>
      </c>
      <c r="M11" s="6">
        <f t="shared" si="1"/>
        <v>-5</v>
      </c>
    </row>
    <row r="12" spans="1:13" ht="14.4" hidden="1" customHeight="1" outlineLevel="1" thickBot="1" x14ac:dyDescent="0.35">
      <c r="A12" s="244" t="s">
        <v>211</v>
      </c>
      <c r="B12" s="245">
        <v>0.872</v>
      </c>
      <c r="C12" s="246">
        <v>0</v>
      </c>
      <c r="D12" s="246">
        <v>0</v>
      </c>
      <c r="E12" s="247"/>
      <c r="F12" s="248">
        <v>2</v>
      </c>
      <c r="G12" s="246">
        <v>0</v>
      </c>
      <c r="H12" s="246">
        <v>0</v>
      </c>
      <c r="I12" s="249"/>
      <c r="J12" s="123"/>
      <c r="K12" s="123"/>
      <c r="L12" s="250">
        <f>D12-B12</f>
        <v>-0.872</v>
      </c>
      <c r="M12" s="251">
        <f>H12-F12</f>
        <v>-2</v>
      </c>
    </row>
    <row r="13" spans="1:13" ht="14.4" customHeight="1" collapsed="1" thickBot="1" x14ac:dyDescent="0.35">
      <c r="A13" s="120" t="s">
        <v>3</v>
      </c>
      <c r="B13" s="115">
        <f>SUM(B5:B12)</f>
        <v>1526.2050000000002</v>
      </c>
      <c r="C13" s="116">
        <f>SUM(C5:C12)</f>
        <v>1564.2679999999998</v>
      </c>
      <c r="D13" s="116">
        <f>SUM(D5:D12)</f>
        <v>1398.6179999999999</v>
      </c>
      <c r="E13" s="137">
        <f>IF(OR(D13=0,B13=0),0,D13/B13)</f>
        <v>0.91640244921226166</v>
      </c>
      <c r="F13" s="138">
        <f>SUM(F5:F12)</f>
        <v>181</v>
      </c>
      <c r="G13" s="116">
        <f>SUM(G5:G12)</f>
        <v>183</v>
      </c>
      <c r="H13" s="116">
        <f>SUM(H5:H12)</f>
        <v>168</v>
      </c>
      <c r="I13" s="139">
        <f>IF(OR(H13=0,F13=0),0,H13/F13)</f>
        <v>0.92817679558011046</v>
      </c>
      <c r="J13" s="123"/>
      <c r="K13" s="123"/>
      <c r="L13" s="129">
        <f>D13-B13</f>
        <v>-127.58700000000022</v>
      </c>
      <c r="M13" s="140">
        <f t="shared" si="1"/>
        <v>-13</v>
      </c>
    </row>
    <row r="14" spans="1:13" ht="14.4" customHeight="1" x14ac:dyDescent="0.3">
      <c r="A14" s="141"/>
      <c r="B14" s="587"/>
      <c r="C14" s="587"/>
      <c r="D14" s="587"/>
      <c r="E14" s="587"/>
      <c r="F14" s="587"/>
      <c r="G14" s="587"/>
      <c r="H14" s="587"/>
      <c r="I14" s="587"/>
      <c r="J14" s="123"/>
      <c r="K14" s="123"/>
      <c r="L14" s="123"/>
      <c r="M14" s="125"/>
    </row>
    <row r="15" spans="1:13" ht="14.4" customHeight="1" thickBot="1" x14ac:dyDescent="0.35">
      <c r="A15" s="141"/>
      <c r="B15" s="362"/>
      <c r="C15" s="363"/>
      <c r="D15" s="363"/>
      <c r="E15" s="363"/>
      <c r="F15" s="362"/>
      <c r="G15" s="363"/>
      <c r="H15" s="363"/>
      <c r="I15" s="363"/>
      <c r="J15" s="123"/>
      <c r="K15" s="123"/>
      <c r="L15" s="123"/>
      <c r="M15" s="125"/>
    </row>
    <row r="16" spans="1:13" ht="14.4" customHeight="1" thickBot="1" x14ac:dyDescent="0.35">
      <c r="A16" s="582" t="s">
        <v>207</v>
      </c>
      <c r="B16" s="584" t="s">
        <v>71</v>
      </c>
      <c r="C16" s="585"/>
      <c r="D16" s="585"/>
      <c r="E16" s="586"/>
      <c r="F16" s="584" t="s">
        <v>259</v>
      </c>
      <c r="G16" s="585"/>
      <c r="H16" s="585"/>
      <c r="I16" s="586"/>
      <c r="J16" s="589" t="s">
        <v>179</v>
      </c>
      <c r="K16" s="590"/>
      <c r="L16" s="158"/>
      <c r="M16" s="158"/>
    </row>
    <row r="17" spans="1:13" ht="14.4" customHeight="1" thickBot="1" x14ac:dyDescent="0.35">
      <c r="A17" s="583"/>
      <c r="B17" s="142">
        <v>2014</v>
      </c>
      <c r="C17" s="143">
        <v>2015</v>
      </c>
      <c r="D17" s="143">
        <v>2016</v>
      </c>
      <c r="E17" s="144" t="s">
        <v>2</v>
      </c>
      <c r="F17" s="142">
        <v>2014</v>
      </c>
      <c r="G17" s="143">
        <v>2015</v>
      </c>
      <c r="H17" s="143">
        <v>2016</v>
      </c>
      <c r="I17" s="144" t="s">
        <v>2</v>
      </c>
      <c r="J17" s="591" t="s">
        <v>180</v>
      </c>
      <c r="K17" s="592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168</v>
      </c>
      <c r="B18" s="121">
        <v>1005.667</v>
      </c>
      <c r="C18" s="114">
        <v>779.68399999999997</v>
      </c>
      <c r="D18" s="114">
        <v>891.05700000000002</v>
      </c>
      <c r="E18" s="131">
        <v>0.88603583492348859</v>
      </c>
      <c r="F18" s="121">
        <v>112</v>
      </c>
      <c r="G18" s="114">
        <v>94</v>
      </c>
      <c r="H18" s="114">
        <v>104</v>
      </c>
      <c r="I18" s="133">
        <v>0.9285714285714286</v>
      </c>
      <c r="J18" s="575">
        <v>0.91871999999999998</v>
      </c>
      <c r="K18" s="576"/>
      <c r="L18" s="147">
        <f>D18-B18</f>
        <v>-114.61000000000001</v>
      </c>
      <c r="M18" s="148">
        <f>H18-F18</f>
        <v>-8</v>
      </c>
    </row>
    <row r="19" spans="1:13" ht="14.4" hidden="1" customHeight="1" outlineLevel="1" x14ac:dyDescent="0.3">
      <c r="A19" s="119" t="s">
        <v>169</v>
      </c>
      <c r="B19" s="122">
        <v>108.012</v>
      </c>
      <c r="C19" s="113">
        <v>131.60400000000001</v>
      </c>
      <c r="D19" s="113">
        <v>55.866999999999997</v>
      </c>
      <c r="E19" s="134">
        <v>0.51722956708513868</v>
      </c>
      <c r="F19" s="122">
        <v>16</v>
      </c>
      <c r="G19" s="113">
        <v>14</v>
      </c>
      <c r="H19" s="113">
        <v>6</v>
      </c>
      <c r="I19" s="136">
        <v>0.375</v>
      </c>
      <c r="J19" s="575">
        <v>0.99456</v>
      </c>
      <c r="K19" s="576"/>
      <c r="L19" s="149">
        <f t="shared" ref="L19:L26" si="2">D19-B19</f>
        <v>-52.145000000000003</v>
      </c>
      <c r="M19" s="150">
        <f t="shared" ref="M19:M26" si="3">H19-F19</f>
        <v>-10</v>
      </c>
    </row>
    <row r="20" spans="1:13" ht="14.4" hidden="1" customHeight="1" outlineLevel="1" x14ac:dyDescent="0.3">
      <c r="A20" s="119" t="s">
        <v>170</v>
      </c>
      <c r="B20" s="122">
        <v>207.57499999999999</v>
      </c>
      <c r="C20" s="113">
        <v>298.06400000000002</v>
      </c>
      <c r="D20" s="113">
        <v>262.59399999999999</v>
      </c>
      <c r="E20" s="134">
        <v>1.2650560038540286</v>
      </c>
      <c r="F20" s="122">
        <v>25</v>
      </c>
      <c r="G20" s="113">
        <v>34</v>
      </c>
      <c r="H20" s="113">
        <v>34</v>
      </c>
      <c r="I20" s="136">
        <v>1.36</v>
      </c>
      <c r="J20" s="575">
        <v>0.96671999999999991</v>
      </c>
      <c r="K20" s="576"/>
      <c r="L20" s="149">
        <f t="shared" si="2"/>
        <v>55.019000000000005</v>
      </c>
      <c r="M20" s="150">
        <f t="shared" si="3"/>
        <v>9</v>
      </c>
    </row>
    <row r="21" spans="1:13" ht="14.4" hidden="1" customHeight="1" outlineLevel="1" x14ac:dyDescent="0.3">
      <c r="A21" s="119" t="s">
        <v>171</v>
      </c>
      <c r="B21" s="122">
        <v>0.73199999999999998</v>
      </c>
      <c r="C21" s="113">
        <v>74.828999999999994</v>
      </c>
      <c r="D21" s="113">
        <v>46.369</v>
      </c>
      <c r="E21" s="134">
        <v>63.345628415300546</v>
      </c>
      <c r="F21" s="122">
        <v>2</v>
      </c>
      <c r="G21" s="113">
        <v>7</v>
      </c>
      <c r="H21" s="113">
        <v>5</v>
      </c>
      <c r="I21" s="136">
        <v>2.5</v>
      </c>
      <c r="J21" s="575">
        <v>1.11744</v>
      </c>
      <c r="K21" s="576"/>
      <c r="L21" s="149">
        <f t="shared" si="2"/>
        <v>45.637</v>
      </c>
      <c r="M21" s="150">
        <f t="shared" si="3"/>
        <v>3</v>
      </c>
    </row>
    <row r="22" spans="1:13" ht="14.4" hidden="1" customHeight="1" outlineLevel="1" x14ac:dyDescent="0.3">
      <c r="A22" s="119" t="s">
        <v>172</v>
      </c>
      <c r="B22" s="122">
        <v>0</v>
      </c>
      <c r="C22" s="113">
        <v>0</v>
      </c>
      <c r="D22" s="113">
        <v>0</v>
      </c>
      <c r="E22" s="134" t="s">
        <v>537</v>
      </c>
      <c r="F22" s="122">
        <v>0</v>
      </c>
      <c r="G22" s="113">
        <v>0</v>
      </c>
      <c r="H22" s="113">
        <v>0</v>
      </c>
      <c r="I22" s="136" t="s">
        <v>537</v>
      </c>
      <c r="J22" s="575">
        <v>0.96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173</v>
      </c>
      <c r="B23" s="122">
        <v>80.158000000000001</v>
      </c>
      <c r="C23" s="113">
        <v>208.00399999999999</v>
      </c>
      <c r="D23" s="113">
        <v>121.29900000000001</v>
      </c>
      <c r="E23" s="134">
        <v>1.5132488335537315</v>
      </c>
      <c r="F23" s="122">
        <v>10</v>
      </c>
      <c r="G23" s="113">
        <v>26</v>
      </c>
      <c r="H23" s="113">
        <v>16</v>
      </c>
      <c r="I23" s="136">
        <v>1.6</v>
      </c>
      <c r="J23" s="575">
        <v>0.98495999999999995</v>
      </c>
      <c r="K23" s="576"/>
      <c r="L23" s="149">
        <f t="shared" si="2"/>
        <v>41.141000000000005</v>
      </c>
      <c r="M23" s="150">
        <f t="shared" si="3"/>
        <v>6</v>
      </c>
    </row>
    <row r="24" spans="1:13" ht="14.4" hidden="1" customHeight="1" outlineLevel="1" x14ac:dyDescent="0.3">
      <c r="A24" s="119" t="s">
        <v>174</v>
      </c>
      <c r="B24" s="122">
        <v>54.725000000000001</v>
      </c>
      <c r="C24" s="113">
        <v>51.945</v>
      </c>
      <c r="D24" s="113">
        <v>17.065000000000001</v>
      </c>
      <c r="E24" s="134">
        <v>0.31183188670625855</v>
      </c>
      <c r="F24" s="122">
        <v>7</v>
      </c>
      <c r="G24" s="113">
        <v>6</v>
      </c>
      <c r="H24" s="113">
        <v>2</v>
      </c>
      <c r="I24" s="136">
        <v>0.2857142857142857</v>
      </c>
      <c r="J24" s="575">
        <v>1.0147199999999998</v>
      </c>
      <c r="K24" s="576"/>
      <c r="L24" s="149">
        <f t="shared" si="2"/>
        <v>-37.659999999999997</v>
      </c>
      <c r="M24" s="150">
        <f t="shared" si="3"/>
        <v>-5</v>
      </c>
    </row>
    <row r="25" spans="1:13" ht="14.4" hidden="1" customHeight="1" outlineLevel="1" thickBot="1" x14ac:dyDescent="0.35">
      <c r="A25" s="244" t="s">
        <v>211</v>
      </c>
      <c r="B25" s="245">
        <v>0.872</v>
      </c>
      <c r="C25" s="246">
        <v>0</v>
      </c>
      <c r="D25" s="246">
        <v>0</v>
      </c>
      <c r="E25" s="247"/>
      <c r="F25" s="245">
        <v>2</v>
      </c>
      <c r="G25" s="246">
        <v>0</v>
      </c>
      <c r="H25" s="246">
        <v>0</v>
      </c>
      <c r="I25" s="249"/>
      <c r="J25" s="364"/>
      <c r="K25" s="365"/>
      <c r="L25" s="252">
        <f>D25-B25</f>
        <v>-0.872</v>
      </c>
      <c r="M25" s="253">
        <f>H25-F25</f>
        <v>-2</v>
      </c>
    </row>
    <row r="26" spans="1:13" ht="14.4" customHeight="1" collapsed="1" thickBot="1" x14ac:dyDescent="0.35">
      <c r="A26" s="151" t="s">
        <v>3</v>
      </c>
      <c r="B26" s="152">
        <f>SUM(B18:B25)</f>
        <v>1457.741</v>
      </c>
      <c r="C26" s="153">
        <f>SUM(C18:C25)</f>
        <v>1544.1299999999999</v>
      </c>
      <c r="D26" s="153">
        <f>SUM(D18:D25)</f>
        <v>1394.251</v>
      </c>
      <c r="E26" s="154">
        <f>IF(OR(D26=0,B26=0),0,D26/B26)</f>
        <v>0.95644630973540568</v>
      </c>
      <c r="F26" s="152">
        <f>SUM(F18:F25)</f>
        <v>174</v>
      </c>
      <c r="G26" s="153">
        <f>SUM(G18:G25)</f>
        <v>181</v>
      </c>
      <c r="H26" s="153">
        <f>SUM(H18:H25)</f>
        <v>167</v>
      </c>
      <c r="I26" s="155">
        <f>IF(OR(H26=0,F26=0),0,H26/F26)</f>
        <v>0.95977011494252873</v>
      </c>
      <c r="J26" s="123"/>
      <c r="K26" s="123"/>
      <c r="L26" s="145">
        <f t="shared" si="2"/>
        <v>-63.490000000000009</v>
      </c>
      <c r="M26" s="156">
        <f t="shared" si="3"/>
        <v>-7</v>
      </c>
    </row>
    <row r="27" spans="1:13" ht="14.4" customHeight="1" x14ac:dyDescent="0.3">
      <c r="A27" s="157"/>
      <c r="B27" s="587" t="s">
        <v>209</v>
      </c>
      <c r="C27" s="588"/>
      <c r="D27" s="588"/>
      <c r="E27" s="588"/>
      <c r="F27" s="587" t="s">
        <v>210</v>
      </c>
      <c r="G27" s="588"/>
      <c r="H27" s="588"/>
      <c r="I27" s="588"/>
      <c r="J27" s="158"/>
      <c r="K27" s="158"/>
      <c r="L27" s="158"/>
      <c r="M27" s="159"/>
    </row>
    <row r="28" spans="1:13" ht="14.4" customHeight="1" thickBot="1" x14ac:dyDescent="0.35">
      <c r="A28" s="157"/>
      <c r="B28" s="362"/>
      <c r="C28" s="363"/>
      <c r="D28" s="363"/>
      <c r="E28" s="363"/>
      <c r="F28" s="362"/>
      <c r="G28" s="363"/>
      <c r="H28" s="363"/>
      <c r="I28" s="363"/>
      <c r="J28" s="158"/>
      <c r="K28" s="158"/>
      <c r="L28" s="158"/>
      <c r="M28" s="159"/>
    </row>
    <row r="29" spans="1:13" ht="14.4" customHeight="1" thickBot="1" x14ac:dyDescent="0.35">
      <c r="A29" s="577" t="s">
        <v>208</v>
      </c>
      <c r="B29" s="579" t="s">
        <v>71</v>
      </c>
      <c r="C29" s="580"/>
      <c r="D29" s="580"/>
      <c r="E29" s="581"/>
      <c r="F29" s="580" t="s">
        <v>259</v>
      </c>
      <c r="G29" s="580"/>
      <c r="H29" s="580"/>
      <c r="I29" s="581"/>
      <c r="J29" s="158"/>
      <c r="K29" s="158"/>
      <c r="L29" s="158"/>
      <c r="M29" s="159"/>
    </row>
    <row r="30" spans="1:13" ht="14.4" customHeight="1" thickBot="1" x14ac:dyDescent="0.35">
      <c r="A30" s="578"/>
      <c r="B30" s="160">
        <v>2014</v>
      </c>
      <c r="C30" s="161">
        <v>2015</v>
      </c>
      <c r="D30" s="161">
        <v>2016</v>
      </c>
      <c r="E30" s="162" t="s">
        <v>2</v>
      </c>
      <c r="F30" s="161">
        <v>2014</v>
      </c>
      <c r="G30" s="161">
        <v>2015</v>
      </c>
      <c r="H30" s="161">
        <v>2016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168</v>
      </c>
      <c r="B31" s="121">
        <v>17.526</v>
      </c>
      <c r="C31" s="114">
        <v>2.9369999999999998</v>
      </c>
      <c r="D31" s="114">
        <v>0</v>
      </c>
      <c r="E31" s="131" t="s">
        <v>537</v>
      </c>
      <c r="F31" s="132">
        <v>2</v>
      </c>
      <c r="G31" s="114">
        <v>1</v>
      </c>
      <c r="H31" s="114">
        <v>0</v>
      </c>
      <c r="I31" s="133" t="s">
        <v>537</v>
      </c>
      <c r="J31" s="158"/>
      <c r="K31" s="158"/>
      <c r="L31" s="147">
        <f t="shared" ref="L31:L39" si="4">D31-B31</f>
        <v>-17.526</v>
      </c>
      <c r="M31" s="148">
        <f t="shared" ref="M31:M39" si="5">H31-F31</f>
        <v>-2</v>
      </c>
    </row>
    <row r="32" spans="1:13" ht="14.4" hidden="1" customHeight="1" outlineLevel="1" x14ac:dyDescent="0.3">
      <c r="A32" s="119" t="s">
        <v>169</v>
      </c>
      <c r="B32" s="122">
        <v>15.948</v>
      </c>
      <c r="C32" s="113">
        <v>0</v>
      </c>
      <c r="D32" s="113">
        <v>4.367</v>
      </c>
      <c r="E32" s="134" t="s">
        <v>537</v>
      </c>
      <c r="F32" s="135">
        <v>2</v>
      </c>
      <c r="G32" s="113">
        <v>0</v>
      </c>
      <c r="H32" s="113">
        <v>1</v>
      </c>
      <c r="I32" s="136" t="s">
        <v>537</v>
      </c>
      <c r="J32" s="158"/>
      <c r="K32" s="158"/>
      <c r="L32" s="149">
        <f t="shared" si="4"/>
        <v>-11.581</v>
      </c>
      <c r="M32" s="150">
        <f t="shared" si="5"/>
        <v>-1</v>
      </c>
    </row>
    <row r="33" spans="1:13" ht="14.4" hidden="1" customHeight="1" outlineLevel="1" x14ac:dyDescent="0.3">
      <c r="A33" s="119" t="s">
        <v>170</v>
      </c>
      <c r="B33" s="122">
        <v>31.632000000000001</v>
      </c>
      <c r="C33" s="113">
        <v>0</v>
      </c>
      <c r="D33" s="113">
        <v>0</v>
      </c>
      <c r="E33" s="134" t="s">
        <v>537</v>
      </c>
      <c r="F33" s="135">
        <v>2</v>
      </c>
      <c r="G33" s="113">
        <v>0</v>
      </c>
      <c r="H33" s="113">
        <v>0</v>
      </c>
      <c r="I33" s="136" t="s">
        <v>537</v>
      </c>
      <c r="J33" s="158"/>
      <c r="K33" s="158"/>
      <c r="L33" s="149">
        <f t="shared" si="4"/>
        <v>-31.632000000000001</v>
      </c>
      <c r="M33" s="150">
        <f t="shared" si="5"/>
        <v>-2</v>
      </c>
    </row>
    <row r="34" spans="1:13" ht="14.4" hidden="1" customHeight="1" outlineLevel="1" x14ac:dyDescent="0.3">
      <c r="A34" s="119" t="s">
        <v>171</v>
      </c>
      <c r="B34" s="122">
        <v>0</v>
      </c>
      <c r="C34" s="113">
        <v>0</v>
      </c>
      <c r="D34" s="113">
        <v>0</v>
      </c>
      <c r="E34" s="134" t="s">
        <v>537</v>
      </c>
      <c r="F34" s="135">
        <v>0</v>
      </c>
      <c r="G34" s="113">
        <v>0</v>
      </c>
      <c r="H34" s="113">
        <v>0</v>
      </c>
      <c r="I34" s="136" t="s">
        <v>537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172</v>
      </c>
      <c r="B35" s="122">
        <v>0</v>
      </c>
      <c r="C35" s="113">
        <v>0</v>
      </c>
      <c r="D35" s="113">
        <v>0</v>
      </c>
      <c r="E35" s="134" t="s">
        <v>537</v>
      </c>
      <c r="F35" s="135">
        <v>0</v>
      </c>
      <c r="G35" s="113">
        <v>0</v>
      </c>
      <c r="H35" s="113">
        <v>0</v>
      </c>
      <c r="I35" s="136" t="s">
        <v>537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173</v>
      </c>
      <c r="B36" s="122">
        <v>3.3580000000000001</v>
      </c>
      <c r="C36" s="113">
        <v>0</v>
      </c>
      <c r="D36" s="113">
        <v>0</v>
      </c>
      <c r="E36" s="134" t="s">
        <v>537</v>
      </c>
      <c r="F36" s="135">
        <v>1</v>
      </c>
      <c r="G36" s="113">
        <v>0</v>
      </c>
      <c r="H36" s="113">
        <v>0</v>
      </c>
      <c r="I36" s="136" t="s">
        <v>537</v>
      </c>
      <c r="J36" s="158"/>
      <c r="K36" s="158"/>
      <c r="L36" s="149">
        <f t="shared" si="4"/>
        <v>-3.3580000000000001</v>
      </c>
      <c r="M36" s="150">
        <f t="shared" si="5"/>
        <v>-1</v>
      </c>
    </row>
    <row r="37" spans="1:13" ht="14.4" hidden="1" customHeight="1" outlineLevel="1" x14ac:dyDescent="0.3">
      <c r="A37" s="119" t="s">
        <v>174</v>
      </c>
      <c r="B37" s="122">
        <v>0</v>
      </c>
      <c r="C37" s="113">
        <v>17.201000000000001</v>
      </c>
      <c r="D37" s="113">
        <v>0</v>
      </c>
      <c r="E37" s="134" t="s">
        <v>537</v>
      </c>
      <c r="F37" s="135">
        <v>0</v>
      </c>
      <c r="G37" s="113">
        <v>1</v>
      </c>
      <c r="H37" s="113">
        <v>0</v>
      </c>
      <c r="I37" s="136" t="s">
        <v>537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4" t="s">
        <v>211</v>
      </c>
      <c r="B38" s="245">
        <v>0</v>
      </c>
      <c r="C38" s="246">
        <v>0</v>
      </c>
      <c r="D38" s="246">
        <v>0</v>
      </c>
      <c r="E38" s="247" t="s">
        <v>537</v>
      </c>
      <c r="F38" s="248">
        <v>0</v>
      </c>
      <c r="G38" s="246">
        <v>0</v>
      </c>
      <c r="H38" s="246">
        <v>0</v>
      </c>
      <c r="I38" s="249" t="s">
        <v>537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68.464000000000013</v>
      </c>
      <c r="C39" s="166">
        <f>SUM(C31:C38)</f>
        <v>20.138000000000002</v>
      </c>
      <c r="D39" s="166">
        <f>SUM(D31:D38)</f>
        <v>4.367</v>
      </c>
      <c r="E39" s="167">
        <f>IF(OR(D39=0,B39=0),0,D39/B39)</f>
        <v>6.3785347043701784E-2</v>
      </c>
      <c r="F39" s="168">
        <f>SUM(F31:F38)</f>
        <v>7</v>
      </c>
      <c r="G39" s="166">
        <f>SUM(G31:G38)</f>
        <v>2</v>
      </c>
      <c r="H39" s="166">
        <f>SUM(H31:H38)</f>
        <v>1</v>
      </c>
      <c r="I39" s="169">
        <f>IF(OR(H39=0,F39=0),0,H39/F39)</f>
        <v>0.14285714285714285</v>
      </c>
      <c r="J39" s="158"/>
      <c r="K39" s="158"/>
      <c r="L39" s="163">
        <f t="shared" si="4"/>
        <v>-64.097000000000008</v>
      </c>
      <c r="M39" s="170">
        <f t="shared" si="5"/>
        <v>-6</v>
      </c>
    </row>
    <row r="40" spans="1:13" ht="14.4" customHeight="1" x14ac:dyDescent="0.25">
      <c r="A40" s="366"/>
      <c r="B40" s="366"/>
      <c r="C40" s="366"/>
      <c r="D40" s="366"/>
      <c r="E40" s="367"/>
      <c r="F40" s="366"/>
      <c r="G40" s="366"/>
      <c r="H40" s="366"/>
      <c r="I40" s="368"/>
      <c r="J40" s="366"/>
      <c r="K40" s="366"/>
      <c r="L40" s="366"/>
      <c r="M40" s="366"/>
    </row>
    <row r="41" spans="1:13" ht="14.4" customHeight="1" x14ac:dyDescent="0.3">
      <c r="A41" s="262" t="s">
        <v>260</v>
      </c>
      <c r="B41" s="366"/>
      <c r="C41" s="366"/>
      <c r="D41" s="366"/>
      <c r="E41" s="367"/>
      <c r="F41" s="366"/>
      <c r="G41" s="366"/>
      <c r="H41" s="366"/>
      <c r="I41" s="368"/>
      <c r="J41" s="366"/>
      <c r="K41" s="366"/>
      <c r="L41" s="366"/>
      <c r="M41" s="366"/>
    </row>
    <row r="42" spans="1:13" ht="14.4" customHeight="1" x14ac:dyDescent="0.25">
      <c r="A42" s="450" t="s">
        <v>307</v>
      </c>
    </row>
    <row r="43" spans="1:13" ht="14.4" customHeight="1" x14ac:dyDescent="0.25">
      <c r="A43" s="451" t="s">
        <v>308</v>
      </c>
    </row>
    <row r="44" spans="1:13" ht="14.4" customHeight="1" x14ac:dyDescent="0.25">
      <c r="A44" s="450" t="s">
        <v>309</v>
      </c>
    </row>
    <row r="45" spans="1:13" ht="14.4" customHeight="1" x14ac:dyDescent="0.25">
      <c r="A45" s="451" t="s">
        <v>310</v>
      </c>
    </row>
    <row r="46" spans="1:13" ht="14.4" customHeight="1" x14ac:dyDescent="0.3">
      <c r="A46" s="243" t="s">
        <v>277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11" t="s">
        <v>115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ht="14.4" customHeight="1" x14ac:dyDescent="0.3">
      <c r="A2" s="382" t="s">
        <v>312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1"/>
      <c r="C3" s="371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1"/>
      <c r="C4" s="371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1"/>
      <c r="C5" s="371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1"/>
      <c r="C6" s="371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1"/>
      <c r="C7" s="371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1"/>
      <c r="C8" s="371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1"/>
      <c r="C9" s="371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1"/>
      <c r="C10" s="371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1"/>
      <c r="C11" s="371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1"/>
      <c r="C12" s="371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1"/>
      <c r="C13" s="371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1"/>
      <c r="C14" s="371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1"/>
      <c r="C15" s="371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1"/>
      <c r="C16" s="371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1"/>
      <c r="C17" s="371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1"/>
      <c r="C18" s="371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1"/>
      <c r="C19" s="371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1"/>
      <c r="C20" s="371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1"/>
      <c r="C21" s="371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1"/>
      <c r="C22" s="371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1"/>
      <c r="C23" s="371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1"/>
      <c r="C24" s="371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1"/>
      <c r="C25" s="371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1"/>
      <c r="C26" s="371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1"/>
      <c r="C27" s="371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1"/>
      <c r="C28" s="371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1"/>
      <c r="C29" s="371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1"/>
      <c r="C30" s="371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6" t="s">
        <v>83</v>
      </c>
      <c r="C31" s="597"/>
      <c r="D31" s="597"/>
      <c r="E31" s="598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2"/>
      <c r="H32" s="372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589</v>
      </c>
      <c r="C33" s="203">
        <v>527</v>
      </c>
      <c r="D33" s="84">
        <f>IF(C33="","",C33-B33)</f>
        <v>-62</v>
      </c>
      <c r="E33" s="85">
        <f>IF(C33="","",C33/B33)</f>
        <v>0.89473684210526316</v>
      </c>
      <c r="F33" s="86">
        <v>72</v>
      </c>
      <c r="G33" s="372">
        <v>0</v>
      </c>
      <c r="H33" s="373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1402</v>
      </c>
      <c r="C34" s="204">
        <v>1298</v>
      </c>
      <c r="D34" s="87">
        <f t="shared" ref="D34:D45" si="0">IF(C34="","",C34-B34)</f>
        <v>-104</v>
      </c>
      <c r="E34" s="88">
        <f t="shared" ref="E34:E45" si="1">IF(C34="","",C34/B34)</f>
        <v>0.92582025677603419</v>
      </c>
      <c r="F34" s="89">
        <v>166</v>
      </c>
      <c r="G34" s="372">
        <v>1</v>
      </c>
      <c r="H34" s="373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>
        <v>2065</v>
      </c>
      <c r="C35" s="204">
        <v>1941</v>
      </c>
      <c r="D35" s="87">
        <f t="shared" si="0"/>
        <v>-124</v>
      </c>
      <c r="E35" s="88">
        <f t="shared" si="1"/>
        <v>0.93995157384987893</v>
      </c>
      <c r="F35" s="89">
        <v>226</v>
      </c>
      <c r="G35" s="374"/>
      <c r="H35" s="374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4"/>
      <c r="H36" s="374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4"/>
      <c r="H37" s="374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4"/>
      <c r="H38" s="374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4"/>
      <c r="H39" s="374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4"/>
      <c r="H40" s="374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4"/>
      <c r="H41" s="374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4"/>
      <c r="H42" s="374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4"/>
      <c r="H43" s="374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4"/>
      <c r="H44" s="374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4"/>
      <c r="H45" s="374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60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0" customFormat="1" ht="18.600000000000001" customHeight="1" thickBot="1" x14ac:dyDescent="0.4">
      <c r="A1" s="552" t="s">
        <v>4916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</row>
    <row r="2" spans="1:23" ht="14.4" customHeight="1" thickBot="1" x14ac:dyDescent="0.35">
      <c r="A2" s="382" t="s">
        <v>312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5"/>
      <c r="Q2" s="375"/>
      <c r="R2" s="375"/>
      <c r="S2" s="376"/>
      <c r="T2" s="376"/>
      <c r="U2" s="376"/>
      <c r="V2" s="375"/>
      <c r="W2" s="377"/>
    </row>
    <row r="3" spans="1:23" s="94" customFormat="1" ht="14.4" customHeight="1" x14ac:dyDescent="0.3">
      <c r="A3" s="605" t="s">
        <v>75</v>
      </c>
      <c r="B3" s="606">
        <v>2014</v>
      </c>
      <c r="C3" s="607"/>
      <c r="D3" s="608"/>
      <c r="E3" s="606">
        <v>2015</v>
      </c>
      <c r="F3" s="607"/>
      <c r="G3" s="608"/>
      <c r="H3" s="606">
        <v>2016</v>
      </c>
      <c r="I3" s="607"/>
      <c r="J3" s="608"/>
      <c r="K3" s="609" t="s">
        <v>76</v>
      </c>
      <c r="L3" s="601" t="s">
        <v>77</v>
      </c>
      <c r="M3" s="601" t="s">
        <v>78</v>
      </c>
      <c r="N3" s="601" t="s">
        <v>79</v>
      </c>
      <c r="O3" s="270" t="s">
        <v>80</v>
      </c>
      <c r="P3" s="602" t="s">
        <v>81</v>
      </c>
      <c r="Q3" s="603" t="s">
        <v>82</v>
      </c>
      <c r="R3" s="604"/>
      <c r="S3" s="599" t="s">
        <v>83</v>
      </c>
      <c r="T3" s="600"/>
      <c r="U3" s="600"/>
      <c r="V3" s="600"/>
      <c r="W3" s="218" t="s">
        <v>83</v>
      </c>
    </row>
    <row r="4" spans="1:23" s="95" customFormat="1" ht="14.4" customHeight="1" thickBot="1" x14ac:dyDescent="0.35">
      <c r="A4" s="848"/>
      <c r="B4" s="849" t="s">
        <v>84</v>
      </c>
      <c r="C4" s="850" t="s">
        <v>72</v>
      </c>
      <c r="D4" s="851" t="s">
        <v>85</v>
      </c>
      <c r="E4" s="849" t="s">
        <v>84</v>
      </c>
      <c r="F4" s="850" t="s">
        <v>72</v>
      </c>
      <c r="G4" s="851" t="s">
        <v>85</v>
      </c>
      <c r="H4" s="849" t="s">
        <v>84</v>
      </c>
      <c r="I4" s="850" t="s">
        <v>72</v>
      </c>
      <c r="J4" s="851" t="s">
        <v>85</v>
      </c>
      <c r="K4" s="852"/>
      <c r="L4" s="853"/>
      <c r="M4" s="853"/>
      <c r="N4" s="853"/>
      <c r="O4" s="854"/>
      <c r="P4" s="855"/>
      <c r="Q4" s="856" t="s">
        <v>73</v>
      </c>
      <c r="R4" s="857" t="s">
        <v>72</v>
      </c>
      <c r="S4" s="858" t="s">
        <v>86</v>
      </c>
      <c r="T4" s="859" t="s">
        <v>87</v>
      </c>
      <c r="U4" s="859" t="s">
        <v>88</v>
      </c>
      <c r="V4" s="860" t="s">
        <v>2</v>
      </c>
      <c r="W4" s="861" t="s">
        <v>89</v>
      </c>
    </row>
    <row r="5" spans="1:23" ht="14.4" customHeight="1" x14ac:dyDescent="0.3">
      <c r="A5" s="892" t="s">
        <v>4807</v>
      </c>
      <c r="B5" s="862">
        <v>2</v>
      </c>
      <c r="C5" s="863">
        <v>68.55</v>
      </c>
      <c r="D5" s="864">
        <v>53.5</v>
      </c>
      <c r="E5" s="865">
        <v>1</v>
      </c>
      <c r="F5" s="866">
        <v>33.15</v>
      </c>
      <c r="G5" s="867">
        <v>43</v>
      </c>
      <c r="H5" s="868">
        <v>3</v>
      </c>
      <c r="I5" s="869">
        <v>102.12</v>
      </c>
      <c r="J5" s="870">
        <v>32.700000000000003</v>
      </c>
      <c r="K5" s="871">
        <v>33.15</v>
      </c>
      <c r="L5" s="872">
        <v>22</v>
      </c>
      <c r="M5" s="872">
        <v>135</v>
      </c>
      <c r="N5" s="873">
        <v>45</v>
      </c>
      <c r="O5" s="872" t="s">
        <v>4808</v>
      </c>
      <c r="P5" s="874" t="s">
        <v>4809</v>
      </c>
      <c r="Q5" s="875">
        <f>H5-B5</f>
        <v>1</v>
      </c>
      <c r="R5" s="875">
        <f>I5-C5</f>
        <v>33.570000000000007</v>
      </c>
      <c r="S5" s="862">
        <f>IF(H5=0,"",H5*N5)</f>
        <v>135</v>
      </c>
      <c r="T5" s="862">
        <f>IF(H5=0,"",H5*J5)</f>
        <v>98.100000000000009</v>
      </c>
      <c r="U5" s="862">
        <f>IF(H5=0,"",T5-S5)</f>
        <v>-36.899999999999991</v>
      </c>
      <c r="V5" s="876">
        <f>IF(H5=0,"",T5/S5)</f>
        <v>0.72666666666666668</v>
      </c>
      <c r="W5" s="877">
        <v>5</v>
      </c>
    </row>
    <row r="6" spans="1:23" ht="14.4" customHeight="1" x14ac:dyDescent="0.3">
      <c r="A6" s="893" t="s">
        <v>4810</v>
      </c>
      <c r="B6" s="841">
        <v>1</v>
      </c>
      <c r="C6" s="842">
        <v>20.05</v>
      </c>
      <c r="D6" s="843">
        <v>17</v>
      </c>
      <c r="E6" s="824"/>
      <c r="F6" s="825"/>
      <c r="G6" s="826"/>
      <c r="H6" s="828"/>
      <c r="I6" s="822"/>
      <c r="J6" s="823"/>
      <c r="K6" s="827">
        <v>20.05</v>
      </c>
      <c r="L6" s="828">
        <v>11</v>
      </c>
      <c r="M6" s="828">
        <v>90</v>
      </c>
      <c r="N6" s="829">
        <v>30</v>
      </c>
      <c r="O6" s="828" t="s">
        <v>4808</v>
      </c>
      <c r="P6" s="845" t="s">
        <v>4811</v>
      </c>
      <c r="Q6" s="830">
        <f t="shared" ref="Q6:R60" si="0">H6-B6</f>
        <v>-1</v>
      </c>
      <c r="R6" s="830">
        <f t="shared" si="0"/>
        <v>-20.05</v>
      </c>
      <c r="S6" s="841" t="str">
        <f t="shared" ref="S6:S60" si="1">IF(H6=0,"",H6*N6)</f>
        <v/>
      </c>
      <c r="T6" s="841" t="str">
        <f t="shared" ref="T6:T60" si="2">IF(H6=0,"",H6*J6)</f>
        <v/>
      </c>
      <c r="U6" s="841" t="str">
        <f t="shared" ref="U6:U60" si="3">IF(H6=0,"",T6-S6)</f>
        <v/>
      </c>
      <c r="V6" s="846" t="str">
        <f t="shared" ref="V6:V60" si="4">IF(H6=0,"",T6/S6)</f>
        <v/>
      </c>
      <c r="W6" s="831"/>
    </row>
    <row r="7" spans="1:23" ht="14.4" customHeight="1" x14ac:dyDescent="0.3">
      <c r="A7" s="894" t="s">
        <v>4812</v>
      </c>
      <c r="B7" s="878">
        <v>1</v>
      </c>
      <c r="C7" s="879">
        <v>21.19</v>
      </c>
      <c r="D7" s="847">
        <v>13</v>
      </c>
      <c r="E7" s="880">
        <v>4</v>
      </c>
      <c r="F7" s="881">
        <v>84.06</v>
      </c>
      <c r="G7" s="832">
        <v>20.3</v>
      </c>
      <c r="H7" s="882">
        <v>2</v>
      </c>
      <c r="I7" s="883">
        <v>44.89</v>
      </c>
      <c r="J7" s="833">
        <v>21.5</v>
      </c>
      <c r="K7" s="884">
        <v>20.34</v>
      </c>
      <c r="L7" s="882">
        <v>11</v>
      </c>
      <c r="M7" s="882">
        <v>87</v>
      </c>
      <c r="N7" s="885">
        <v>29</v>
      </c>
      <c r="O7" s="882" t="s">
        <v>4808</v>
      </c>
      <c r="P7" s="886" t="s">
        <v>4811</v>
      </c>
      <c r="Q7" s="887">
        <f t="shared" si="0"/>
        <v>1</v>
      </c>
      <c r="R7" s="887">
        <f t="shared" si="0"/>
        <v>23.7</v>
      </c>
      <c r="S7" s="878">
        <f t="shared" si="1"/>
        <v>58</v>
      </c>
      <c r="T7" s="878">
        <f t="shared" si="2"/>
        <v>43</v>
      </c>
      <c r="U7" s="878">
        <f t="shared" si="3"/>
        <v>-15</v>
      </c>
      <c r="V7" s="888">
        <f t="shared" si="4"/>
        <v>0.74137931034482762</v>
      </c>
      <c r="W7" s="834"/>
    </row>
    <row r="8" spans="1:23" ht="14.4" customHeight="1" x14ac:dyDescent="0.3">
      <c r="A8" s="893" t="s">
        <v>4813</v>
      </c>
      <c r="B8" s="841"/>
      <c r="C8" s="842"/>
      <c r="D8" s="843"/>
      <c r="E8" s="824">
        <v>1</v>
      </c>
      <c r="F8" s="825">
        <v>12.65</v>
      </c>
      <c r="G8" s="826">
        <v>14</v>
      </c>
      <c r="H8" s="828"/>
      <c r="I8" s="822"/>
      <c r="J8" s="823"/>
      <c r="K8" s="827">
        <v>12.65</v>
      </c>
      <c r="L8" s="828">
        <v>5</v>
      </c>
      <c r="M8" s="828">
        <v>60</v>
      </c>
      <c r="N8" s="829">
        <v>20</v>
      </c>
      <c r="O8" s="828" t="s">
        <v>4808</v>
      </c>
      <c r="P8" s="845" t="s">
        <v>4814</v>
      </c>
      <c r="Q8" s="830">
        <f t="shared" si="0"/>
        <v>0</v>
      </c>
      <c r="R8" s="830">
        <f t="shared" si="0"/>
        <v>0</v>
      </c>
      <c r="S8" s="841" t="str">
        <f t="shared" si="1"/>
        <v/>
      </c>
      <c r="T8" s="841" t="str">
        <f t="shared" si="2"/>
        <v/>
      </c>
      <c r="U8" s="841" t="str">
        <f t="shared" si="3"/>
        <v/>
      </c>
      <c r="V8" s="846" t="str">
        <f t="shared" si="4"/>
        <v/>
      </c>
      <c r="W8" s="831"/>
    </row>
    <row r="9" spans="1:23" ht="14.4" customHeight="1" x14ac:dyDescent="0.3">
      <c r="A9" s="893" t="s">
        <v>4815</v>
      </c>
      <c r="B9" s="841"/>
      <c r="C9" s="842"/>
      <c r="D9" s="843"/>
      <c r="E9" s="824">
        <v>1</v>
      </c>
      <c r="F9" s="825">
        <v>4.13</v>
      </c>
      <c r="G9" s="826">
        <v>10</v>
      </c>
      <c r="H9" s="828"/>
      <c r="I9" s="822"/>
      <c r="J9" s="823"/>
      <c r="K9" s="827">
        <v>4.13</v>
      </c>
      <c r="L9" s="828">
        <v>4</v>
      </c>
      <c r="M9" s="828">
        <v>36</v>
      </c>
      <c r="N9" s="829">
        <v>12</v>
      </c>
      <c r="O9" s="828" t="s">
        <v>4808</v>
      </c>
      <c r="P9" s="845" t="s">
        <v>4816</v>
      </c>
      <c r="Q9" s="830">
        <f t="shared" si="0"/>
        <v>0</v>
      </c>
      <c r="R9" s="830">
        <f t="shared" si="0"/>
        <v>0</v>
      </c>
      <c r="S9" s="841" t="str">
        <f t="shared" si="1"/>
        <v/>
      </c>
      <c r="T9" s="841" t="str">
        <f t="shared" si="2"/>
        <v/>
      </c>
      <c r="U9" s="841" t="str">
        <f t="shared" si="3"/>
        <v/>
      </c>
      <c r="V9" s="846" t="str">
        <f t="shared" si="4"/>
        <v/>
      </c>
      <c r="W9" s="831"/>
    </row>
    <row r="10" spans="1:23" ht="14.4" customHeight="1" x14ac:dyDescent="0.3">
      <c r="A10" s="893" t="s">
        <v>4817</v>
      </c>
      <c r="B10" s="841"/>
      <c r="C10" s="842"/>
      <c r="D10" s="843"/>
      <c r="E10" s="844"/>
      <c r="F10" s="822"/>
      <c r="G10" s="823"/>
      <c r="H10" s="824">
        <v>2</v>
      </c>
      <c r="I10" s="825">
        <v>1.5</v>
      </c>
      <c r="J10" s="826">
        <v>6</v>
      </c>
      <c r="K10" s="827">
        <v>0.73</v>
      </c>
      <c r="L10" s="828">
        <v>2</v>
      </c>
      <c r="M10" s="828">
        <v>21</v>
      </c>
      <c r="N10" s="829">
        <v>7</v>
      </c>
      <c r="O10" s="828" t="s">
        <v>4808</v>
      </c>
      <c r="P10" s="845" t="s">
        <v>4818</v>
      </c>
      <c r="Q10" s="830">
        <f t="shared" si="0"/>
        <v>2</v>
      </c>
      <c r="R10" s="830">
        <f t="shared" si="0"/>
        <v>1.5</v>
      </c>
      <c r="S10" s="841">
        <f t="shared" si="1"/>
        <v>14</v>
      </c>
      <c r="T10" s="841">
        <f t="shared" si="2"/>
        <v>12</v>
      </c>
      <c r="U10" s="841">
        <f t="shared" si="3"/>
        <v>-2</v>
      </c>
      <c r="V10" s="846">
        <f t="shared" si="4"/>
        <v>0.8571428571428571</v>
      </c>
      <c r="W10" s="831">
        <v>1</v>
      </c>
    </row>
    <row r="11" spans="1:23" ht="14.4" customHeight="1" x14ac:dyDescent="0.3">
      <c r="A11" s="894" t="s">
        <v>4819</v>
      </c>
      <c r="B11" s="878"/>
      <c r="C11" s="879"/>
      <c r="D11" s="847"/>
      <c r="E11" s="889">
        <v>1</v>
      </c>
      <c r="F11" s="883">
        <v>0.87</v>
      </c>
      <c r="G11" s="833">
        <v>8</v>
      </c>
      <c r="H11" s="880">
        <v>1</v>
      </c>
      <c r="I11" s="881">
        <v>0.87</v>
      </c>
      <c r="J11" s="832">
        <v>3</v>
      </c>
      <c r="K11" s="884">
        <v>0.87</v>
      </c>
      <c r="L11" s="882">
        <v>3</v>
      </c>
      <c r="M11" s="882">
        <v>27</v>
      </c>
      <c r="N11" s="885">
        <v>9</v>
      </c>
      <c r="O11" s="882" t="s">
        <v>4808</v>
      </c>
      <c r="P11" s="886" t="s">
        <v>4820</v>
      </c>
      <c r="Q11" s="887">
        <f t="shared" si="0"/>
        <v>1</v>
      </c>
      <c r="R11" s="887">
        <f t="shared" si="0"/>
        <v>0.87</v>
      </c>
      <c r="S11" s="878">
        <f t="shared" si="1"/>
        <v>9</v>
      </c>
      <c r="T11" s="878">
        <f t="shared" si="2"/>
        <v>3</v>
      </c>
      <c r="U11" s="878">
        <f t="shared" si="3"/>
        <v>-6</v>
      </c>
      <c r="V11" s="888">
        <f t="shared" si="4"/>
        <v>0.33333333333333331</v>
      </c>
      <c r="W11" s="834"/>
    </row>
    <row r="12" spans="1:23" ht="14.4" customHeight="1" x14ac:dyDescent="0.3">
      <c r="A12" s="893" t="s">
        <v>4821</v>
      </c>
      <c r="B12" s="835">
        <v>1</v>
      </c>
      <c r="C12" s="836">
        <v>1.43</v>
      </c>
      <c r="D12" s="837">
        <v>1</v>
      </c>
      <c r="E12" s="844"/>
      <c r="F12" s="822"/>
      <c r="G12" s="823"/>
      <c r="H12" s="828"/>
      <c r="I12" s="822"/>
      <c r="J12" s="823"/>
      <c r="K12" s="827">
        <v>0.42</v>
      </c>
      <c r="L12" s="828">
        <v>1</v>
      </c>
      <c r="M12" s="828">
        <v>5</v>
      </c>
      <c r="N12" s="829">
        <v>2</v>
      </c>
      <c r="O12" s="828" t="s">
        <v>4808</v>
      </c>
      <c r="P12" s="845" t="s">
        <v>4822</v>
      </c>
      <c r="Q12" s="830">
        <f t="shared" si="0"/>
        <v>-1</v>
      </c>
      <c r="R12" s="830">
        <f t="shared" si="0"/>
        <v>-1.43</v>
      </c>
      <c r="S12" s="841" t="str">
        <f t="shared" si="1"/>
        <v/>
      </c>
      <c r="T12" s="841" t="str">
        <f t="shared" si="2"/>
        <v/>
      </c>
      <c r="U12" s="841" t="str">
        <f t="shared" si="3"/>
        <v/>
      </c>
      <c r="V12" s="846" t="str">
        <f t="shared" si="4"/>
        <v/>
      </c>
      <c r="W12" s="831"/>
    </row>
    <row r="13" spans="1:23" ht="14.4" customHeight="1" x14ac:dyDescent="0.3">
      <c r="A13" s="893" t="s">
        <v>4823</v>
      </c>
      <c r="B13" s="835">
        <v>2</v>
      </c>
      <c r="C13" s="836">
        <v>28.6</v>
      </c>
      <c r="D13" s="837">
        <v>13.5</v>
      </c>
      <c r="E13" s="844"/>
      <c r="F13" s="822"/>
      <c r="G13" s="823"/>
      <c r="H13" s="828"/>
      <c r="I13" s="822"/>
      <c r="J13" s="823"/>
      <c r="K13" s="827">
        <v>14.17</v>
      </c>
      <c r="L13" s="828">
        <v>2</v>
      </c>
      <c r="M13" s="828">
        <v>18</v>
      </c>
      <c r="N13" s="829">
        <v>6</v>
      </c>
      <c r="O13" s="828" t="s">
        <v>4169</v>
      </c>
      <c r="P13" s="845" t="s">
        <v>4824</v>
      </c>
      <c r="Q13" s="830">
        <f t="shared" si="0"/>
        <v>-2</v>
      </c>
      <c r="R13" s="830">
        <f t="shared" si="0"/>
        <v>-28.6</v>
      </c>
      <c r="S13" s="841" t="str">
        <f t="shared" si="1"/>
        <v/>
      </c>
      <c r="T13" s="841" t="str">
        <f t="shared" si="2"/>
        <v/>
      </c>
      <c r="U13" s="841" t="str">
        <f t="shared" si="3"/>
        <v/>
      </c>
      <c r="V13" s="846" t="str">
        <f t="shared" si="4"/>
        <v/>
      </c>
      <c r="W13" s="831"/>
    </row>
    <row r="14" spans="1:23" ht="14.4" customHeight="1" x14ac:dyDescent="0.3">
      <c r="A14" s="894" t="s">
        <v>4825</v>
      </c>
      <c r="B14" s="890">
        <v>2</v>
      </c>
      <c r="C14" s="891">
        <v>29.87</v>
      </c>
      <c r="D14" s="838">
        <v>10.5</v>
      </c>
      <c r="E14" s="889">
        <v>1</v>
      </c>
      <c r="F14" s="883">
        <v>17.2</v>
      </c>
      <c r="G14" s="833">
        <v>15</v>
      </c>
      <c r="H14" s="882"/>
      <c r="I14" s="883"/>
      <c r="J14" s="833"/>
      <c r="K14" s="884">
        <v>17.2</v>
      </c>
      <c r="L14" s="882">
        <v>4</v>
      </c>
      <c r="M14" s="882">
        <v>39</v>
      </c>
      <c r="N14" s="885">
        <v>13</v>
      </c>
      <c r="O14" s="882" t="s">
        <v>4169</v>
      </c>
      <c r="P14" s="886" t="s">
        <v>4824</v>
      </c>
      <c r="Q14" s="887">
        <f t="shared" si="0"/>
        <v>-2</v>
      </c>
      <c r="R14" s="887">
        <f t="shared" si="0"/>
        <v>-29.87</v>
      </c>
      <c r="S14" s="878" t="str">
        <f t="shared" si="1"/>
        <v/>
      </c>
      <c r="T14" s="878" t="str">
        <f t="shared" si="2"/>
        <v/>
      </c>
      <c r="U14" s="878" t="str">
        <f t="shared" si="3"/>
        <v/>
      </c>
      <c r="V14" s="888" t="str">
        <f t="shared" si="4"/>
        <v/>
      </c>
      <c r="W14" s="834"/>
    </row>
    <row r="15" spans="1:23" ht="14.4" customHeight="1" x14ac:dyDescent="0.3">
      <c r="A15" s="893" t="s">
        <v>4826</v>
      </c>
      <c r="B15" s="835">
        <v>1</v>
      </c>
      <c r="C15" s="836">
        <v>13.07</v>
      </c>
      <c r="D15" s="837">
        <v>16</v>
      </c>
      <c r="E15" s="844">
        <v>2</v>
      </c>
      <c r="F15" s="822">
        <v>26.14</v>
      </c>
      <c r="G15" s="823">
        <v>19.5</v>
      </c>
      <c r="H15" s="828">
        <v>4</v>
      </c>
      <c r="I15" s="822">
        <v>52.28</v>
      </c>
      <c r="J15" s="823">
        <v>17.5</v>
      </c>
      <c r="K15" s="827">
        <v>13.07</v>
      </c>
      <c r="L15" s="828">
        <v>6</v>
      </c>
      <c r="M15" s="828">
        <v>54</v>
      </c>
      <c r="N15" s="829">
        <v>18</v>
      </c>
      <c r="O15" s="828" t="s">
        <v>4808</v>
      </c>
      <c r="P15" s="845" t="s">
        <v>4827</v>
      </c>
      <c r="Q15" s="830">
        <f t="shared" si="0"/>
        <v>3</v>
      </c>
      <c r="R15" s="830">
        <f t="shared" si="0"/>
        <v>39.21</v>
      </c>
      <c r="S15" s="841">
        <f t="shared" si="1"/>
        <v>72</v>
      </c>
      <c r="T15" s="841">
        <f t="shared" si="2"/>
        <v>70</v>
      </c>
      <c r="U15" s="841">
        <f t="shared" si="3"/>
        <v>-2</v>
      </c>
      <c r="V15" s="846">
        <f t="shared" si="4"/>
        <v>0.97222222222222221</v>
      </c>
      <c r="W15" s="831">
        <v>8</v>
      </c>
    </row>
    <row r="16" spans="1:23" ht="14.4" customHeight="1" x14ac:dyDescent="0.3">
      <c r="A16" s="894" t="s">
        <v>4828</v>
      </c>
      <c r="B16" s="890">
        <v>7</v>
      </c>
      <c r="C16" s="891">
        <v>91.49</v>
      </c>
      <c r="D16" s="838">
        <v>24.3</v>
      </c>
      <c r="E16" s="889">
        <v>2</v>
      </c>
      <c r="F16" s="883">
        <v>26.14</v>
      </c>
      <c r="G16" s="833">
        <v>29.5</v>
      </c>
      <c r="H16" s="882">
        <v>2</v>
      </c>
      <c r="I16" s="883">
        <v>26.14</v>
      </c>
      <c r="J16" s="833">
        <v>11</v>
      </c>
      <c r="K16" s="884">
        <v>13.07</v>
      </c>
      <c r="L16" s="882">
        <v>6</v>
      </c>
      <c r="M16" s="882">
        <v>54</v>
      </c>
      <c r="N16" s="885">
        <v>18</v>
      </c>
      <c r="O16" s="882" t="s">
        <v>4808</v>
      </c>
      <c r="P16" s="886" t="s">
        <v>4829</v>
      </c>
      <c r="Q16" s="887">
        <f t="shared" si="0"/>
        <v>-5</v>
      </c>
      <c r="R16" s="887">
        <f t="shared" si="0"/>
        <v>-65.349999999999994</v>
      </c>
      <c r="S16" s="878">
        <f t="shared" si="1"/>
        <v>36</v>
      </c>
      <c r="T16" s="878">
        <f t="shared" si="2"/>
        <v>22</v>
      </c>
      <c r="U16" s="878">
        <f t="shared" si="3"/>
        <v>-14</v>
      </c>
      <c r="V16" s="888">
        <f t="shared" si="4"/>
        <v>0.61111111111111116</v>
      </c>
      <c r="W16" s="834"/>
    </row>
    <row r="17" spans="1:23" ht="14.4" customHeight="1" x14ac:dyDescent="0.3">
      <c r="A17" s="894" t="s">
        <v>4830</v>
      </c>
      <c r="B17" s="890"/>
      <c r="C17" s="891"/>
      <c r="D17" s="838"/>
      <c r="E17" s="889">
        <v>1</v>
      </c>
      <c r="F17" s="883">
        <v>16.100000000000001</v>
      </c>
      <c r="G17" s="833">
        <v>24</v>
      </c>
      <c r="H17" s="882"/>
      <c r="I17" s="883"/>
      <c r="J17" s="833"/>
      <c r="K17" s="884">
        <v>16.100000000000001</v>
      </c>
      <c r="L17" s="882">
        <v>7</v>
      </c>
      <c r="M17" s="882">
        <v>63</v>
      </c>
      <c r="N17" s="885">
        <v>21</v>
      </c>
      <c r="O17" s="882" t="s">
        <v>4808</v>
      </c>
      <c r="P17" s="886" t="s">
        <v>4831</v>
      </c>
      <c r="Q17" s="887">
        <f t="shared" si="0"/>
        <v>0</v>
      </c>
      <c r="R17" s="887">
        <f t="shared" si="0"/>
        <v>0</v>
      </c>
      <c r="S17" s="878" t="str">
        <f t="shared" si="1"/>
        <v/>
      </c>
      <c r="T17" s="878" t="str">
        <f t="shared" si="2"/>
        <v/>
      </c>
      <c r="U17" s="878" t="str">
        <f t="shared" si="3"/>
        <v/>
      </c>
      <c r="V17" s="888" t="str">
        <f t="shared" si="4"/>
        <v/>
      </c>
      <c r="W17" s="834"/>
    </row>
    <row r="18" spans="1:23" ht="14.4" customHeight="1" x14ac:dyDescent="0.3">
      <c r="A18" s="893" t="s">
        <v>4832</v>
      </c>
      <c r="B18" s="835">
        <v>19</v>
      </c>
      <c r="C18" s="836">
        <v>186.27</v>
      </c>
      <c r="D18" s="837">
        <v>10.8</v>
      </c>
      <c r="E18" s="844">
        <v>21</v>
      </c>
      <c r="F18" s="822">
        <v>200.67</v>
      </c>
      <c r="G18" s="823">
        <v>9.6999999999999993</v>
      </c>
      <c r="H18" s="828">
        <v>20</v>
      </c>
      <c r="I18" s="822">
        <v>196.08</v>
      </c>
      <c r="J18" s="839">
        <v>11.3</v>
      </c>
      <c r="K18" s="827">
        <v>9.8000000000000007</v>
      </c>
      <c r="L18" s="828">
        <v>4</v>
      </c>
      <c r="M18" s="828">
        <v>33</v>
      </c>
      <c r="N18" s="829">
        <v>11</v>
      </c>
      <c r="O18" s="828" t="s">
        <v>4808</v>
      </c>
      <c r="P18" s="845" t="s">
        <v>4833</v>
      </c>
      <c r="Q18" s="830">
        <f t="shared" si="0"/>
        <v>1</v>
      </c>
      <c r="R18" s="830">
        <f t="shared" si="0"/>
        <v>9.8100000000000023</v>
      </c>
      <c r="S18" s="841">
        <f t="shared" si="1"/>
        <v>220</v>
      </c>
      <c r="T18" s="841">
        <f t="shared" si="2"/>
        <v>226</v>
      </c>
      <c r="U18" s="841">
        <f t="shared" si="3"/>
        <v>6</v>
      </c>
      <c r="V18" s="846">
        <f t="shared" si="4"/>
        <v>1.0272727272727273</v>
      </c>
      <c r="W18" s="831">
        <v>22</v>
      </c>
    </row>
    <row r="19" spans="1:23" ht="14.4" customHeight="1" x14ac:dyDescent="0.3">
      <c r="A19" s="894" t="s">
        <v>4834</v>
      </c>
      <c r="B19" s="890">
        <v>21</v>
      </c>
      <c r="C19" s="891">
        <v>225.92</v>
      </c>
      <c r="D19" s="838">
        <v>13.8</v>
      </c>
      <c r="E19" s="889">
        <v>20</v>
      </c>
      <c r="F19" s="883">
        <v>215.16</v>
      </c>
      <c r="G19" s="833">
        <v>12.8</v>
      </c>
      <c r="H19" s="882">
        <v>15</v>
      </c>
      <c r="I19" s="883">
        <v>161.37</v>
      </c>
      <c r="J19" s="833">
        <v>10.9</v>
      </c>
      <c r="K19" s="884">
        <v>10.76</v>
      </c>
      <c r="L19" s="882">
        <v>5</v>
      </c>
      <c r="M19" s="882">
        <v>42</v>
      </c>
      <c r="N19" s="885">
        <v>14</v>
      </c>
      <c r="O19" s="882" t="s">
        <v>4808</v>
      </c>
      <c r="P19" s="886" t="s">
        <v>4835</v>
      </c>
      <c r="Q19" s="887">
        <f t="shared" si="0"/>
        <v>-6</v>
      </c>
      <c r="R19" s="887">
        <f t="shared" si="0"/>
        <v>-64.549999999999983</v>
      </c>
      <c r="S19" s="878">
        <f t="shared" si="1"/>
        <v>210</v>
      </c>
      <c r="T19" s="878">
        <f t="shared" si="2"/>
        <v>163.5</v>
      </c>
      <c r="U19" s="878">
        <f t="shared" si="3"/>
        <v>-46.5</v>
      </c>
      <c r="V19" s="888">
        <f t="shared" si="4"/>
        <v>0.77857142857142858</v>
      </c>
      <c r="W19" s="834">
        <v>5</v>
      </c>
    </row>
    <row r="20" spans="1:23" ht="14.4" customHeight="1" x14ac:dyDescent="0.3">
      <c r="A20" s="894" t="s">
        <v>4836</v>
      </c>
      <c r="B20" s="890">
        <v>5</v>
      </c>
      <c r="C20" s="891">
        <v>65.87</v>
      </c>
      <c r="D20" s="838">
        <v>16</v>
      </c>
      <c r="E20" s="889">
        <v>2</v>
      </c>
      <c r="F20" s="883">
        <v>26.35</v>
      </c>
      <c r="G20" s="833">
        <v>18.5</v>
      </c>
      <c r="H20" s="882">
        <v>3</v>
      </c>
      <c r="I20" s="883">
        <v>39.520000000000003</v>
      </c>
      <c r="J20" s="840">
        <v>22.3</v>
      </c>
      <c r="K20" s="884">
        <v>13.17</v>
      </c>
      <c r="L20" s="882">
        <v>6</v>
      </c>
      <c r="M20" s="882">
        <v>54</v>
      </c>
      <c r="N20" s="885">
        <v>18</v>
      </c>
      <c r="O20" s="882" t="s">
        <v>4808</v>
      </c>
      <c r="P20" s="886" t="s">
        <v>4837</v>
      </c>
      <c r="Q20" s="887">
        <f t="shared" si="0"/>
        <v>-2</v>
      </c>
      <c r="R20" s="887">
        <f t="shared" si="0"/>
        <v>-26.35</v>
      </c>
      <c r="S20" s="878">
        <f t="shared" si="1"/>
        <v>54</v>
      </c>
      <c r="T20" s="878">
        <f t="shared" si="2"/>
        <v>66.900000000000006</v>
      </c>
      <c r="U20" s="878">
        <f t="shared" si="3"/>
        <v>12.900000000000006</v>
      </c>
      <c r="V20" s="888">
        <f t="shared" si="4"/>
        <v>1.2388888888888889</v>
      </c>
      <c r="W20" s="834">
        <v>24</v>
      </c>
    </row>
    <row r="21" spans="1:23" ht="14.4" customHeight="1" x14ac:dyDescent="0.3">
      <c r="A21" s="893" t="s">
        <v>4838</v>
      </c>
      <c r="B21" s="835">
        <v>25</v>
      </c>
      <c r="C21" s="836">
        <v>216.66</v>
      </c>
      <c r="D21" s="837">
        <v>13.2</v>
      </c>
      <c r="E21" s="844">
        <v>21</v>
      </c>
      <c r="F21" s="822">
        <v>181.8</v>
      </c>
      <c r="G21" s="823">
        <v>12</v>
      </c>
      <c r="H21" s="828">
        <v>21</v>
      </c>
      <c r="I21" s="822">
        <v>181.43</v>
      </c>
      <c r="J21" s="823">
        <v>12.6</v>
      </c>
      <c r="K21" s="827">
        <v>8.65</v>
      </c>
      <c r="L21" s="828">
        <v>4</v>
      </c>
      <c r="M21" s="828">
        <v>39</v>
      </c>
      <c r="N21" s="829">
        <v>13</v>
      </c>
      <c r="O21" s="828" t="s">
        <v>4808</v>
      </c>
      <c r="P21" s="845" t="s">
        <v>4839</v>
      </c>
      <c r="Q21" s="830">
        <f t="shared" si="0"/>
        <v>-4</v>
      </c>
      <c r="R21" s="830">
        <f t="shared" si="0"/>
        <v>-35.22999999999999</v>
      </c>
      <c r="S21" s="841">
        <f t="shared" si="1"/>
        <v>273</v>
      </c>
      <c r="T21" s="841">
        <f t="shared" si="2"/>
        <v>264.59999999999997</v>
      </c>
      <c r="U21" s="841">
        <f t="shared" si="3"/>
        <v>-8.4000000000000341</v>
      </c>
      <c r="V21" s="846">
        <f t="shared" si="4"/>
        <v>0.96923076923076912</v>
      </c>
      <c r="W21" s="831">
        <v>29</v>
      </c>
    </row>
    <row r="22" spans="1:23" ht="14.4" customHeight="1" x14ac:dyDescent="0.3">
      <c r="A22" s="894" t="s">
        <v>4840</v>
      </c>
      <c r="B22" s="890">
        <v>6</v>
      </c>
      <c r="C22" s="891">
        <v>57.34</v>
      </c>
      <c r="D22" s="838">
        <v>14.7</v>
      </c>
      <c r="E22" s="889">
        <v>8</v>
      </c>
      <c r="F22" s="883">
        <v>74.680000000000007</v>
      </c>
      <c r="G22" s="833">
        <v>15.1</v>
      </c>
      <c r="H22" s="882">
        <v>5</v>
      </c>
      <c r="I22" s="883">
        <v>46.4</v>
      </c>
      <c r="J22" s="833">
        <v>15.4</v>
      </c>
      <c r="K22" s="884">
        <v>9.34</v>
      </c>
      <c r="L22" s="882">
        <v>5</v>
      </c>
      <c r="M22" s="882">
        <v>48</v>
      </c>
      <c r="N22" s="885">
        <v>16</v>
      </c>
      <c r="O22" s="882" t="s">
        <v>4808</v>
      </c>
      <c r="P22" s="886" t="s">
        <v>4841</v>
      </c>
      <c r="Q22" s="887">
        <f t="shared" si="0"/>
        <v>-1</v>
      </c>
      <c r="R22" s="887">
        <f t="shared" si="0"/>
        <v>-10.940000000000005</v>
      </c>
      <c r="S22" s="878">
        <f t="shared" si="1"/>
        <v>80</v>
      </c>
      <c r="T22" s="878">
        <f t="shared" si="2"/>
        <v>77</v>
      </c>
      <c r="U22" s="878">
        <f t="shared" si="3"/>
        <v>-3</v>
      </c>
      <c r="V22" s="888">
        <f t="shared" si="4"/>
        <v>0.96250000000000002</v>
      </c>
      <c r="W22" s="834">
        <v>10</v>
      </c>
    </row>
    <row r="23" spans="1:23" ht="14.4" customHeight="1" x14ac:dyDescent="0.3">
      <c r="A23" s="894" t="s">
        <v>4842</v>
      </c>
      <c r="B23" s="890">
        <v>4</v>
      </c>
      <c r="C23" s="891">
        <v>47.59</v>
      </c>
      <c r="D23" s="838">
        <v>18</v>
      </c>
      <c r="E23" s="889">
        <v>5</v>
      </c>
      <c r="F23" s="883">
        <v>56.05</v>
      </c>
      <c r="G23" s="833">
        <v>17</v>
      </c>
      <c r="H23" s="882">
        <v>3</v>
      </c>
      <c r="I23" s="883">
        <v>33.630000000000003</v>
      </c>
      <c r="J23" s="833">
        <v>16.3</v>
      </c>
      <c r="K23" s="884">
        <v>11.21</v>
      </c>
      <c r="L23" s="882">
        <v>6</v>
      </c>
      <c r="M23" s="882">
        <v>54</v>
      </c>
      <c r="N23" s="885">
        <v>18</v>
      </c>
      <c r="O23" s="882" t="s">
        <v>4808</v>
      </c>
      <c r="P23" s="886" t="s">
        <v>4843</v>
      </c>
      <c r="Q23" s="887">
        <f t="shared" si="0"/>
        <v>-1</v>
      </c>
      <c r="R23" s="887">
        <f t="shared" si="0"/>
        <v>-13.96</v>
      </c>
      <c r="S23" s="878">
        <f t="shared" si="1"/>
        <v>54</v>
      </c>
      <c r="T23" s="878">
        <f t="shared" si="2"/>
        <v>48.900000000000006</v>
      </c>
      <c r="U23" s="878">
        <f t="shared" si="3"/>
        <v>-5.0999999999999943</v>
      </c>
      <c r="V23" s="888">
        <f t="shared" si="4"/>
        <v>0.90555555555555567</v>
      </c>
      <c r="W23" s="834"/>
    </row>
    <row r="24" spans="1:23" ht="14.4" customHeight="1" x14ac:dyDescent="0.3">
      <c r="A24" s="893" t="s">
        <v>4844</v>
      </c>
      <c r="B24" s="841">
        <v>43</v>
      </c>
      <c r="C24" s="842">
        <v>312.20999999999998</v>
      </c>
      <c r="D24" s="843">
        <v>9.8000000000000007</v>
      </c>
      <c r="E24" s="824">
        <v>53</v>
      </c>
      <c r="F24" s="825">
        <v>384.82</v>
      </c>
      <c r="G24" s="826">
        <v>9.6999999999999993</v>
      </c>
      <c r="H24" s="828">
        <v>48</v>
      </c>
      <c r="I24" s="822">
        <v>348.51</v>
      </c>
      <c r="J24" s="823">
        <v>9.6</v>
      </c>
      <c r="K24" s="827">
        <v>7.26</v>
      </c>
      <c r="L24" s="828">
        <v>3</v>
      </c>
      <c r="M24" s="828">
        <v>30</v>
      </c>
      <c r="N24" s="829">
        <v>10</v>
      </c>
      <c r="O24" s="828" t="s">
        <v>4808</v>
      </c>
      <c r="P24" s="845" t="s">
        <v>4845</v>
      </c>
      <c r="Q24" s="830">
        <f t="shared" si="0"/>
        <v>5</v>
      </c>
      <c r="R24" s="830">
        <f t="shared" si="0"/>
        <v>36.300000000000011</v>
      </c>
      <c r="S24" s="841">
        <f t="shared" si="1"/>
        <v>480</v>
      </c>
      <c r="T24" s="841">
        <f t="shared" si="2"/>
        <v>460.79999999999995</v>
      </c>
      <c r="U24" s="841">
        <f t="shared" si="3"/>
        <v>-19.200000000000045</v>
      </c>
      <c r="V24" s="846">
        <f t="shared" si="4"/>
        <v>0.95999999999999985</v>
      </c>
      <c r="W24" s="831">
        <v>22</v>
      </c>
    </row>
    <row r="25" spans="1:23" ht="14.4" customHeight="1" x14ac:dyDescent="0.3">
      <c r="A25" s="894" t="s">
        <v>4846</v>
      </c>
      <c r="B25" s="878">
        <v>7</v>
      </c>
      <c r="C25" s="879">
        <v>51.61</v>
      </c>
      <c r="D25" s="847">
        <v>13.1</v>
      </c>
      <c r="E25" s="880">
        <v>14</v>
      </c>
      <c r="F25" s="881">
        <v>105.67</v>
      </c>
      <c r="G25" s="832">
        <v>13</v>
      </c>
      <c r="H25" s="882">
        <v>11</v>
      </c>
      <c r="I25" s="883">
        <v>86</v>
      </c>
      <c r="J25" s="840">
        <v>15.4</v>
      </c>
      <c r="K25" s="884">
        <v>7.37</v>
      </c>
      <c r="L25" s="882">
        <v>4</v>
      </c>
      <c r="M25" s="882">
        <v>36</v>
      </c>
      <c r="N25" s="885">
        <v>12</v>
      </c>
      <c r="O25" s="882" t="s">
        <v>4808</v>
      </c>
      <c r="P25" s="886" t="s">
        <v>4847</v>
      </c>
      <c r="Q25" s="887">
        <f t="shared" si="0"/>
        <v>4</v>
      </c>
      <c r="R25" s="887">
        <f t="shared" si="0"/>
        <v>34.39</v>
      </c>
      <c r="S25" s="878">
        <f t="shared" si="1"/>
        <v>132</v>
      </c>
      <c r="T25" s="878">
        <f t="shared" si="2"/>
        <v>169.4</v>
      </c>
      <c r="U25" s="878">
        <f t="shared" si="3"/>
        <v>37.400000000000006</v>
      </c>
      <c r="V25" s="888">
        <f t="shared" si="4"/>
        <v>1.2833333333333334</v>
      </c>
      <c r="W25" s="834">
        <v>54</v>
      </c>
    </row>
    <row r="26" spans="1:23" ht="14.4" customHeight="1" x14ac:dyDescent="0.3">
      <c r="A26" s="894" t="s">
        <v>4848</v>
      </c>
      <c r="B26" s="878">
        <v>2</v>
      </c>
      <c r="C26" s="879">
        <v>16.989999999999998</v>
      </c>
      <c r="D26" s="847">
        <v>10.5</v>
      </c>
      <c r="E26" s="880">
        <v>2</v>
      </c>
      <c r="F26" s="881">
        <v>16.989999999999998</v>
      </c>
      <c r="G26" s="832">
        <v>25</v>
      </c>
      <c r="H26" s="882">
        <v>2</v>
      </c>
      <c r="I26" s="883">
        <v>16.989999999999998</v>
      </c>
      <c r="J26" s="833">
        <v>9.5</v>
      </c>
      <c r="K26" s="884">
        <v>8.49</v>
      </c>
      <c r="L26" s="882">
        <v>5</v>
      </c>
      <c r="M26" s="882">
        <v>45</v>
      </c>
      <c r="N26" s="885">
        <v>15</v>
      </c>
      <c r="O26" s="882" t="s">
        <v>4808</v>
      </c>
      <c r="P26" s="886" t="s">
        <v>4849</v>
      </c>
      <c r="Q26" s="887">
        <f t="shared" si="0"/>
        <v>0</v>
      </c>
      <c r="R26" s="887">
        <f t="shared" si="0"/>
        <v>0</v>
      </c>
      <c r="S26" s="878">
        <f t="shared" si="1"/>
        <v>30</v>
      </c>
      <c r="T26" s="878">
        <f t="shared" si="2"/>
        <v>19</v>
      </c>
      <c r="U26" s="878">
        <f t="shared" si="3"/>
        <v>-11</v>
      </c>
      <c r="V26" s="888">
        <f t="shared" si="4"/>
        <v>0.6333333333333333</v>
      </c>
      <c r="W26" s="834"/>
    </row>
    <row r="27" spans="1:23" ht="14.4" customHeight="1" x14ac:dyDescent="0.3">
      <c r="A27" s="893" t="s">
        <v>4850</v>
      </c>
      <c r="B27" s="841"/>
      <c r="C27" s="842"/>
      <c r="D27" s="843"/>
      <c r="E27" s="824">
        <v>1</v>
      </c>
      <c r="F27" s="825">
        <v>29.29</v>
      </c>
      <c r="G27" s="826">
        <v>9</v>
      </c>
      <c r="H27" s="828"/>
      <c r="I27" s="822"/>
      <c r="J27" s="823"/>
      <c r="K27" s="827">
        <v>5.41</v>
      </c>
      <c r="L27" s="828">
        <v>4</v>
      </c>
      <c r="M27" s="828">
        <v>33</v>
      </c>
      <c r="N27" s="829">
        <v>11</v>
      </c>
      <c r="O27" s="828" t="s">
        <v>4808</v>
      </c>
      <c r="P27" s="845" t="s">
        <v>4851</v>
      </c>
      <c r="Q27" s="830">
        <f t="shared" si="0"/>
        <v>0</v>
      </c>
      <c r="R27" s="830">
        <f t="shared" si="0"/>
        <v>0</v>
      </c>
      <c r="S27" s="841" t="str">
        <f t="shared" si="1"/>
        <v/>
      </c>
      <c r="T27" s="841" t="str">
        <f t="shared" si="2"/>
        <v/>
      </c>
      <c r="U27" s="841" t="str">
        <f t="shared" si="3"/>
        <v/>
      </c>
      <c r="V27" s="846" t="str">
        <f t="shared" si="4"/>
        <v/>
      </c>
      <c r="W27" s="831"/>
    </row>
    <row r="28" spans="1:23" ht="14.4" customHeight="1" x14ac:dyDescent="0.3">
      <c r="A28" s="893" t="s">
        <v>4852</v>
      </c>
      <c r="B28" s="835">
        <v>2</v>
      </c>
      <c r="C28" s="836">
        <v>6.72</v>
      </c>
      <c r="D28" s="837">
        <v>10</v>
      </c>
      <c r="E28" s="844"/>
      <c r="F28" s="822"/>
      <c r="G28" s="823"/>
      <c r="H28" s="828"/>
      <c r="I28" s="822"/>
      <c r="J28" s="823"/>
      <c r="K28" s="827">
        <v>3.36</v>
      </c>
      <c r="L28" s="828">
        <v>2</v>
      </c>
      <c r="M28" s="828">
        <v>21</v>
      </c>
      <c r="N28" s="829">
        <v>7</v>
      </c>
      <c r="O28" s="828" t="s">
        <v>4169</v>
      </c>
      <c r="P28" s="845" t="s">
        <v>4853</v>
      </c>
      <c r="Q28" s="830">
        <f t="shared" si="0"/>
        <v>-2</v>
      </c>
      <c r="R28" s="830">
        <f t="shared" si="0"/>
        <v>-6.72</v>
      </c>
      <c r="S28" s="841" t="str">
        <f t="shared" si="1"/>
        <v/>
      </c>
      <c r="T28" s="841" t="str">
        <f t="shared" si="2"/>
        <v/>
      </c>
      <c r="U28" s="841" t="str">
        <f t="shared" si="3"/>
        <v/>
      </c>
      <c r="V28" s="846" t="str">
        <f t="shared" si="4"/>
        <v/>
      </c>
      <c r="W28" s="831"/>
    </row>
    <row r="29" spans="1:23" ht="14.4" customHeight="1" x14ac:dyDescent="0.3">
      <c r="A29" s="893" t="s">
        <v>4854</v>
      </c>
      <c r="B29" s="835">
        <v>3</v>
      </c>
      <c r="C29" s="836">
        <v>18.510000000000002</v>
      </c>
      <c r="D29" s="837">
        <v>8.6999999999999993</v>
      </c>
      <c r="E29" s="844">
        <v>2</v>
      </c>
      <c r="F29" s="822">
        <v>13.3</v>
      </c>
      <c r="G29" s="823">
        <v>7</v>
      </c>
      <c r="H29" s="828">
        <v>1</v>
      </c>
      <c r="I29" s="822">
        <v>6.65</v>
      </c>
      <c r="J29" s="823">
        <v>8</v>
      </c>
      <c r="K29" s="827">
        <v>6.66</v>
      </c>
      <c r="L29" s="828">
        <v>3</v>
      </c>
      <c r="M29" s="828">
        <v>30</v>
      </c>
      <c r="N29" s="829">
        <v>10</v>
      </c>
      <c r="O29" s="828" t="s">
        <v>4808</v>
      </c>
      <c r="P29" s="845" t="s">
        <v>4855</v>
      </c>
      <c r="Q29" s="830">
        <f t="shared" si="0"/>
        <v>-2</v>
      </c>
      <c r="R29" s="830">
        <f t="shared" si="0"/>
        <v>-11.860000000000001</v>
      </c>
      <c r="S29" s="841">
        <f t="shared" si="1"/>
        <v>10</v>
      </c>
      <c r="T29" s="841">
        <f t="shared" si="2"/>
        <v>8</v>
      </c>
      <c r="U29" s="841">
        <f t="shared" si="3"/>
        <v>-2</v>
      </c>
      <c r="V29" s="846">
        <f t="shared" si="4"/>
        <v>0.8</v>
      </c>
      <c r="W29" s="831"/>
    </row>
    <row r="30" spans="1:23" ht="14.4" customHeight="1" x14ac:dyDescent="0.3">
      <c r="A30" s="894" t="s">
        <v>4856</v>
      </c>
      <c r="B30" s="890">
        <v>2</v>
      </c>
      <c r="C30" s="891">
        <v>13.95</v>
      </c>
      <c r="D30" s="838">
        <v>7.5</v>
      </c>
      <c r="E30" s="889">
        <v>1</v>
      </c>
      <c r="F30" s="883">
        <v>11.82</v>
      </c>
      <c r="G30" s="833">
        <v>7</v>
      </c>
      <c r="H30" s="882">
        <v>2</v>
      </c>
      <c r="I30" s="883">
        <v>14.02</v>
      </c>
      <c r="J30" s="840">
        <v>18.5</v>
      </c>
      <c r="K30" s="884">
        <v>7.01</v>
      </c>
      <c r="L30" s="882">
        <v>5</v>
      </c>
      <c r="M30" s="882">
        <v>42</v>
      </c>
      <c r="N30" s="885">
        <v>14</v>
      </c>
      <c r="O30" s="882" t="s">
        <v>4808</v>
      </c>
      <c r="P30" s="886" t="s">
        <v>4857</v>
      </c>
      <c r="Q30" s="887">
        <f t="shared" si="0"/>
        <v>0</v>
      </c>
      <c r="R30" s="887">
        <f t="shared" si="0"/>
        <v>7.0000000000000284E-2</v>
      </c>
      <c r="S30" s="878">
        <f t="shared" si="1"/>
        <v>28</v>
      </c>
      <c r="T30" s="878">
        <f t="shared" si="2"/>
        <v>37</v>
      </c>
      <c r="U30" s="878">
        <f t="shared" si="3"/>
        <v>9</v>
      </c>
      <c r="V30" s="888">
        <f t="shared" si="4"/>
        <v>1.3214285714285714</v>
      </c>
      <c r="W30" s="834">
        <v>9</v>
      </c>
    </row>
    <row r="31" spans="1:23" ht="14.4" customHeight="1" x14ac:dyDescent="0.3">
      <c r="A31" s="894" t="s">
        <v>4858</v>
      </c>
      <c r="B31" s="890">
        <v>2</v>
      </c>
      <c r="C31" s="891">
        <v>15.83</v>
      </c>
      <c r="D31" s="838">
        <v>13.5</v>
      </c>
      <c r="E31" s="889">
        <v>1</v>
      </c>
      <c r="F31" s="883">
        <v>10.38</v>
      </c>
      <c r="G31" s="833">
        <v>10</v>
      </c>
      <c r="H31" s="882">
        <v>2</v>
      </c>
      <c r="I31" s="883">
        <v>20.76</v>
      </c>
      <c r="J31" s="840">
        <v>22</v>
      </c>
      <c r="K31" s="884">
        <v>10.38</v>
      </c>
      <c r="L31" s="882">
        <v>6</v>
      </c>
      <c r="M31" s="882">
        <v>51</v>
      </c>
      <c r="N31" s="885">
        <v>17</v>
      </c>
      <c r="O31" s="882" t="s">
        <v>4808</v>
      </c>
      <c r="P31" s="886" t="s">
        <v>4859</v>
      </c>
      <c r="Q31" s="887">
        <f t="shared" si="0"/>
        <v>0</v>
      </c>
      <c r="R31" s="887">
        <f t="shared" si="0"/>
        <v>4.9300000000000015</v>
      </c>
      <c r="S31" s="878">
        <f t="shared" si="1"/>
        <v>34</v>
      </c>
      <c r="T31" s="878">
        <f t="shared" si="2"/>
        <v>44</v>
      </c>
      <c r="U31" s="878">
        <f t="shared" si="3"/>
        <v>10</v>
      </c>
      <c r="V31" s="888">
        <f t="shared" si="4"/>
        <v>1.2941176470588236</v>
      </c>
      <c r="W31" s="834">
        <v>19</v>
      </c>
    </row>
    <row r="32" spans="1:23" ht="14.4" customHeight="1" x14ac:dyDescent="0.3">
      <c r="A32" s="893" t="s">
        <v>4860</v>
      </c>
      <c r="B32" s="835">
        <v>1</v>
      </c>
      <c r="C32" s="836">
        <v>2.44</v>
      </c>
      <c r="D32" s="837">
        <v>3</v>
      </c>
      <c r="E32" s="844"/>
      <c r="F32" s="822"/>
      <c r="G32" s="823"/>
      <c r="H32" s="828"/>
      <c r="I32" s="822"/>
      <c r="J32" s="823"/>
      <c r="K32" s="827">
        <v>2.44</v>
      </c>
      <c r="L32" s="828">
        <v>1</v>
      </c>
      <c r="M32" s="828">
        <v>9</v>
      </c>
      <c r="N32" s="829">
        <v>3</v>
      </c>
      <c r="O32" s="828" t="s">
        <v>4808</v>
      </c>
      <c r="P32" s="845" t="s">
        <v>4861</v>
      </c>
      <c r="Q32" s="830">
        <f t="shared" si="0"/>
        <v>-1</v>
      </c>
      <c r="R32" s="830">
        <f t="shared" si="0"/>
        <v>-2.44</v>
      </c>
      <c r="S32" s="841" t="str">
        <f t="shared" si="1"/>
        <v/>
      </c>
      <c r="T32" s="841" t="str">
        <f t="shared" si="2"/>
        <v/>
      </c>
      <c r="U32" s="841" t="str">
        <f t="shared" si="3"/>
        <v/>
      </c>
      <c r="V32" s="846" t="str">
        <f t="shared" si="4"/>
        <v/>
      </c>
      <c r="W32" s="831"/>
    </row>
    <row r="33" spans="1:23" ht="14.4" customHeight="1" x14ac:dyDescent="0.3">
      <c r="A33" s="893" t="s">
        <v>4862</v>
      </c>
      <c r="B33" s="835">
        <v>1</v>
      </c>
      <c r="C33" s="836">
        <v>0.85</v>
      </c>
      <c r="D33" s="837">
        <v>8</v>
      </c>
      <c r="E33" s="844"/>
      <c r="F33" s="822"/>
      <c r="G33" s="823"/>
      <c r="H33" s="828"/>
      <c r="I33" s="822"/>
      <c r="J33" s="823"/>
      <c r="K33" s="827">
        <v>0.85</v>
      </c>
      <c r="L33" s="828">
        <v>3</v>
      </c>
      <c r="M33" s="828">
        <v>27</v>
      </c>
      <c r="N33" s="829">
        <v>9</v>
      </c>
      <c r="O33" s="828" t="s">
        <v>4808</v>
      </c>
      <c r="P33" s="845" t="s">
        <v>4863</v>
      </c>
      <c r="Q33" s="830">
        <f t="shared" si="0"/>
        <v>-1</v>
      </c>
      <c r="R33" s="830">
        <f t="shared" si="0"/>
        <v>-0.85</v>
      </c>
      <c r="S33" s="841" t="str">
        <f t="shared" si="1"/>
        <v/>
      </c>
      <c r="T33" s="841" t="str">
        <f t="shared" si="2"/>
        <v/>
      </c>
      <c r="U33" s="841" t="str">
        <f t="shared" si="3"/>
        <v/>
      </c>
      <c r="V33" s="846" t="str">
        <f t="shared" si="4"/>
        <v/>
      </c>
      <c r="W33" s="831"/>
    </row>
    <row r="34" spans="1:23" ht="14.4" customHeight="1" x14ac:dyDescent="0.3">
      <c r="A34" s="893" t="s">
        <v>4864</v>
      </c>
      <c r="B34" s="835">
        <v>1</v>
      </c>
      <c r="C34" s="836">
        <v>3.28</v>
      </c>
      <c r="D34" s="837">
        <v>7</v>
      </c>
      <c r="E34" s="844"/>
      <c r="F34" s="822"/>
      <c r="G34" s="823"/>
      <c r="H34" s="828"/>
      <c r="I34" s="822"/>
      <c r="J34" s="823"/>
      <c r="K34" s="827">
        <v>3.28</v>
      </c>
      <c r="L34" s="828">
        <v>1</v>
      </c>
      <c r="M34" s="828">
        <v>12</v>
      </c>
      <c r="N34" s="829">
        <v>4</v>
      </c>
      <c r="O34" s="828" t="s">
        <v>4169</v>
      </c>
      <c r="P34" s="845" t="s">
        <v>4865</v>
      </c>
      <c r="Q34" s="830">
        <f t="shared" si="0"/>
        <v>-1</v>
      </c>
      <c r="R34" s="830">
        <f t="shared" si="0"/>
        <v>-3.28</v>
      </c>
      <c r="S34" s="841" t="str">
        <f t="shared" si="1"/>
        <v/>
      </c>
      <c r="T34" s="841" t="str">
        <f t="shared" si="2"/>
        <v/>
      </c>
      <c r="U34" s="841" t="str">
        <f t="shared" si="3"/>
        <v/>
      </c>
      <c r="V34" s="846" t="str">
        <f t="shared" si="4"/>
        <v/>
      </c>
      <c r="W34" s="831"/>
    </row>
    <row r="35" spans="1:23" ht="14.4" customHeight="1" x14ac:dyDescent="0.3">
      <c r="A35" s="893" t="s">
        <v>4866</v>
      </c>
      <c r="B35" s="841"/>
      <c r="C35" s="842"/>
      <c r="D35" s="843"/>
      <c r="E35" s="844">
        <v>1</v>
      </c>
      <c r="F35" s="822">
        <v>2.94</v>
      </c>
      <c r="G35" s="823">
        <v>5</v>
      </c>
      <c r="H35" s="824"/>
      <c r="I35" s="825"/>
      <c r="J35" s="826"/>
      <c r="K35" s="827">
        <v>2.94</v>
      </c>
      <c r="L35" s="828">
        <v>1</v>
      </c>
      <c r="M35" s="828">
        <v>9</v>
      </c>
      <c r="N35" s="829">
        <v>3</v>
      </c>
      <c r="O35" s="828" t="s">
        <v>4169</v>
      </c>
      <c r="P35" s="845" t="s">
        <v>4865</v>
      </c>
      <c r="Q35" s="830">
        <f t="shared" si="0"/>
        <v>0</v>
      </c>
      <c r="R35" s="830">
        <f t="shared" si="0"/>
        <v>0</v>
      </c>
      <c r="S35" s="841" t="str">
        <f t="shared" si="1"/>
        <v/>
      </c>
      <c r="T35" s="841" t="str">
        <f t="shared" si="2"/>
        <v/>
      </c>
      <c r="U35" s="841" t="str">
        <f t="shared" si="3"/>
        <v/>
      </c>
      <c r="V35" s="846" t="str">
        <f t="shared" si="4"/>
        <v/>
      </c>
      <c r="W35" s="831"/>
    </row>
    <row r="36" spans="1:23" ht="14.4" customHeight="1" x14ac:dyDescent="0.3">
      <c r="A36" s="894" t="s">
        <v>4867</v>
      </c>
      <c r="B36" s="878"/>
      <c r="C36" s="879"/>
      <c r="D36" s="847"/>
      <c r="E36" s="889"/>
      <c r="F36" s="883"/>
      <c r="G36" s="833"/>
      <c r="H36" s="880">
        <v>1</v>
      </c>
      <c r="I36" s="881">
        <v>4.37</v>
      </c>
      <c r="J36" s="832">
        <v>2</v>
      </c>
      <c r="K36" s="884">
        <v>4.37</v>
      </c>
      <c r="L36" s="882">
        <v>2</v>
      </c>
      <c r="M36" s="882">
        <v>21</v>
      </c>
      <c r="N36" s="885">
        <v>7</v>
      </c>
      <c r="O36" s="882" t="s">
        <v>4169</v>
      </c>
      <c r="P36" s="886" t="s">
        <v>4865</v>
      </c>
      <c r="Q36" s="887">
        <f t="shared" si="0"/>
        <v>1</v>
      </c>
      <c r="R36" s="887">
        <f t="shared" si="0"/>
        <v>4.37</v>
      </c>
      <c r="S36" s="878">
        <f t="shared" si="1"/>
        <v>7</v>
      </c>
      <c r="T36" s="878">
        <f t="shared" si="2"/>
        <v>2</v>
      </c>
      <c r="U36" s="878">
        <f t="shared" si="3"/>
        <v>-5</v>
      </c>
      <c r="V36" s="888">
        <f t="shared" si="4"/>
        <v>0.2857142857142857</v>
      </c>
      <c r="W36" s="834"/>
    </row>
    <row r="37" spans="1:23" ht="14.4" customHeight="1" x14ac:dyDescent="0.3">
      <c r="A37" s="893" t="s">
        <v>4868</v>
      </c>
      <c r="B37" s="835">
        <v>1</v>
      </c>
      <c r="C37" s="836">
        <v>1.07</v>
      </c>
      <c r="D37" s="837">
        <v>8</v>
      </c>
      <c r="E37" s="844"/>
      <c r="F37" s="822"/>
      <c r="G37" s="823"/>
      <c r="H37" s="828"/>
      <c r="I37" s="822"/>
      <c r="J37" s="823"/>
      <c r="K37" s="827">
        <v>1.07</v>
      </c>
      <c r="L37" s="828">
        <v>2</v>
      </c>
      <c r="M37" s="828">
        <v>18</v>
      </c>
      <c r="N37" s="829">
        <v>6</v>
      </c>
      <c r="O37" s="828" t="s">
        <v>4808</v>
      </c>
      <c r="P37" s="845" t="s">
        <v>4869</v>
      </c>
      <c r="Q37" s="830">
        <f t="shared" si="0"/>
        <v>-1</v>
      </c>
      <c r="R37" s="830">
        <f t="shared" si="0"/>
        <v>-1.07</v>
      </c>
      <c r="S37" s="841" t="str">
        <f t="shared" si="1"/>
        <v/>
      </c>
      <c r="T37" s="841" t="str">
        <f t="shared" si="2"/>
        <v/>
      </c>
      <c r="U37" s="841" t="str">
        <f t="shared" si="3"/>
        <v/>
      </c>
      <c r="V37" s="846" t="str">
        <f t="shared" si="4"/>
        <v/>
      </c>
      <c r="W37" s="831"/>
    </row>
    <row r="38" spans="1:23" ht="14.4" customHeight="1" x14ac:dyDescent="0.3">
      <c r="A38" s="893" t="s">
        <v>4870</v>
      </c>
      <c r="B38" s="841"/>
      <c r="C38" s="842"/>
      <c r="D38" s="843"/>
      <c r="E38" s="824">
        <v>1</v>
      </c>
      <c r="F38" s="825">
        <v>0.42</v>
      </c>
      <c r="G38" s="826">
        <v>2</v>
      </c>
      <c r="H38" s="828"/>
      <c r="I38" s="822"/>
      <c r="J38" s="823"/>
      <c r="K38" s="827">
        <v>0.42</v>
      </c>
      <c r="L38" s="828">
        <v>1</v>
      </c>
      <c r="M38" s="828">
        <v>6</v>
      </c>
      <c r="N38" s="829">
        <v>2</v>
      </c>
      <c r="O38" s="828" t="s">
        <v>4808</v>
      </c>
      <c r="P38" s="845" t="s">
        <v>4871</v>
      </c>
      <c r="Q38" s="830">
        <f t="shared" si="0"/>
        <v>0</v>
      </c>
      <c r="R38" s="830">
        <f t="shared" si="0"/>
        <v>0</v>
      </c>
      <c r="S38" s="841" t="str">
        <f t="shared" si="1"/>
        <v/>
      </c>
      <c r="T38" s="841" t="str">
        <f t="shared" si="2"/>
        <v/>
      </c>
      <c r="U38" s="841" t="str">
        <f t="shared" si="3"/>
        <v/>
      </c>
      <c r="V38" s="846" t="str">
        <f t="shared" si="4"/>
        <v/>
      </c>
      <c r="W38" s="831"/>
    </row>
    <row r="39" spans="1:23" ht="14.4" customHeight="1" x14ac:dyDescent="0.3">
      <c r="A39" s="894" t="s">
        <v>4872</v>
      </c>
      <c r="B39" s="878">
        <v>1</v>
      </c>
      <c r="C39" s="879">
        <v>1.34</v>
      </c>
      <c r="D39" s="847">
        <v>17</v>
      </c>
      <c r="E39" s="880"/>
      <c r="F39" s="881"/>
      <c r="G39" s="832"/>
      <c r="H39" s="882"/>
      <c r="I39" s="883"/>
      <c r="J39" s="833"/>
      <c r="K39" s="884">
        <v>0.55000000000000004</v>
      </c>
      <c r="L39" s="882">
        <v>1</v>
      </c>
      <c r="M39" s="882">
        <v>9</v>
      </c>
      <c r="N39" s="885">
        <v>3</v>
      </c>
      <c r="O39" s="882" t="s">
        <v>4808</v>
      </c>
      <c r="P39" s="886" t="s">
        <v>4873</v>
      </c>
      <c r="Q39" s="887">
        <f t="shared" si="0"/>
        <v>-1</v>
      </c>
      <c r="R39" s="887">
        <f t="shared" si="0"/>
        <v>-1.34</v>
      </c>
      <c r="S39" s="878" t="str">
        <f t="shared" si="1"/>
        <v/>
      </c>
      <c r="T39" s="878" t="str">
        <f t="shared" si="2"/>
        <v/>
      </c>
      <c r="U39" s="878" t="str">
        <f t="shared" si="3"/>
        <v/>
      </c>
      <c r="V39" s="888" t="str">
        <f t="shared" si="4"/>
        <v/>
      </c>
      <c r="W39" s="834"/>
    </row>
    <row r="40" spans="1:23" ht="14.4" customHeight="1" x14ac:dyDescent="0.3">
      <c r="A40" s="893" t="s">
        <v>4874</v>
      </c>
      <c r="B40" s="835">
        <v>3</v>
      </c>
      <c r="C40" s="836">
        <v>1.48</v>
      </c>
      <c r="D40" s="837">
        <v>2.2999999999999998</v>
      </c>
      <c r="E40" s="844">
        <v>1</v>
      </c>
      <c r="F40" s="822">
        <v>0.49</v>
      </c>
      <c r="G40" s="823">
        <v>2</v>
      </c>
      <c r="H40" s="828"/>
      <c r="I40" s="822"/>
      <c r="J40" s="823"/>
      <c r="K40" s="827">
        <v>0.49</v>
      </c>
      <c r="L40" s="828">
        <v>1</v>
      </c>
      <c r="M40" s="828">
        <v>9</v>
      </c>
      <c r="N40" s="829">
        <v>3</v>
      </c>
      <c r="O40" s="828" t="s">
        <v>4808</v>
      </c>
      <c r="P40" s="845" t="s">
        <v>4875</v>
      </c>
      <c r="Q40" s="830">
        <f t="shared" si="0"/>
        <v>-3</v>
      </c>
      <c r="R40" s="830">
        <f t="shared" si="0"/>
        <v>-1.48</v>
      </c>
      <c r="S40" s="841" t="str">
        <f t="shared" si="1"/>
        <v/>
      </c>
      <c r="T40" s="841" t="str">
        <f t="shared" si="2"/>
        <v/>
      </c>
      <c r="U40" s="841" t="str">
        <f t="shared" si="3"/>
        <v/>
      </c>
      <c r="V40" s="846" t="str">
        <f t="shared" si="4"/>
        <v/>
      </c>
      <c r="W40" s="831"/>
    </row>
    <row r="41" spans="1:23" ht="14.4" customHeight="1" x14ac:dyDescent="0.3">
      <c r="A41" s="893" t="s">
        <v>4876</v>
      </c>
      <c r="B41" s="841"/>
      <c r="C41" s="842"/>
      <c r="D41" s="843"/>
      <c r="E41" s="824">
        <v>2</v>
      </c>
      <c r="F41" s="825">
        <v>1.37</v>
      </c>
      <c r="G41" s="826">
        <v>12.5</v>
      </c>
      <c r="H41" s="828"/>
      <c r="I41" s="822"/>
      <c r="J41" s="823"/>
      <c r="K41" s="827">
        <v>0.68</v>
      </c>
      <c r="L41" s="828">
        <v>3</v>
      </c>
      <c r="M41" s="828">
        <v>27</v>
      </c>
      <c r="N41" s="829">
        <v>9</v>
      </c>
      <c r="O41" s="828" t="s">
        <v>4808</v>
      </c>
      <c r="P41" s="845" t="s">
        <v>4877</v>
      </c>
      <c r="Q41" s="830">
        <f t="shared" si="0"/>
        <v>0</v>
      </c>
      <c r="R41" s="830">
        <f t="shared" si="0"/>
        <v>0</v>
      </c>
      <c r="S41" s="841" t="str">
        <f t="shared" si="1"/>
        <v/>
      </c>
      <c r="T41" s="841" t="str">
        <f t="shared" si="2"/>
        <v/>
      </c>
      <c r="U41" s="841" t="str">
        <f t="shared" si="3"/>
        <v/>
      </c>
      <c r="V41" s="846" t="str">
        <f t="shared" si="4"/>
        <v/>
      </c>
      <c r="W41" s="831"/>
    </row>
    <row r="42" spans="1:23" ht="14.4" customHeight="1" x14ac:dyDescent="0.3">
      <c r="A42" s="893" t="s">
        <v>4878</v>
      </c>
      <c r="B42" s="835">
        <v>2</v>
      </c>
      <c r="C42" s="836">
        <v>0.87</v>
      </c>
      <c r="D42" s="837">
        <v>5.5</v>
      </c>
      <c r="E42" s="844">
        <v>1</v>
      </c>
      <c r="F42" s="822">
        <v>0.42</v>
      </c>
      <c r="G42" s="823">
        <v>2</v>
      </c>
      <c r="H42" s="828"/>
      <c r="I42" s="822"/>
      <c r="J42" s="823"/>
      <c r="K42" s="827">
        <v>0.42</v>
      </c>
      <c r="L42" s="828">
        <v>2</v>
      </c>
      <c r="M42" s="828">
        <v>18</v>
      </c>
      <c r="N42" s="829">
        <v>6</v>
      </c>
      <c r="O42" s="828" t="s">
        <v>4808</v>
      </c>
      <c r="P42" s="845" t="s">
        <v>4879</v>
      </c>
      <c r="Q42" s="830">
        <f t="shared" si="0"/>
        <v>-2</v>
      </c>
      <c r="R42" s="830">
        <f t="shared" si="0"/>
        <v>-0.87</v>
      </c>
      <c r="S42" s="841" t="str">
        <f t="shared" si="1"/>
        <v/>
      </c>
      <c r="T42" s="841" t="str">
        <f t="shared" si="2"/>
        <v/>
      </c>
      <c r="U42" s="841" t="str">
        <f t="shared" si="3"/>
        <v/>
      </c>
      <c r="V42" s="846" t="str">
        <f t="shared" si="4"/>
        <v/>
      </c>
      <c r="W42" s="831"/>
    </row>
    <row r="43" spans="1:23" ht="14.4" customHeight="1" x14ac:dyDescent="0.3">
      <c r="A43" s="894" t="s">
        <v>4880</v>
      </c>
      <c r="B43" s="890"/>
      <c r="C43" s="891"/>
      <c r="D43" s="838"/>
      <c r="E43" s="889"/>
      <c r="F43" s="883"/>
      <c r="G43" s="833"/>
      <c r="H43" s="882">
        <v>1</v>
      </c>
      <c r="I43" s="883">
        <v>0.54</v>
      </c>
      <c r="J43" s="840">
        <v>21</v>
      </c>
      <c r="K43" s="884">
        <v>0.54</v>
      </c>
      <c r="L43" s="882">
        <v>3</v>
      </c>
      <c r="M43" s="882">
        <v>24</v>
      </c>
      <c r="N43" s="885">
        <v>8</v>
      </c>
      <c r="O43" s="882" t="s">
        <v>4808</v>
      </c>
      <c r="P43" s="886" t="s">
        <v>4881</v>
      </c>
      <c r="Q43" s="887">
        <f t="shared" si="0"/>
        <v>1</v>
      </c>
      <c r="R43" s="887">
        <f t="shared" si="0"/>
        <v>0.54</v>
      </c>
      <c r="S43" s="878">
        <f t="shared" si="1"/>
        <v>8</v>
      </c>
      <c r="T43" s="878">
        <f t="shared" si="2"/>
        <v>21</v>
      </c>
      <c r="U43" s="878">
        <f t="shared" si="3"/>
        <v>13</v>
      </c>
      <c r="V43" s="888">
        <f t="shared" si="4"/>
        <v>2.625</v>
      </c>
      <c r="W43" s="834">
        <v>13</v>
      </c>
    </row>
    <row r="44" spans="1:23" ht="14.4" customHeight="1" x14ac:dyDescent="0.3">
      <c r="A44" s="893" t="s">
        <v>4882</v>
      </c>
      <c r="B44" s="835">
        <v>6</v>
      </c>
      <c r="C44" s="836">
        <v>2.3199999999999998</v>
      </c>
      <c r="D44" s="837">
        <v>4.3</v>
      </c>
      <c r="E44" s="844">
        <v>4</v>
      </c>
      <c r="F44" s="822">
        <v>1.25</v>
      </c>
      <c r="G44" s="823">
        <v>2.5</v>
      </c>
      <c r="H44" s="828">
        <v>3</v>
      </c>
      <c r="I44" s="822">
        <v>1.07</v>
      </c>
      <c r="J44" s="823">
        <v>3</v>
      </c>
      <c r="K44" s="827">
        <v>0.36</v>
      </c>
      <c r="L44" s="828">
        <v>2</v>
      </c>
      <c r="M44" s="828">
        <v>15</v>
      </c>
      <c r="N44" s="829">
        <v>5</v>
      </c>
      <c r="O44" s="828" t="s">
        <v>4808</v>
      </c>
      <c r="P44" s="845" t="s">
        <v>4883</v>
      </c>
      <c r="Q44" s="830">
        <f t="shared" si="0"/>
        <v>-3</v>
      </c>
      <c r="R44" s="830">
        <f t="shared" si="0"/>
        <v>-1.2499999999999998</v>
      </c>
      <c r="S44" s="841">
        <f t="shared" si="1"/>
        <v>15</v>
      </c>
      <c r="T44" s="841">
        <f t="shared" si="2"/>
        <v>9</v>
      </c>
      <c r="U44" s="841">
        <f t="shared" si="3"/>
        <v>-6</v>
      </c>
      <c r="V44" s="846">
        <f t="shared" si="4"/>
        <v>0.6</v>
      </c>
      <c r="W44" s="831"/>
    </row>
    <row r="45" spans="1:23" ht="14.4" customHeight="1" x14ac:dyDescent="0.3">
      <c r="A45" s="893" t="s">
        <v>4884</v>
      </c>
      <c r="B45" s="841">
        <v>1</v>
      </c>
      <c r="C45" s="842">
        <v>0.39</v>
      </c>
      <c r="D45" s="843">
        <v>2</v>
      </c>
      <c r="E45" s="844">
        <v>2</v>
      </c>
      <c r="F45" s="822">
        <v>0.78</v>
      </c>
      <c r="G45" s="823">
        <v>3.5</v>
      </c>
      <c r="H45" s="824">
        <v>2</v>
      </c>
      <c r="I45" s="825">
        <v>0.78</v>
      </c>
      <c r="J45" s="826">
        <v>2</v>
      </c>
      <c r="K45" s="827">
        <v>0.39</v>
      </c>
      <c r="L45" s="828">
        <v>2</v>
      </c>
      <c r="M45" s="828">
        <v>15</v>
      </c>
      <c r="N45" s="829">
        <v>5</v>
      </c>
      <c r="O45" s="828" t="s">
        <v>4808</v>
      </c>
      <c r="P45" s="845" t="s">
        <v>4885</v>
      </c>
      <c r="Q45" s="830">
        <f t="shared" si="0"/>
        <v>1</v>
      </c>
      <c r="R45" s="830">
        <f t="shared" si="0"/>
        <v>0.39</v>
      </c>
      <c r="S45" s="841">
        <f t="shared" si="1"/>
        <v>10</v>
      </c>
      <c r="T45" s="841">
        <f t="shared" si="2"/>
        <v>4</v>
      </c>
      <c r="U45" s="841">
        <f t="shared" si="3"/>
        <v>-6</v>
      </c>
      <c r="V45" s="846">
        <f t="shared" si="4"/>
        <v>0.4</v>
      </c>
      <c r="W45" s="831"/>
    </row>
    <row r="46" spans="1:23" ht="14.4" customHeight="1" x14ac:dyDescent="0.3">
      <c r="A46" s="894" t="s">
        <v>4886</v>
      </c>
      <c r="B46" s="878"/>
      <c r="C46" s="879"/>
      <c r="D46" s="847"/>
      <c r="E46" s="889"/>
      <c r="F46" s="883"/>
      <c r="G46" s="833"/>
      <c r="H46" s="880">
        <v>1</v>
      </c>
      <c r="I46" s="881">
        <v>0.95</v>
      </c>
      <c r="J46" s="832">
        <v>8</v>
      </c>
      <c r="K46" s="884">
        <v>0.95</v>
      </c>
      <c r="L46" s="882">
        <v>3</v>
      </c>
      <c r="M46" s="882">
        <v>30</v>
      </c>
      <c r="N46" s="885">
        <v>10</v>
      </c>
      <c r="O46" s="882" t="s">
        <v>4808</v>
      </c>
      <c r="P46" s="886" t="s">
        <v>4887</v>
      </c>
      <c r="Q46" s="887">
        <f t="shared" si="0"/>
        <v>1</v>
      </c>
      <c r="R46" s="887">
        <f t="shared" si="0"/>
        <v>0.95</v>
      </c>
      <c r="S46" s="878">
        <f t="shared" si="1"/>
        <v>10</v>
      </c>
      <c r="T46" s="878">
        <f t="shared" si="2"/>
        <v>8</v>
      </c>
      <c r="U46" s="878">
        <f t="shared" si="3"/>
        <v>-2</v>
      </c>
      <c r="V46" s="888">
        <f t="shared" si="4"/>
        <v>0.8</v>
      </c>
      <c r="W46" s="834"/>
    </row>
    <row r="47" spans="1:23" ht="14.4" customHeight="1" x14ac:dyDescent="0.3">
      <c r="A47" s="893" t="s">
        <v>4888</v>
      </c>
      <c r="B47" s="841">
        <v>3</v>
      </c>
      <c r="C47" s="842">
        <v>1.1000000000000001</v>
      </c>
      <c r="D47" s="843">
        <v>2</v>
      </c>
      <c r="E47" s="844">
        <v>2</v>
      </c>
      <c r="F47" s="822">
        <v>0.73</v>
      </c>
      <c r="G47" s="823">
        <v>2</v>
      </c>
      <c r="H47" s="824">
        <v>5</v>
      </c>
      <c r="I47" s="825">
        <v>1.88</v>
      </c>
      <c r="J47" s="826">
        <v>2</v>
      </c>
      <c r="K47" s="827">
        <v>0.37</v>
      </c>
      <c r="L47" s="828">
        <v>1</v>
      </c>
      <c r="M47" s="828">
        <v>12</v>
      </c>
      <c r="N47" s="829">
        <v>4</v>
      </c>
      <c r="O47" s="828" t="s">
        <v>4808</v>
      </c>
      <c r="P47" s="845" t="s">
        <v>4889</v>
      </c>
      <c r="Q47" s="830">
        <f t="shared" si="0"/>
        <v>2</v>
      </c>
      <c r="R47" s="830">
        <f t="shared" si="0"/>
        <v>0.7799999999999998</v>
      </c>
      <c r="S47" s="841">
        <f t="shared" si="1"/>
        <v>20</v>
      </c>
      <c r="T47" s="841">
        <f t="shared" si="2"/>
        <v>10</v>
      </c>
      <c r="U47" s="841">
        <f t="shared" si="3"/>
        <v>-10</v>
      </c>
      <c r="V47" s="846">
        <f t="shared" si="4"/>
        <v>0.5</v>
      </c>
      <c r="W47" s="831"/>
    </row>
    <row r="48" spans="1:23" ht="14.4" customHeight="1" x14ac:dyDescent="0.3">
      <c r="A48" s="894" t="s">
        <v>4890</v>
      </c>
      <c r="B48" s="878">
        <v>1</v>
      </c>
      <c r="C48" s="879">
        <v>0.56000000000000005</v>
      </c>
      <c r="D48" s="847">
        <v>7</v>
      </c>
      <c r="E48" s="889"/>
      <c r="F48" s="883"/>
      <c r="G48" s="833"/>
      <c r="H48" s="880"/>
      <c r="I48" s="881"/>
      <c r="J48" s="832"/>
      <c r="K48" s="884">
        <v>0.56000000000000005</v>
      </c>
      <c r="L48" s="882">
        <v>2</v>
      </c>
      <c r="M48" s="882">
        <v>18</v>
      </c>
      <c r="N48" s="885">
        <v>6</v>
      </c>
      <c r="O48" s="882" t="s">
        <v>4808</v>
      </c>
      <c r="P48" s="886" t="s">
        <v>4891</v>
      </c>
      <c r="Q48" s="887">
        <f t="shared" si="0"/>
        <v>-1</v>
      </c>
      <c r="R48" s="887">
        <f t="shared" si="0"/>
        <v>-0.56000000000000005</v>
      </c>
      <c r="S48" s="878" t="str">
        <f t="shared" si="1"/>
        <v/>
      </c>
      <c r="T48" s="878" t="str">
        <f t="shared" si="2"/>
        <v/>
      </c>
      <c r="U48" s="878" t="str">
        <f t="shared" si="3"/>
        <v/>
      </c>
      <c r="V48" s="888" t="str">
        <f t="shared" si="4"/>
        <v/>
      </c>
      <c r="W48" s="834"/>
    </row>
    <row r="49" spans="1:23" ht="14.4" customHeight="1" x14ac:dyDescent="0.3">
      <c r="A49" s="893" t="s">
        <v>4892</v>
      </c>
      <c r="B49" s="841"/>
      <c r="C49" s="842"/>
      <c r="D49" s="843"/>
      <c r="E49" s="844"/>
      <c r="F49" s="822"/>
      <c r="G49" s="823"/>
      <c r="H49" s="824">
        <v>1</v>
      </c>
      <c r="I49" s="825">
        <v>0.56000000000000005</v>
      </c>
      <c r="J49" s="839">
        <v>8</v>
      </c>
      <c r="K49" s="827">
        <v>0.56000000000000005</v>
      </c>
      <c r="L49" s="828">
        <v>2</v>
      </c>
      <c r="M49" s="828">
        <v>18</v>
      </c>
      <c r="N49" s="829">
        <v>6</v>
      </c>
      <c r="O49" s="828" t="s">
        <v>4808</v>
      </c>
      <c r="P49" s="845" t="s">
        <v>4893</v>
      </c>
      <c r="Q49" s="830">
        <f t="shared" si="0"/>
        <v>1</v>
      </c>
      <c r="R49" s="830">
        <f t="shared" si="0"/>
        <v>0.56000000000000005</v>
      </c>
      <c r="S49" s="841">
        <f t="shared" si="1"/>
        <v>6</v>
      </c>
      <c r="T49" s="841">
        <f t="shared" si="2"/>
        <v>8</v>
      </c>
      <c r="U49" s="841">
        <f t="shared" si="3"/>
        <v>2</v>
      </c>
      <c r="V49" s="846">
        <f t="shared" si="4"/>
        <v>1.3333333333333333</v>
      </c>
      <c r="W49" s="831">
        <v>2</v>
      </c>
    </row>
    <row r="50" spans="1:23" ht="14.4" customHeight="1" x14ac:dyDescent="0.3">
      <c r="A50" s="893" t="s">
        <v>4894</v>
      </c>
      <c r="B50" s="835">
        <v>2</v>
      </c>
      <c r="C50" s="836">
        <v>0.76</v>
      </c>
      <c r="D50" s="837">
        <v>6</v>
      </c>
      <c r="E50" s="844"/>
      <c r="F50" s="822"/>
      <c r="G50" s="823"/>
      <c r="H50" s="828"/>
      <c r="I50" s="822"/>
      <c r="J50" s="823"/>
      <c r="K50" s="827">
        <v>0.32</v>
      </c>
      <c r="L50" s="828">
        <v>1</v>
      </c>
      <c r="M50" s="828">
        <v>12</v>
      </c>
      <c r="N50" s="829">
        <v>4</v>
      </c>
      <c r="O50" s="828" t="s">
        <v>4808</v>
      </c>
      <c r="P50" s="845" t="s">
        <v>4895</v>
      </c>
      <c r="Q50" s="830">
        <f t="shared" si="0"/>
        <v>-2</v>
      </c>
      <c r="R50" s="830">
        <f t="shared" si="0"/>
        <v>-0.76</v>
      </c>
      <c r="S50" s="841" t="str">
        <f t="shared" si="1"/>
        <v/>
      </c>
      <c r="T50" s="841" t="str">
        <f t="shared" si="2"/>
        <v/>
      </c>
      <c r="U50" s="841" t="str">
        <f t="shared" si="3"/>
        <v/>
      </c>
      <c r="V50" s="846" t="str">
        <f t="shared" si="4"/>
        <v/>
      </c>
      <c r="W50" s="831"/>
    </row>
    <row r="51" spans="1:23" ht="14.4" customHeight="1" x14ac:dyDescent="0.3">
      <c r="A51" s="893" t="s">
        <v>4896</v>
      </c>
      <c r="B51" s="841"/>
      <c r="C51" s="842"/>
      <c r="D51" s="843"/>
      <c r="E51" s="844"/>
      <c r="F51" s="822"/>
      <c r="G51" s="823"/>
      <c r="H51" s="824">
        <v>1</v>
      </c>
      <c r="I51" s="825">
        <v>2.0499999999999998</v>
      </c>
      <c r="J51" s="839">
        <v>6</v>
      </c>
      <c r="K51" s="827">
        <v>2.0499999999999998</v>
      </c>
      <c r="L51" s="828">
        <v>2</v>
      </c>
      <c r="M51" s="828">
        <v>15</v>
      </c>
      <c r="N51" s="829">
        <v>5</v>
      </c>
      <c r="O51" s="828" t="s">
        <v>4808</v>
      </c>
      <c r="P51" s="845" t="s">
        <v>4897</v>
      </c>
      <c r="Q51" s="830">
        <f t="shared" si="0"/>
        <v>1</v>
      </c>
      <c r="R51" s="830">
        <f t="shared" si="0"/>
        <v>2.0499999999999998</v>
      </c>
      <c r="S51" s="841">
        <f t="shared" si="1"/>
        <v>5</v>
      </c>
      <c r="T51" s="841">
        <f t="shared" si="2"/>
        <v>6</v>
      </c>
      <c r="U51" s="841">
        <f t="shared" si="3"/>
        <v>1</v>
      </c>
      <c r="V51" s="846">
        <f t="shared" si="4"/>
        <v>1.2</v>
      </c>
      <c r="W51" s="831">
        <v>1</v>
      </c>
    </row>
    <row r="52" spans="1:23" ht="14.4" customHeight="1" x14ac:dyDescent="0.3">
      <c r="A52" s="893" t="s">
        <v>4898</v>
      </c>
      <c r="B52" s="841"/>
      <c r="C52" s="842"/>
      <c r="D52" s="843"/>
      <c r="E52" s="824">
        <v>1</v>
      </c>
      <c r="F52" s="825">
        <v>5.77</v>
      </c>
      <c r="G52" s="826">
        <v>52</v>
      </c>
      <c r="H52" s="828"/>
      <c r="I52" s="822"/>
      <c r="J52" s="823"/>
      <c r="K52" s="827">
        <v>4.82</v>
      </c>
      <c r="L52" s="828">
        <v>9</v>
      </c>
      <c r="M52" s="828">
        <v>81</v>
      </c>
      <c r="N52" s="829">
        <v>27</v>
      </c>
      <c r="O52" s="828" t="s">
        <v>4808</v>
      </c>
      <c r="P52" s="845" t="s">
        <v>4899</v>
      </c>
      <c r="Q52" s="830">
        <f t="shared" si="0"/>
        <v>0</v>
      </c>
      <c r="R52" s="830">
        <f t="shared" si="0"/>
        <v>0</v>
      </c>
      <c r="S52" s="841" t="str">
        <f t="shared" si="1"/>
        <v/>
      </c>
      <c r="T52" s="841" t="str">
        <f t="shared" si="2"/>
        <v/>
      </c>
      <c r="U52" s="841" t="str">
        <f t="shared" si="3"/>
        <v/>
      </c>
      <c r="V52" s="846" t="str">
        <f t="shared" si="4"/>
        <v/>
      </c>
      <c r="W52" s="831"/>
    </row>
    <row r="53" spans="1:23" ht="14.4" customHeight="1" x14ac:dyDescent="0.3">
      <c r="A53" s="893" t="s">
        <v>4900</v>
      </c>
      <c r="B53" s="841"/>
      <c r="C53" s="842"/>
      <c r="D53" s="843"/>
      <c r="E53" s="824">
        <v>1</v>
      </c>
      <c r="F53" s="825">
        <v>0.43</v>
      </c>
      <c r="G53" s="826">
        <v>11</v>
      </c>
      <c r="H53" s="828"/>
      <c r="I53" s="822"/>
      <c r="J53" s="823"/>
      <c r="K53" s="827">
        <v>0.43</v>
      </c>
      <c r="L53" s="828">
        <v>2</v>
      </c>
      <c r="M53" s="828">
        <v>18</v>
      </c>
      <c r="N53" s="829">
        <v>6</v>
      </c>
      <c r="O53" s="828" t="s">
        <v>4808</v>
      </c>
      <c r="P53" s="845" t="s">
        <v>4901</v>
      </c>
      <c r="Q53" s="830">
        <f t="shared" si="0"/>
        <v>0</v>
      </c>
      <c r="R53" s="830">
        <f t="shared" si="0"/>
        <v>0</v>
      </c>
      <c r="S53" s="841" t="str">
        <f t="shared" si="1"/>
        <v/>
      </c>
      <c r="T53" s="841" t="str">
        <f t="shared" si="2"/>
        <v/>
      </c>
      <c r="U53" s="841" t="str">
        <f t="shared" si="3"/>
        <v/>
      </c>
      <c r="V53" s="846" t="str">
        <f t="shared" si="4"/>
        <v/>
      </c>
      <c r="W53" s="831"/>
    </row>
    <row r="54" spans="1:23" ht="14.4" customHeight="1" x14ac:dyDescent="0.3">
      <c r="A54" s="893" t="s">
        <v>4902</v>
      </c>
      <c r="B54" s="841"/>
      <c r="C54" s="842"/>
      <c r="D54" s="843"/>
      <c r="E54" s="844"/>
      <c r="F54" s="822"/>
      <c r="G54" s="823"/>
      <c r="H54" s="824">
        <v>2</v>
      </c>
      <c r="I54" s="825">
        <v>2.87</v>
      </c>
      <c r="J54" s="826">
        <v>8.5</v>
      </c>
      <c r="K54" s="827">
        <v>1.43</v>
      </c>
      <c r="L54" s="828">
        <v>4</v>
      </c>
      <c r="M54" s="828">
        <v>36</v>
      </c>
      <c r="N54" s="829">
        <v>12</v>
      </c>
      <c r="O54" s="828" t="s">
        <v>4808</v>
      </c>
      <c r="P54" s="845" t="s">
        <v>4903</v>
      </c>
      <c r="Q54" s="830">
        <f t="shared" si="0"/>
        <v>2</v>
      </c>
      <c r="R54" s="830">
        <f t="shared" si="0"/>
        <v>2.87</v>
      </c>
      <c r="S54" s="841">
        <f t="shared" si="1"/>
        <v>24</v>
      </c>
      <c r="T54" s="841">
        <f t="shared" si="2"/>
        <v>17</v>
      </c>
      <c r="U54" s="841">
        <f t="shared" si="3"/>
        <v>-7</v>
      </c>
      <c r="V54" s="846">
        <f t="shared" si="4"/>
        <v>0.70833333333333337</v>
      </c>
      <c r="W54" s="831"/>
    </row>
    <row r="55" spans="1:23" ht="14.4" customHeight="1" x14ac:dyDescent="0.3">
      <c r="A55" s="894" t="s">
        <v>4904</v>
      </c>
      <c r="B55" s="878"/>
      <c r="C55" s="879"/>
      <c r="D55" s="847"/>
      <c r="E55" s="889">
        <v>1</v>
      </c>
      <c r="F55" s="883">
        <v>1.81</v>
      </c>
      <c r="G55" s="833">
        <v>20</v>
      </c>
      <c r="H55" s="880"/>
      <c r="I55" s="881"/>
      <c r="J55" s="832"/>
      <c r="K55" s="884">
        <v>1.81</v>
      </c>
      <c r="L55" s="882">
        <v>5</v>
      </c>
      <c r="M55" s="882">
        <v>45</v>
      </c>
      <c r="N55" s="885">
        <v>15</v>
      </c>
      <c r="O55" s="882" t="s">
        <v>4808</v>
      </c>
      <c r="P55" s="886" t="s">
        <v>4905</v>
      </c>
      <c r="Q55" s="887">
        <f t="shared" si="0"/>
        <v>0</v>
      </c>
      <c r="R55" s="887">
        <f t="shared" si="0"/>
        <v>0</v>
      </c>
      <c r="S55" s="878" t="str">
        <f t="shared" si="1"/>
        <v/>
      </c>
      <c r="T55" s="878" t="str">
        <f t="shared" si="2"/>
        <v/>
      </c>
      <c r="U55" s="878" t="str">
        <f t="shared" si="3"/>
        <v/>
      </c>
      <c r="V55" s="888" t="str">
        <f t="shared" si="4"/>
        <v/>
      </c>
      <c r="W55" s="834"/>
    </row>
    <row r="56" spans="1:23" ht="14.4" customHeight="1" x14ac:dyDescent="0.3">
      <c r="A56" s="893" t="s">
        <v>4906</v>
      </c>
      <c r="B56" s="841"/>
      <c r="C56" s="842"/>
      <c r="D56" s="843"/>
      <c r="E56" s="844"/>
      <c r="F56" s="822"/>
      <c r="G56" s="823"/>
      <c r="H56" s="824">
        <v>1</v>
      </c>
      <c r="I56" s="825">
        <v>0.54</v>
      </c>
      <c r="J56" s="839">
        <v>9</v>
      </c>
      <c r="K56" s="827">
        <v>0.54</v>
      </c>
      <c r="L56" s="828">
        <v>2</v>
      </c>
      <c r="M56" s="828">
        <v>21</v>
      </c>
      <c r="N56" s="829">
        <v>7</v>
      </c>
      <c r="O56" s="828" t="s">
        <v>4808</v>
      </c>
      <c r="P56" s="845" t="s">
        <v>4907</v>
      </c>
      <c r="Q56" s="830">
        <f t="shared" si="0"/>
        <v>1</v>
      </c>
      <c r="R56" s="830">
        <f t="shared" si="0"/>
        <v>0.54</v>
      </c>
      <c r="S56" s="841">
        <f t="shared" si="1"/>
        <v>7</v>
      </c>
      <c r="T56" s="841">
        <f t="shared" si="2"/>
        <v>9</v>
      </c>
      <c r="U56" s="841">
        <f t="shared" si="3"/>
        <v>2</v>
      </c>
      <c r="V56" s="846">
        <f t="shared" si="4"/>
        <v>1.2857142857142858</v>
      </c>
      <c r="W56" s="831">
        <v>2</v>
      </c>
    </row>
    <row r="57" spans="1:23" ht="14.4" customHeight="1" x14ac:dyDescent="0.3">
      <c r="A57" s="893" t="s">
        <v>4908</v>
      </c>
      <c r="B57" s="841"/>
      <c r="C57" s="842"/>
      <c r="D57" s="843"/>
      <c r="E57" s="824">
        <v>1</v>
      </c>
      <c r="F57" s="825">
        <v>0.46</v>
      </c>
      <c r="G57" s="826">
        <v>9</v>
      </c>
      <c r="H57" s="828"/>
      <c r="I57" s="822"/>
      <c r="J57" s="823"/>
      <c r="K57" s="827">
        <v>0.46</v>
      </c>
      <c r="L57" s="828">
        <v>2</v>
      </c>
      <c r="M57" s="828">
        <v>15</v>
      </c>
      <c r="N57" s="829">
        <v>5</v>
      </c>
      <c r="O57" s="828" t="s">
        <v>4808</v>
      </c>
      <c r="P57" s="845" t="s">
        <v>4909</v>
      </c>
      <c r="Q57" s="830">
        <f t="shared" si="0"/>
        <v>0</v>
      </c>
      <c r="R57" s="830">
        <f t="shared" si="0"/>
        <v>0</v>
      </c>
      <c r="S57" s="841" t="str">
        <f t="shared" si="1"/>
        <v/>
      </c>
      <c r="T57" s="841" t="str">
        <f t="shared" si="2"/>
        <v/>
      </c>
      <c r="U57" s="841" t="str">
        <f t="shared" si="3"/>
        <v/>
      </c>
      <c r="V57" s="846" t="str">
        <f t="shared" si="4"/>
        <v/>
      </c>
      <c r="W57" s="831"/>
    </row>
    <row r="58" spans="1:23" ht="14.4" customHeight="1" x14ac:dyDescent="0.3">
      <c r="A58" s="893" t="s">
        <v>4910</v>
      </c>
      <c r="B58" s="841"/>
      <c r="C58" s="842"/>
      <c r="D58" s="843"/>
      <c r="E58" s="844"/>
      <c r="F58" s="822"/>
      <c r="G58" s="823"/>
      <c r="H58" s="824">
        <v>1</v>
      </c>
      <c r="I58" s="825">
        <v>2.36</v>
      </c>
      <c r="J58" s="826">
        <v>7</v>
      </c>
      <c r="K58" s="827">
        <v>2.36</v>
      </c>
      <c r="L58" s="828">
        <v>4</v>
      </c>
      <c r="M58" s="828">
        <v>39</v>
      </c>
      <c r="N58" s="829">
        <v>13</v>
      </c>
      <c r="O58" s="828" t="s">
        <v>4808</v>
      </c>
      <c r="P58" s="845" t="s">
        <v>4911</v>
      </c>
      <c r="Q58" s="830">
        <f t="shared" si="0"/>
        <v>1</v>
      </c>
      <c r="R58" s="830">
        <f t="shared" si="0"/>
        <v>2.36</v>
      </c>
      <c r="S58" s="841">
        <f t="shared" si="1"/>
        <v>13</v>
      </c>
      <c r="T58" s="841">
        <f t="shared" si="2"/>
        <v>7</v>
      </c>
      <c r="U58" s="841">
        <f t="shared" si="3"/>
        <v>-6</v>
      </c>
      <c r="V58" s="846">
        <f t="shared" si="4"/>
        <v>0.53846153846153844</v>
      </c>
      <c r="W58" s="831"/>
    </row>
    <row r="59" spans="1:23" ht="14.4" customHeight="1" x14ac:dyDescent="0.3">
      <c r="A59" s="893" t="s">
        <v>4912</v>
      </c>
      <c r="B59" s="841"/>
      <c r="C59" s="842"/>
      <c r="D59" s="843"/>
      <c r="E59" s="844"/>
      <c r="F59" s="822"/>
      <c r="G59" s="823"/>
      <c r="H59" s="824">
        <v>1</v>
      </c>
      <c r="I59" s="825">
        <v>0.39</v>
      </c>
      <c r="J59" s="826">
        <v>3</v>
      </c>
      <c r="K59" s="827">
        <v>0.39</v>
      </c>
      <c r="L59" s="828">
        <v>2</v>
      </c>
      <c r="M59" s="828">
        <v>15</v>
      </c>
      <c r="N59" s="829">
        <v>5</v>
      </c>
      <c r="O59" s="828" t="s">
        <v>4808</v>
      </c>
      <c r="P59" s="845" t="s">
        <v>4913</v>
      </c>
      <c r="Q59" s="830">
        <f t="shared" si="0"/>
        <v>1</v>
      </c>
      <c r="R59" s="830">
        <f t="shared" si="0"/>
        <v>0.39</v>
      </c>
      <c r="S59" s="841">
        <f t="shared" si="1"/>
        <v>5</v>
      </c>
      <c r="T59" s="841">
        <f t="shared" si="2"/>
        <v>3</v>
      </c>
      <c r="U59" s="841">
        <f t="shared" si="3"/>
        <v>-2</v>
      </c>
      <c r="V59" s="846">
        <f t="shared" si="4"/>
        <v>0.6</v>
      </c>
      <c r="W59" s="831"/>
    </row>
    <row r="60" spans="1:23" ht="14.4" customHeight="1" thickBot="1" x14ac:dyDescent="0.35">
      <c r="A60" s="895" t="s">
        <v>4914</v>
      </c>
      <c r="B60" s="896"/>
      <c r="C60" s="897"/>
      <c r="D60" s="898"/>
      <c r="E60" s="899"/>
      <c r="F60" s="900"/>
      <c r="G60" s="901"/>
      <c r="H60" s="902">
        <v>1</v>
      </c>
      <c r="I60" s="903">
        <v>1.1100000000000001</v>
      </c>
      <c r="J60" s="904">
        <v>6</v>
      </c>
      <c r="K60" s="905">
        <v>1</v>
      </c>
      <c r="L60" s="906">
        <v>2</v>
      </c>
      <c r="M60" s="906">
        <v>18</v>
      </c>
      <c r="N60" s="907">
        <v>6</v>
      </c>
      <c r="O60" s="906" t="s">
        <v>4808</v>
      </c>
      <c r="P60" s="908" t="s">
        <v>4915</v>
      </c>
      <c r="Q60" s="909">
        <f t="shared" si="0"/>
        <v>1</v>
      </c>
      <c r="R60" s="909">
        <f t="shared" si="0"/>
        <v>1.1100000000000001</v>
      </c>
      <c r="S60" s="896">
        <f t="shared" si="1"/>
        <v>6</v>
      </c>
      <c r="T60" s="896">
        <f t="shared" si="2"/>
        <v>6</v>
      </c>
      <c r="U60" s="896">
        <f t="shared" si="3"/>
        <v>0</v>
      </c>
      <c r="V60" s="910">
        <f t="shared" si="4"/>
        <v>1</v>
      </c>
      <c r="W60" s="911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61:Q1048576">
    <cfRule type="cellIs" dxfId="12" priority="9" stopIfTrue="1" operator="lessThan">
      <formula>0</formula>
    </cfRule>
  </conditionalFormatting>
  <conditionalFormatting sqref="U61:U1048576">
    <cfRule type="cellIs" dxfId="11" priority="8" stopIfTrue="1" operator="greaterThan">
      <formula>0</formula>
    </cfRule>
  </conditionalFormatting>
  <conditionalFormatting sqref="V61:V1048576">
    <cfRule type="cellIs" dxfId="10" priority="7" stopIfTrue="1" operator="greaterThan">
      <formula>1</formula>
    </cfRule>
  </conditionalFormatting>
  <conditionalFormatting sqref="V61:V1048576">
    <cfRule type="cellIs" dxfId="9" priority="4" stopIfTrue="1" operator="greaterThan">
      <formula>1</formula>
    </cfRule>
  </conditionalFormatting>
  <conditionalFormatting sqref="U61:U1048576">
    <cfRule type="cellIs" dxfId="8" priority="5" stopIfTrue="1" operator="greaterThan">
      <formula>0</formula>
    </cfRule>
  </conditionalFormatting>
  <conditionalFormatting sqref="Q61:Q1048576">
    <cfRule type="cellIs" dxfId="7" priority="6" stopIfTrue="1" operator="lessThan">
      <formula>0</formula>
    </cfRule>
  </conditionalFormatting>
  <conditionalFormatting sqref="V5:V60">
    <cfRule type="cellIs" dxfId="6" priority="1" stopIfTrue="1" operator="greaterThan">
      <formula>1</formula>
    </cfRule>
  </conditionalFormatting>
  <conditionalFormatting sqref="U5:U60">
    <cfRule type="cellIs" dxfId="5" priority="2" stopIfTrue="1" operator="greaterThan">
      <formula>0</formula>
    </cfRule>
  </conditionalFormatting>
  <conditionalFormatting sqref="Q5:Q60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3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39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39" customWidth="1"/>
    <col min="14" max="16384" width="8.88671875" style="254"/>
  </cols>
  <sheetData>
    <row r="1" spans="1:13" ht="18.600000000000001" customHeight="1" thickBot="1" x14ac:dyDescent="0.4">
      <c r="A1" s="490" t="s">
        <v>158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thickBot="1" x14ac:dyDescent="0.35">
      <c r="A2" s="382" t="s">
        <v>312</v>
      </c>
      <c r="B2" s="355"/>
      <c r="C2" s="224"/>
      <c r="D2" s="355"/>
      <c r="E2" s="224"/>
      <c r="F2" s="355"/>
      <c r="G2" s="356"/>
      <c r="H2" s="355"/>
      <c r="I2" s="224"/>
      <c r="J2" s="355"/>
      <c r="K2" s="224"/>
      <c r="L2" s="355"/>
      <c r="M2" s="356"/>
    </row>
    <row r="3" spans="1:13" ht="14.4" customHeight="1" thickBot="1" x14ac:dyDescent="0.35">
      <c r="A3" s="349" t="s">
        <v>159</v>
      </c>
      <c r="B3" s="350">
        <f>SUBTOTAL(9,B6:B1048576)</f>
        <v>1212790</v>
      </c>
      <c r="C3" s="351">
        <f t="shared" ref="C3:L3" si="0">SUBTOTAL(9,C6:C1048576)</f>
        <v>7</v>
      </c>
      <c r="D3" s="351">
        <f t="shared" si="0"/>
        <v>1269145</v>
      </c>
      <c r="E3" s="351">
        <f t="shared" si="0"/>
        <v>6.241646399510401</v>
      </c>
      <c r="F3" s="351">
        <f t="shared" si="0"/>
        <v>1855317</v>
      </c>
      <c r="G3" s="354">
        <f>IF(B3&lt;&gt;0,F3/B3,"")</f>
        <v>1.5297924620090866</v>
      </c>
      <c r="H3" s="350">
        <f t="shared" si="0"/>
        <v>48548.86</v>
      </c>
      <c r="I3" s="351">
        <f t="shared" si="0"/>
        <v>2</v>
      </c>
      <c r="J3" s="351">
        <f t="shared" si="0"/>
        <v>1163831.7200000004</v>
      </c>
      <c r="K3" s="351">
        <f t="shared" si="0"/>
        <v>29.493336195028387</v>
      </c>
      <c r="L3" s="351">
        <f t="shared" si="0"/>
        <v>134392.20000000001</v>
      </c>
      <c r="M3" s="352">
        <f>IF(H3&lt;&gt;0,L3/H3,"")</f>
        <v>2.7681844640636259</v>
      </c>
    </row>
    <row r="4" spans="1:13" ht="14.4" customHeight="1" x14ac:dyDescent="0.3">
      <c r="A4" s="610" t="s">
        <v>118</v>
      </c>
      <c r="B4" s="556" t="s">
        <v>123</v>
      </c>
      <c r="C4" s="557"/>
      <c r="D4" s="557"/>
      <c r="E4" s="557"/>
      <c r="F4" s="557"/>
      <c r="G4" s="558"/>
      <c r="H4" s="556" t="s">
        <v>124</v>
      </c>
      <c r="I4" s="557"/>
      <c r="J4" s="557"/>
      <c r="K4" s="557"/>
      <c r="L4" s="557"/>
      <c r="M4" s="558"/>
    </row>
    <row r="5" spans="1:13" s="337" customFormat="1" ht="14.4" customHeight="1" thickBot="1" x14ac:dyDescent="0.35">
      <c r="A5" s="912"/>
      <c r="B5" s="913">
        <v>2014</v>
      </c>
      <c r="C5" s="914"/>
      <c r="D5" s="914">
        <v>2015</v>
      </c>
      <c r="E5" s="914"/>
      <c r="F5" s="914">
        <v>2016</v>
      </c>
      <c r="G5" s="796" t="s">
        <v>2</v>
      </c>
      <c r="H5" s="913">
        <v>2014</v>
      </c>
      <c r="I5" s="914"/>
      <c r="J5" s="914">
        <v>2015</v>
      </c>
      <c r="K5" s="914"/>
      <c r="L5" s="914">
        <v>2016</v>
      </c>
      <c r="M5" s="796" t="s">
        <v>2</v>
      </c>
    </row>
    <row r="6" spans="1:13" ht="14.4" customHeight="1" x14ac:dyDescent="0.3">
      <c r="A6" s="754" t="s">
        <v>4917</v>
      </c>
      <c r="B6" s="797">
        <v>8656</v>
      </c>
      <c r="C6" s="740">
        <v>1</v>
      </c>
      <c r="D6" s="797">
        <v>2175</v>
      </c>
      <c r="E6" s="740">
        <v>0.25127079482439924</v>
      </c>
      <c r="F6" s="797">
        <v>4508</v>
      </c>
      <c r="G6" s="745">
        <v>0.52079482439926061</v>
      </c>
      <c r="H6" s="797">
        <v>8880</v>
      </c>
      <c r="I6" s="740">
        <v>1</v>
      </c>
      <c r="J6" s="797">
        <v>1769.52</v>
      </c>
      <c r="K6" s="740">
        <v>0.19927027027027028</v>
      </c>
      <c r="L6" s="797">
        <v>3755.12</v>
      </c>
      <c r="M6" s="235">
        <v>0.42287387387387387</v>
      </c>
    </row>
    <row r="7" spans="1:13" ht="14.4" customHeight="1" x14ac:dyDescent="0.3">
      <c r="A7" s="691" t="s">
        <v>4918</v>
      </c>
      <c r="B7" s="804">
        <v>94639</v>
      </c>
      <c r="C7" s="665">
        <v>1</v>
      </c>
      <c r="D7" s="804">
        <v>93687</v>
      </c>
      <c r="E7" s="665">
        <v>0.98994072211244832</v>
      </c>
      <c r="F7" s="804">
        <v>70886</v>
      </c>
      <c r="G7" s="681">
        <v>0.74901467682456491</v>
      </c>
      <c r="H7" s="804"/>
      <c r="I7" s="665"/>
      <c r="J7" s="804"/>
      <c r="K7" s="665"/>
      <c r="L7" s="804"/>
      <c r="M7" s="704"/>
    </row>
    <row r="8" spans="1:13" ht="14.4" customHeight="1" x14ac:dyDescent="0.3">
      <c r="A8" s="691" t="s">
        <v>4919</v>
      </c>
      <c r="B8" s="804">
        <v>530936</v>
      </c>
      <c r="C8" s="665">
        <v>1</v>
      </c>
      <c r="D8" s="804">
        <v>493986</v>
      </c>
      <c r="E8" s="665">
        <v>0.9304059246312173</v>
      </c>
      <c r="F8" s="804">
        <v>1089241</v>
      </c>
      <c r="G8" s="681">
        <v>2.0515485858935918</v>
      </c>
      <c r="H8" s="804"/>
      <c r="I8" s="665"/>
      <c r="J8" s="804"/>
      <c r="K8" s="665"/>
      <c r="L8" s="804"/>
      <c r="M8" s="704"/>
    </row>
    <row r="9" spans="1:13" ht="14.4" customHeight="1" x14ac:dyDescent="0.3">
      <c r="A9" s="691" t="s">
        <v>4920</v>
      </c>
      <c r="B9" s="804">
        <v>227423</v>
      </c>
      <c r="C9" s="665">
        <v>1</v>
      </c>
      <c r="D9" s="804">
        <v>348163</v>
      </c>
      <c r="E9" s="665">
        <v>1.5309049656367211</v>
      </c>
      <c r="F9" s="804">
        <v>292079</v>
      </c>
      <c r="G9" s="681">
        <v>1.2842984218834506</v>
      </c>
      <c r="H9" s="804">
        <v>39668.86</v>
      </c>
      <c r="I9" s="665">
        <v>1</v>
      </c>
      <c r="J9" s="804">
        <v>1162062.2000000004</v>
      </c>
      <c r="K9" s="665">
        <v>29.294065924758119</v>
      </c>
      <c r="L9" s="804">
        <v>130637.08000000002</v>
      </c>
      <c r="M9" s="704">
        <v>3.2931896706887978</v>
      </c>
    </row>
    <row r="10" spans="1:13" ht="14.4" customHeight="1" x14ac:dyDescent="0.3">
      <c r="A10" s="691" t="s">
        <v>4921</v>
      </c>
      <c r="B10" s="804">
        <v>239793</v>
      </c>
      <c r="C10" s="665">
        <v>1</v>
      </c>
      <c r="D10" s="804">
        <v>202813</v>
      </c>
      <c r="E10" s="665">
        <v>0.84578365506916386</v>
      </c>
      <c r="F10" s="804">
        <v>268816</v>
      </c>
      <c r="G10" s="681">
        <v>1.1210335581105371</v>
      </c>
      <c r="H10" s="804"/>
      <c r="I10" s="665"/>
      <c r="J10" s="804"/>
      <c r="K10" s="665"/>
      <c r="L10" s="804"/>
      <c r="M10" s="704"/>
    </row>
    <row r="11" spans="1:13" ht="14.4" customHeight="1" x14ac:dyDescent="0.3">
      <c r="A11" s="691" t="s">
        <v>4922</v>
      </c>
      <c r="B11" s="804">
        <v>24249</v>
      </c>
      <c r="C11" s="665">
        <v>1</v>
      </c>
      <c r="D11" s="804">
        <v>11192</v>
      </c>
      <c r="E11" s="665">
        <v>0.46154480597138026</v>
      </c>
      <c r="F11" s="804">
        <v>35556</v>
      </c>
      <c r="G11" s="681">
        <v>1.4662872695781268</v>
      </c>
      <c r="H11" s="804"/>
      <c r="I11" s="665"/>
      <c r="J11" s="804"/>
      <c r="K11" s="665"/>
      <c r="L11" s="804"/>
      <c r="M11" s="704"/>
    </row>
    <row r="12" spans="1:13" ht="14.4" customHeight="1" x14ac:dyDescent="0.3">
      <c r="A12" s="691" t="s">
        <v>4923</v>
      </c>
      <c r="B12" s="804">
        <v>87094</v>
      </c>
      <c r="C12" s="665">
        <v>1</v>
      </c>
      <c r="D12" s="804">
        <v>107282</v>
      </c>
      <c r="E12" s="665">
        <v>1.2317955312650699</v>
      </c>
      <c r="F12" s="804">
        <v>94231</v>
      </c>
      <c r="G12" s="681">
        <v>1.0819459434633845</v>
      </c>
      <c r="H12" s="804"/>
      <c r="I12" s="665"/>
      <c r="J12" s="804"/>
      <c r="K12" s="665"/>
      <c r="L12" s="804"/>
      <c r="M12" s="704"/>
    </row>
    <row r="13" spans="1:13" ht="14.4" customHeight="1" thickBot="1" x14ac:dyDescent="0.35">
      <c r="A13" s="799" t="s">
        <v>4924</v>
      </c>
      <c r="B13" s="798"/>
      <c r="C13" s="671"/>
      <c r="D13" s="798">
        <v>9847</v>
      </c>
      <c r="E13" s="671"/>
      <c r="F13" s="798"/>
      <c r="G13" s="682"/>
      <c r="H13" s="798"/>
      <c r="I13" s="671"/>
      <c r="J13" s="798"/>
      <c r="K13" s="671"/>
      <c r="L13" s="798"/>
      <c r="M13" s="705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81" t="s">
        <v>175</v>
      </c>
      <c r="B1" s="481"/>
      <c r="C1" s="481"/>
      <c r="D1" s="481"/>
      <c r="E1" s="481"/>
      <c r="F1" s="481"/>
      <c r="G1" s="482"/>
      <c r="H1" s="482"/>
    </row>
    <row r="2" spans="1:8" ht="14.4" customHeight="1" thickBot="1" x14ac:dyDescent="0.35">
      <c r="A2" s="382" t="s">
        <v>312</v>
      </c>
      <c r="B2" s="224"/>
      <c r="C2" s="224"/>
      <c r="D2" s="224"/>
      <c r="E2" s="224"/>
      <c r="F2" s="224"/>
    </row>
    <row r="3" spans="1:8" ht="14.4" customHeight="1" x14ac:dyDescent="0.3">
      <c r="A3" s="483"/>
      <c r="B3" s="220">
        <v>2014</v>
      </c>
      <c r="C3" s="44">
        <v>2015</v>
      </c>
      <c r="D3" s="11"/>
      <c r="E3" s="487">
        <v>2016</v>
      </c>
      <c r="F3" s="488"/>
      <c r="G3" s="488"/>
      <c r="H3" s="489"/>
    </row>
    <row r="4" spans="1:8" ht="14.4" customHeight="1" thickBot="1" x14ac:dyDescent="0.35">
      <c r="A4" s="484"/>
      <c r="B4" s="485" t="s">
        <v>94</v>
      </c>
      <c r="C4" s="486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1938.692630000003</v>
      </c>
      <c r="C5" s="33">
        <v>1912.052210000001</v>
      </c>
      <c r="D5" s="12"/>
      <c r="E5" s="230">
        <v>1853.83359</v>
      </c>
      <c r="F5" s="32">
        <v>2033.5005605458048</v>
      </c>
      <c r="G5" s="229">
        <f>E5-F5</f>
        <v>-179.66697054580482</v>
      </c>
      <c r="H5" s="235">
        <f>IF(F5&lt;0.00000001,"",E5/F5)</f>
        <v>0.91164646126402782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8330.9064900000121</v>
      </c>
      <c r="C6" s="35">
        <v>9146.69200000001</v>
      </c>
      <c r="D6" s="12"/>
      <c r="E6" s="231">
        <v>9164.5539200000003</v>
      </c>
      <c r="F6" s="34">
        <v>9170.2634185980805</v>
      </c>
      <c r="G6" s="232">
        <f>E6-F6</f>
        <v>-5.7094985980802448</v>
      </c>
      <c r="H6" s="236">
        <f>IF(F6&lt;0.00000001,"",E6/F6)</f>
        <v>0.9993773899028352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15805.881660000032</v>
      </c>
      <c r="C7" s="35">
        <v>16661.058690000009</v>
      </c>
      <c r="D7" s="12"/>
      <c r="E7" s="231">
        <v>17635.41605</v>
      </c>
      <c r="F7" s="34">
        <v>17988.004958494388</v>
      </c>
      <c r="G7" s="232">
        <f>E7-F7</f>
        <v>-352.58890849438831</v>
      </c>
      <c r="H7" s="236">
        <f>IF(F7&lt;0.00000001,"",E7/F7)</f>
        <v>0.98039866514891705</v>
      </c>
    </row>
    <row r="8" spans="1:8" ht="14.4" customHeight="1" thickBot="1" x14ac:dyDescent="0.35">
      <c r="A8" s="1" t="s">
        <v>97</v>
      </c>
      <c r="B8" s="15">
        <v>7584.8666400000166</v>
      </c>
      <c r="C8" s="37">
        <v>6547.1287500000144</v>
      </c>
      <c r="D8" s="12"/>
      <c r="E8" s="233">
        <v>6558.8565700000036</v>
      </c>
      <c r="F8" s="36">
        <v>6882.7428262829817</v>
      </c>
      <c r="G8" s="234">
        <f>E8-F8</f>
        <v>-323.88625628297814</v>
      </c>
      <c r="H8" s="237">
        <f>IF(F8&lt;0.00000001,"",E8/F8)</f>
        <v>0.95294226960708739</v>
      </c>
    </row>
    <row r="9" spans="1:8" ht="14.4" customHeight="1" thickBot="1" x14ac:dyDescent="0.35">
      <c r="A9" s="2" t="s">
        <v>98</v>
      </c>
      <c r="B9" s="3">
        <v>33660.347420000064</v>
      </c>
      <c r="C9" s="39">
        <v>34266.931650000035</v>
      </c>
      <c r="D9" s="12"/>
      <c r="E9" s="3">
        <v>35212.660130000004</v>
      </c>
      <c r="F9" s="38">
        <v>36074.511763921255</v>
      </c>
      <c r="G9" s="38">
        <f>E9-F9</f>
        <v>-861.85163392125105</v>
      </c>
      <c r="H9" s="238">
        <f>IF(F9&lt;0.00000001,"",E9/F9)</f>
        <v>0.97610912548002371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316.28500000000003</v>
      </c>
      <c r="C11" s="33">
        <f>IF(ISERROR(VLOOKUP("Celkem:",'ZV Vykáz.-A'!A:F,4,0)),0,VLOOKUP("Celkem:",'ZV Vykáz.-A'!A:F,4,0)/1000)</f>
        <v>358.45499999999998</v>
      </c>
      <c r="D11" s="12"/>
      <c r="E11" s="230">
        <f>IF(ISERROR(VLOOKUP("Celkem:",'ZV Vykáz.-A'!A:F,6,0)),0,VLOOKUP("Celkem:",'ZV Vykáz.-A'!A:F,6,0)/1000)</f>
        <v>332.62731000000002</v>
      </c>
      <c r="F11" s="32">
        <f>B11</f>
        <v>316.28500000000003</v>
      </c>
      <c r="G11" s="229">
        <f>E11-F11</f>
        <v>16.342309999999998</v>
      </c>
      <c r="H11" s="235">
        <f>IF(F11&lt;0.00000001,"",E11/F11)</f>
        <v>1.0516695701661476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45786.15</v>
      </c>
      <c r="C12" s="37">
        <f>IF(ISERROR(VLOOKUP("Celkem",CaseMix!A:D,3,0)),0,VLOOKUP("Celkem",CaseMix!A:D,3,0)*30)</f>
        <v>46928.039999999994</v>
      </c>
      <c r="D12" s="12"/>
      <c r="E12" s="233">
        <f>IF(ISERROR(VLOOKUP("Celkem",CaseMix!A:D,4,0)),0,VLOOKUP("Celkem",CaseMix!A:D,4,0)*30)</f>
        <v>41958.54</v>
      </c>
      <c r="F12" s="36">
        <f>B12</f>
        <v>45786.15</v>
      </c>
      <c r="G12" s="234">
        <f>E12-F12</f>
        <v>-3827.6100000000006</v>
      </c>
      <c r="H12" s="237">
        <f>IF(F12&lt;0.00000001,"",E12/F12)</f>
        <v>0.91640244921226177</v>
      </c>
    </row>
    <row r="13" spans="1:8" ht="14.4" customHeight="1" thickBot="1" x14ac:dyDescent="0.35">
      <c r="A13" s="4" t="s">
        <v>101</v>
      </c>
      <c r="B13" s="9">
        <f>SUM(B11:B12)</f>
        <v>46102.435000000005</v>
      </c>
      <c r="C13" s="41">
        <f>SUM(C11:C12)</f>
        <v>47286.494999999995</v>
      </c>
      <c r="D13" s="12"/>
      <c r="E13" s="9">
        <f>SUM(E11:E12)</f>
        <v>42291.167310000004</v>
      </c>
      <c r="F13" s="40">
        <f>SUM(F11:F12)</f>
        <v>46102.435000000005</v>
      </c>
      <c r="G13" s="40">
        <f>E13-F13</f>
        <v>-3811.2676900000006</v>
      </c>
      <c r="H13" s="239">
        <f>IF(F13&lt;0.00000001,"",E13/F13)</f>
        <v>0.91733044707942213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1.3696363387089461</v>
      </c>
      <c r="C15" s="43">
        <f>IF(C9=0,"",C13/C9)</f>
        <v>1.3799454086809066</v>
      </c>
      <c r="D15" s="12"/>
      <c r="E15" s="10">
        <f>IF(E9=0,"",E13/E9)</f>
        <v>1.2010216539695435</v>
      </c>
      <c r="F15" s="42">
        <f>IF(F9=0,"",F13/F9)</f>
        <v>1.2779780722107472</v>
      </c>
      <c r="G15" s="42">
        <f>IF(ISERROR(F15-E15),"",E15-F15)</f>
        <v>-7.6956418241203695E-2</v>
      </c>
      <c r="H15" s="240">
        <f>IF(ISERROR(F15-E15),"",IF(F15&lt;0.00000001,"",E15/F15))</f>
        <v>0.93978267709392038</v>
      </c>
    </row>
    <row r="17" spans="1:8" ht="14.4" customHeight="1" x14ac:dyDescent="0.3">
      <c r="A17" s="226" t="s">
        <v>202</v>
      </c>
    </row>
    <row r="18" spans="1:8" ht="14.4" customHeight="1" x14ac:dyDescent="0.3">
      <c r="A18" s="437" t="s">
        <v>242</v>
      </c>
      <c r="B18" s="438"/>
      <c r="C18" s="438"/>
      <c r="D18" s="438"/>
      <c r="E18" s="438"/>
      <c r="F18" s="438"/>
      <c r="G18" s="438"/>
      <c r="H18" s="438"/>
    </row>
    <row r="19" spans="1:8" x14ac:dyDescent="0.3">
      <c r="A19" s="436" t="s">
        <v>241</v>
      </c>
      <c r="B19" s="438"/>
      <c r="C19" s="438"/>
      <c r="D19" s="438"/>
      <c r="E19" s="438"/>
      <c r="F19" s="438"/>
      <c r="G19" s="438"/>
      <c r="H19" s="438"/>
    </row>
    <row r="20" spans="1:8" ht="14.4" customHeight="1" x14ac:dyDescent="0.3">
      <c r="A20" s="227" t="s">
        <v>272</v>
      </c>
    </row>
    <row r="21" spans="1:8" ht="14.4" customHeight="1" x14ac:dyDescent="0.3">
      <c r="A21" s="227" t="s">
        <v>203</v>
      </c>
    </row>
    <row r="22" spans="1:8" ht="14.4" customHeight="1" x14ac:dyDescent="0.3">
      <c r="A22" s="228" t="s">
        <v>311</v>
      </c>
    </row>
    <row r="23" spans="1:8" ht="14.4" customHeight="1" x14ac:dyDescent="0.3">
      <c r="A23" s="228" t="s">
        <v>204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80" priority="4" operator="greaterThan">
      <formula>0</formula>
    </cfRule>
  </conditionalFormatting>
  <conditionalFormatting sqref="G11:G13 G15">
    <cfRule type="cellIs" dxfId="79" priority="3" operator="lessThan">
      <formula>0</formula>
    </cfRule>
  </conditionalFormatting>
  <conditionalFormatting sqref="H5:H9">
    <cfRule type="cellIs" dxfId="78" priority="2" operator="greaterThan">
      <formula>1</formula>
    </cfRule>
  </conditionalFormatting>
  <conditionalFormatting sqref="H11:H13 H15">
    <cfRule type="cellIs" dxfId="7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13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6" customWidth="1"/>
    <col min="8" max="9" width="9.33203125" style="336" hidden="1" customWidth="1"/>
    <col min="10" max="11" width="11.109375" style="336" customWidth="1"/>
    <col min="12" max="13" width="9.33203125" style="336" hidden="1" customWidth="1"/>
    <col min="14" max="15" width="11.109375" style="336" customWidth="1"/>
    <col min="16" max="16" width="11.109375" style="339" customWidth="1"/>
    <col min="17" max="17" width="11.109375" style="336" customWidth="1"/>
    <col min="18" max="16384" width="8.88671875" style="254"/>
  </cols>
  <sheetData>
    <row r="1" spans="1:17" ht="18.600000000000001" customHeight="1" thickBot="1" x14ac:dyDescent="0.4">
      <c r="A1" s="490" t="s">
        <v>5338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ht="14.4" customHeight="1" thickBot="1" x14ac:dyDescent="0.35">
      <c r="A2" s="382" t="s">
        <v>312</v>
      </c>
      <c r="B2" s="224"/>
      <c r="C2" s="224"/>
      <c r="D2" s="224"/>
      <c r="E2" s="224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6"/>
      <c r="Q2" s="359"/>
    </row>
    <row r="3" spans="1:17" ht="14.4" customHeight="1" thickBot="1" x14ac:dyDescent="0.35">
      <c r="E3" s="112" t="s">
        <v>159</v>
      </c>
      <c r="F3" s="211">
        <f t="shared" ref="F3:O3" si="0">SUBTOTAL(9,F6:F1048576)</f>
        <v>14874.53</v>
      </c>
      <c r="G3" s="215">
        <f t="shared" si="0"/>
        <v>1261338.8600000001</v>
      </c>
      <c r="H3" s="216"/>
      <c r="I3" s="216"/>
      <c r="J3" s="211">
        <f t="shared" si="0"/>
        <v>13598.07</v>
      </c>
      <c r="K3" s="215">
        <f t="shared" si="0"/>
        <v>2432976.7200000007</v>
      </c>
      <c r="L3" s="216"/>
      <c r="M3" s="216"/>
      <c r="N3" s="211">
        <f t="shared" si="0"/>
        <v>29637.71</v>
      </c>
      <c r="O3" s="215">
        <f t="shared" si="0"/>
        <v>1989709.2000000002</v>
      </c>
      <c r="P3" s="181">
        <f>IF(G3=0,"",O3/G3)</f>
        <v>1.5774580987697469</v>
      </c>
      <c r="Q3" s="213">
        <f>IF(N3=0,"",O3/N3)</f>
        <v>67.134377116180715</v>
      </c>
    </row>
    <row r="4" spans="1:17" ht="14.4" customHeight="1" x14ac:dyDescent="0.3">
      <c r="A4" s="564" t="s">
        <v>74</v>
      </c>
      <c r="B4" s="563" t="s">
        <v>119</v>
      </c>
      <c r="C4" s="564" t="s">
        <v>120</v>
      </c>
      <c r="D4" s="573" t="s">
        <v>90</v>
      </c>
      <c r="E4" s="565" t="s">
        <v>11</v>
      </c>
      <c r="F4" s="571">
        <v>2014</v>
      </c>
      <c r="G4" s="572"/>
      <c r="H4" s="214"/>
      <c r="I4" s="214"/>
      <c r="J4" s="571">
        <v>2015</v>
      </c>
      <c r="K4" s="572"/>
      <c r="L4" s="214"/>
      <c r="M4" s="214"/>
      <c r="N4" s="571">
        <v>2016</v>
      </c>
      <c r="O4" s="572"/>
      <c r="P4" s="574" t="s">
        <v>2</v>
      </c>
      <c r="Q4" s="562" t="s">
        <v>122</v>
      </c>
    </row>
    <row r="5" spans="1:17" ht="14.4" customHeight="1" thickBot="1" x14ac:dyDescent="0.35">
      <c r="A5" s="809"/>
      <c r="B5" s="807"/>
      <c r="C5" s="809"/>
      <c r="D5" s="817"/>
      <c r="E5" s="811"/>
      <c r="F5" s="818" t="s">
        <v>91</v>
      </c>
      <c r="G5" s="819" t="s">
        <v>14</v>
      </c>
      <c r="H5" s="820"/>
      <c r="I5" s="820"/>
      <c r="J5" s="818" t="s">
        <v>91</v>
      </c>
      <c r="K5" s="819" t="s">
        <v>14</v>
      </c>
      <c r="L5" s="820"/>
      <c r="M5" s="820"/>
      <c r="N5" s="818" t="s">
        <v>91</v>
      </c>
      <c r="O5" s="819" t="s">
        <v>14</v>
      </c>
      <c r="P5" s="821"/>
      <c r="Q5" s="816"/>
    </row>
    <row r="6" spans="1:17" ht="14.4" customHeight="1" x14ac:dyDescent="0.3">
      <c r="A6" s="739" t="s">
        <v>4925</v>
      </c>
      <c r="B6" s="740" t="s">
        <v>4926</v>
      </c>
      <c r="C6" s="740" t="s">
        <v>4343</v>
      </c>
      <c r="D6" s="740" t="s">
        <v>4927</v>
      </c>
      <c r="E6" s="740"/>
      <c r="F6" s="229">
        <v>1600</v>
      </c>
      <c r="G6" s="229">
        <v>8880</v>
      </c>
      <c r="H6" s="229">
        <v>1</v>
      </c>
      <c r="I6" s="229">
        <v>5.55</v>
      </c>
      <c r="J6" s="229">
        <v>303</v>
      </c>
      <c r="K6" s="229">
        <v>1769.52</v>
      </c>
      <c r="L6" s="229">
        <v>0.19927027027027028</v>
      </c>
      <c r="M6" s="229">
        <v>5.84</v>
      </c>
      <c r="N6" s="229">
        <v>643</v>
      </c>
      <c r="O6" s="229">
        <v>3755.12</v>
      </c>
      <c r="P6" s="745">
        <v>0.42287387387387387</v>
      </c>
      <c r="Q6" s="753">
        <v>5.84</v>
      </c>
    </row>
    <row r="7" spans="1:17" ht="14.4" customHeight="1" x14ac:dyDescent="0.3">
      <c r="A7" s="664" t="s">
        <v>4925</v>
      </c>
      <c r="B7" s="665" t="s">
        <v>4926</v>
      </c>
      <c r="C7" s="665" t="s">
        <v>4169</v>
      </c>
      <c r="D7" s="665" t="s">
        <v>4928</v>
      </c>
      <c r="E7" s="665" t="s">
        <v>4929</v>
      </c>
      <c r="F7" s="668">
        <v>4</v>
      </c>
      <c r="G7" s="668">
        <v>7016</v>
      </c>
      <c r="H7" s="668">
        <v>1</v>
      </c>
      <c r="I7" s="668">
        <v>1754</v>
      </c>
      <c r="J7" s="668">
        <v>1</v>
      </c>
      <c r="K7" s="668">
        <v>1762</v>
      </c>
      <c r="L7" s="668">
        <v>0.25114025085518815</v>
      </c>
      <c r="M7" s="668">
        <v>1762</v>
      </c>
      <c r="N7" s="668">
        <v>2</v>
      </c>
      <c r="O7" s="668">
        <v>3650</v>
      </c>
      <c r="P7" s="681">
        <v>0.52023945267958949</v>
      </c>
      <c r="Q7" s="669">
        <v>1825</v>
      </c>
    </row>
    <row r="8" spans="1:17" ht="14.4" customHeight="1" x14ac:dyDescent="0.3">
      <c r="A8" s="664" t="s">
        <v>4925</v>
      </c>
      <c r="B8" s="665" t="s">
        <v>4926</v>
      </c>
      <c r="C8" s="665" t="s">
        <v>4169</v>
      </c>
      <c r="D8" s="665" t="s">
        <v>4930</v>
      </c>
      <c r="E8" s="665" t="s">
        <v>4931</v>
      </c>
      <c r="F8" s="668">
        <v>4</v>
      </c>
      <c r="G8" s="668">
        <v>1640</v>
      </c>
      <c r="H8" s="668">
        <v>1</v>
      </c>
      <c r="I8" s="668">
        <v>410</v>
      </c>
      <c r="J8" s="668">
        <v>1</v>
      </c>
      <c r="K8" s="668">
        <v>413</v>
      </c>
      <c r="L8" s="668">
        <v>0.25182926829268293</v>
      </c>
      <c r="M8" s="668">
        <v>413</v>
      </c>
      <c r="N8" s="668">
        <v>2</v>
      </c>
      <c r="O8" s="668">
        <v>858</v>
      </c>
      <c r="P8" s="681">
        <v>0.52317073170731709</v>
      </c>
      <c r="Q8" s="669">
        <v>429</v>
      </c>
    </row>
    <row r="9" spans="1:17" ht="14.4" customHeight="1" x14ac:dyDescent="0.3">
      <c r="A9" s="664" t="s">
        <v>4932</v>
      </c>
      <c r="B9" s="665" t="s">
        <v>4933</v>
      </c>
      <c r="C9" s="665" t="s">
        <v>4169</v>
      </c>
      <c r="D9" s="665" t="s">
        <v>4934</v>
      </c>
      <c r="E9" s="665" t="s">
        <v>4935</v>
      </c>
      <c r="F9" s="668">
        <v>14</v>
      </c>
      <c r="G9" s="668">
        <v>4900</v>
      </c>
      <c r="H9" s="668">
        <v>1</v>
      </c>
      <c r="I9" s="668">
        <v>350</v>
      </c>
      <c r="J9" s="668">
        <v>30</v>
      </c>
      <c r="K9" s="668">
        <v>10530</v>
      </c>
      <c r="L9" s="668">
        <v>2.1489795918367345</v>
      </c>
      <c r="M9" s="668">
        <v>351</v>
      </c>
      <c r="N9" s="668">
        <v>3</v>
      </c>
      <c r="O9" s="668">
        <v>1062</v>
      </c>
      <c r="P9" s="681">
        <v>0.21673469387755101</v>
      </c>
      <c r="Q9" s="669">
        <v>354</v>
      </c>
    </row>
    <row r="10" spans="1:17" ht="14.4" customHeight="1" x14ac:dyDescent="0.3">
      <c r="A10" s="664" t="s">
        <v>4932</v>
      </c>
      <c r="B10" s="665" t="s">
        <v>4933</v>
      </c>
      <c r="C10" s="665" t="s">
        <v>4169</v>
      </c>
      <c r="D10" s="665" t="s">
        <v>4936</v>
      </c>
      <c r="E10" s="665" t="s">
        <v>4937</v>
      </c>
      <c r="F10" s="668">
        <v>11</v>
      </c>
      <c r="G10" s="668">
        <v>715</v>
      </c>
      <c r="H10" s="668">
        <v>1</v>
      </c>
      <c r="I10" s="668">
        <v>65</v>
      </c>
      <c r="J10" s="668">
        <v>11</v>
      </c>
      <c r="K10" s="668">
        <v>715</v>
      </c>
      <c r="L10" s="668">
        <v>1</v>
      </c>
      <c r="M10" s="668">
        <v>65</v>
      </c>
      <c r="N10" s="668">
        <v>6</v>
      </c>
      <c r="O10" s="668">
        <v>390</v>
      </c>
      <c r="P10" s="681">
        <v>0.54545454545454541</v>
      </c>
      <c r="Q10" s="669">
        <v>65</v>
      </c>
    </row>
    <row r="11" spans="1:17" ht="14.4" customHeight="1" x14ac:dyDescent="0.3">
      <c r="A11" s="664" t="s">
        <v>4932</v>
      </c>
      <c r="B11" s="665" t="s">
        <v>4933</v>
      </c>
      <c r="C11" s="665" t="s">
        <v>4169</v>
      </c>
      <c r="D11" s="665" t="s">
        <v>4938</v>
      </c>
      <c r="E11" s="665" t="s">
        <v>4939</v>
      </c>
      <c r="F11" s="668"/>
      <c r="G11" s="668"/>
      <c r="H11" s="668"/>
      <c r="I11" s="668"/>
      <c r="J11" s="668"/>
      <c r="K11" s="668"/>
      <c r="L11" s="668"/>
      <c r="M11" s="668"/>
      <c r="N11" s="668">
        <v>1</v>
      </c>
      <c r="O11" s="668">
        <v>153</v>
      </c>
      <c r="P11" s="681"/>
      <c r="Q11" s="669">
        <v>153</v>
      </c>
    </row>
    <row r="12" spans="1:17" ht="14.4" customHeight="1" x14ac:dyDescent="0.3">
      <c r="A12" s="664" t="s">
        <v>4932</v>
      </c>
      <c r="B12" s="665" t="s">
        <v>4933</v>
      </c>
      <c r="C12" s="665" t="s">
        <v>4169</v>
      </c>
      <c r="D12" s="665" t="s">
        <v>4940</v>
      </c>
      <c r="E12" s="665" t="s">
        <v>4941</v>
      </c>
      <c r="F12" s="668">
        <v>11</v>
      </c>
      <c r="G12" s="668">
        <v>253</v>
      </c>
      <c r="H12" s="668">
        <v>1</v>
      </c>
      <c r="I12" s="668">
        <v>23</v>
      </c>
      <c r="J12" s="668">
        <v>8</v>
      </c>
      <c r="K12" s="668">
        <v>192</v>
      </c>
      <c r="L12" s="668">
        <v>0.75889328063241102</v>
      </c>
      <c r="M12" s="668">
        <v>24</v>
      </c>
      <c r="N12" s="668">
        <v>13</v>
      </c>
      <c r="O12" s="668">
        <v>312</v>
      </c>
      <c r="P12" s="681">
        <v>1.233201581027668</v>
      </c>
      <c r="Q12" s="669">
        <v>24</v>
      </c>
    </row>
    <row r="13" spans="1:17" ht="14.4" customHeight="1" x14ac:dyDescent="0.3">
      <c r="A13" s="664" t="s">
        <v>4932</v>
      </c>
      <c r="B13" s="665" t="s">
        <v>4933</v>
      </c>
      <c r="C13" s="665" t="s">
        <v>4169</v>
      </c>
      <c r="D13" s="665" t="s">
        <v>4942</v>
      </c>
      <c r="E13" s="665" t="s">
        <v>4943</v>
      </c>
      <c r="F13" s="668">
        <v>6</v>
      </c>
      <c r="G13" s="668">
        <v>324</v>
      </c>
      <c r="H13" s="668">
        <v>1</v>
      </c>
      <c r="I13" s="668">
        <v>54</v>
      </c>
      <c r="J13" s="668">
        <v>6</v>
      </c>
      <c r="K13" s="668">
        <v>324</v>
      </c>
      <c r="L13" s="668">
        <v>1</v>
      </c>
      <c r="M13" s="668">
        <v>54</v>
      </c>
      <c r="N13" s="668">
        <v>13</v>
      </c>
      <c r="O13" s="668">
        <v>715</v>
      </c>
      <c r="P13" s="681">
        <v>2.2067901234567899</v>
      </c>
      <c r="Q13" s="669">
        <v>55</v>
      </c>
    </row>
    <row r="14" spans="1:17" ht="14.4" customHeight="1" x14ac:dyDescent="0.3">
      <c r="A14" s="664" t="s">
        <v>4932</v>
      </c>
      <c r="B14" s="665" t="s">
        <v>4933</v>
      </c>
      <c r="C14" s="665" t="s">
        <v>4169</v>
      </c>
      <c r="D14" s="665" t="s">
        <v>4944</v>
      </c>
      <c r="E14" s="665" t="s">
        <v>4945</v>
      </c>
      <c r="F14" s="668">
        <v>620</v>
      </c>
      <c r="G14" s="668">
        <v>47740</v>
      </c>
      <c r="H14" s="668">
        <v>1</v>
      </c>
      <c r="I14" s="668">
        <v>77</v>
      </c>
      <c r="J14" s="668">
        <v>546</v>
      </c>
      <c r="K14" s="668">
        <v>42042</v>
      </c>
      <c r="L14" s="668">
        <v>0.88064516129032255</v>
      </c>
      <c r="M14" s="668">
        <v>77</v>
      </c>
      <c r="N14" s="668">
        <v>506</v>
      </c>
      <c r="O14" s="668">
        <v>38962</v>
      </c>
      <c r="P14" s="681">
        <v>0.81612903225806455</v>
      </c>
      <c r="Q14" s="669">
        <v>77</v>
      </c>
    </row>
    <row r="15" spans="1:17" ht="14.4" customHeight="1" x14ac:dyDescent="0.3">
      <c r="A15" s="664" t="s">
        <v>4932</v>
      </c>
      <c r="B15" s="665" t="s">
        <v>4933</v>
      </c>
      <c r="C15" s="665" t="s">
        <v>4169</v>
      </c>
      <c r="D15" s="665" t="s">
        <v>4946</v>
      </c>
      <c r="E15" s="665" t="s">
        <v>4947</v>
      </c>
      <c r="F15" s="668">
        <v>11</v>
      </c>
      <c r="G15" s="668">
        <v>242</v>
      </c>
      <c r="H15" s="668">
        <v>1</v>
      </c>
      <c r="I15" s="668">
        <v>22</v>
      </c>
      <c r="J15" s="668">
        <v>13</v>
      </c>
      <c r="K15" s="668">
        <v>299</v>
      </c>
      <c r="L15" s="668">
        <v>1.2355371900826446</v>
      </c>
      <c r="M15" s="668">
        <v>23</v>
      </c>
      <c r="N15" s="668">
        <v>21</v>
      </c>
      <c r="O15" s="668">
        <v>504</v>
      </c>
      <c r="P15" s="681">
        <v>2.0826446280991737</v>
      </c>
      <c r="Q15" s="669">
        <v>24</v>
      </c>
    </row>
    <row r="16" spans="1:17" ht="14.4" customHeight="1" x14ac:dyDescent="0.3">
      <c r="A16" s="664" t="s">
        <v>4932</v>
      </c>
      <c r="B16" s="665" t="s">
        <v>4933</v>
      </c>
      <c r="C16" s="665" t="s">
        <v>4169</v>
      </c>
      <c r="D16" s="665" t="s">
        <v>4948</v>
      </c>
      <c r="E16" s="665" t="s">
        <v>4949</v>
      </c>
      <c r="F16" s="668">
        <v>2</v>
      </c>
      <c r="G16" s="668">
        <v>132</v>
      </c>
      <c r="H16" s="668">
        <v>1</v>
      </c>
      <c r="I16" s="668">
        <v>66</v>
      </c>
      <c r="J16" s="668">
        <v>3</v>
      </c>
      <c r="K16" s="668">
        <v>198</v>
      </c>
      <c r="L16" s="668">
        <v>1.5</v>
      </c>
      <c r="M16" s="668">
        <v>66</v>
      </c>
      <c r="N16" s="668">
        <v>5</v>
      </c>
      <c r="O16" s="668">
        <v>330</v>
      </c>
      <c r="P16" s="681">
        <v>2.5</v>
      </c>
      <c r="Q16" s="669">
        <v>66</v>
      </c>
    </row>
    <row r="17" spans="1:17" ht="14.4" customHeight="1" x14ac:dyDescent="0.3">
      <c r="A17" s="664" t="s">
        <v>4932</v>
      </c>
      <c r="B17" s="665" t="s">
        <v>4933</v>
      </c>
      <c r="C17" s="665" t="s">
        <v>4169</v>
      </c>
      <c r="D17" s="665" t="s">
        <v>4950</v>
      </c>
      <c r="E17" s="665" t="s">
        <v>4951</v>
      </c>
      <c r="F17" s="668"/>
      <c r="G17" s="668"/>
      <c r="H17" s="668"/>
      <c r="I17" s="668"/>
      <c r="J17" s="668">
        <v>3</v>
      </c>
      <c r="K17" s="668">
        <v>72</v>
      </c>
      <c r="L17" s="668"/>
      <c r="M17" s="668">
        <v>24</v>
      </c>
      <c r="N17" s="668">
        <v>1</v>
      </c>
      <c r="O17" s="668">
        <v>25</v>
      </c>
      <c r="P17" s="681"/>
      <c r="Q17" s="669">
        <v>25</v>
      </c>
    </row>
    <row r="18" spans="1:17" ht="14.4" customHeight="1" x14ac:dyDescent="0.3">
      <c r="A18" s="664" t="s">
        <v>4932</v>
      </c>
      <c r="B18" s="665" t="s">
        <v>4933</v>
      </c>
      <c r="C18" s="665" t="s">
        <v>4169</v>
      </c>
      <c r="D18" s="665" t="s">
        <v>4952</v>
      </c>
      <c r="E18" s="665" t="s">
        <v>4953</v>
      </c>
      <c r="F18" s="668">
        <v>7</v>
      </c>
      <c r="G18" s="668">
        <v>1260</v>
      </c>
      <c r="H18" s="668">
        <v>1</v>
      </c>
      <c r="I18" s="668">
        <v>180</v>
      </c>
      <c r="J18" s="668">
        <v>6</v>
      </c>
      <c r="K18" s="668">
        <v>1080</v>
      </c>
      <c r="L18" s="668">
        <v>0.8571428571428571</v>
      </c>
      <c r="M18" s="668">
        <v>180</v>
      </c>
      <c r="N18" s="668">
        <v>24</v>
      </c>
      <c r="O18" s="668">
        <v>4344</v>
      </c>
      <c r="P18" s="681">
        <v>3.4476190476190478</v>
      </c>
      <c r="Q18" s="669">
        <v>181</v>
      </c>
    </row>
    <row r="19" spans="1:17" ht="14.4" customHeight="1" x14ac:dyDescent="0.3">
      <c r="A19" s="664" t="s">
        <v>4932</v>
      </c>
      <c r="B19" s="665" t="s">
        <v>4933</v>
      </c>
      <c r="C19" s="665" t="s">
        <v>4169</v>
      </c>
      <c r="D19" s="665" t="s">
        <v>4954</v>
      </c>
      <c r="E19" s="665" t="s">
        <v>4955</v>
      </c>
      <c r="F19" s="668">
        <v>7</v>
      </c>
      <c r="G19" s="668">
        <v>1771</v>
      </c>
      <c r="H19" s="668">
        <v>1</v>
      </c>
      <c r="I19" s="668">
        <v>253</v>
      </c>
      <c r="J19" s="668">
        <v>5</v>
      </c>
      <c r="K19" s="668">
        <v>1265</v>
      </c>
      <c r="L19" s="668">
        <v>0.7142857142857143</v>
      </c>
      <c r="M19" s="668">
        <v>253</v>
      </c>
      <c r="N19" s="668">
        <v>10</v>
      </c>
      <c r="O19" s="668">
        <v>2540</v>
      </c>
      <c r="P19" s="681">
        <v>1.4342179559570865</v>
      </c>
      <c r="Q19" s="669">
        <v>254</v>
      </c>
    </row>
    <row r="20" spans="1:17" ht="14.4" customHeight="1" x14ac:dyDescent="0.3">
      <c r="A20" s="664" t="s">
        <v>4932</v>
      </c>
      <c r="B20" s="665" t="s">
        <v>4933</v>
      </c>
      <c r="C20" s="665" t="s">
        <v>4169</v>
      </c>
      <c r="D20" s="665" t="s">
        <v>4956</v>
      </c>
      <c r="E20" s="665" t="s">
        <v>4957</v>
      </c>
      <c r="F20" s="668">
        <v>172</v>
      </c>
      <c r="G20" s="668">
        <v>37152</v>
      </c>
      <c r="H20" s="668">
        <v>1</v>
      </c>
      <c r="I20" s="668">
        <v>216</v>
      </c>
      <c r="J20" s="668">
        <v>170</v>
      </c>
      <c r="K20" s="668">
        <v>36720</v>
      </c>
      <c r="L20" s="668">
        <v>0.98837209302325579</v>
      </c>
      <c r="M20" s="668">
        <v>216</v>
      </c>
      <c r="N20" s="668">
        <v>98</v>
      </c>
      <c r="O20" s="668">
        <v>21266</v>
      </c>
      <c r="P20" s="681">
        <v>0.57240525409130061</v>
      </c>
      <c r="Q20" s="669">
        <v>217</v>
      </c>
    </row>
    <row r="21" spans="1:17" ht="14.4" customHeight="1" x14ac:dyDescent="0.3">
      <c r="A21" s="664" t="s">
        <v>4932</v>
      </c>
      <c r="B21" s="665" t="s">
        <v>4933</v>
      </c>
      <c r="C21" s="665" t="s">
        <v>4169</v>
      </c>
      <c r="D21" s="665" t="s">
        <v>4958</v>
      </c>
      <c r="E21" s="665" t="s">
        <v>4959</v>
      </c>
      <c r="F21" s="668">
        <v>3</v>
      </c>
      <c r="G21" s="668">
        <v>150</v>
      </c>
      <c r="H21" s="668">
        <v>1</v>
      </c>
      <c r="I21" s="668">
        <v>50</v>
      </c>
      <c r="J21" s="668">
        <v>5</v>
      </c>
      <c r="K21" s="668">
        <v>250</v>
      </c>
      <c r="L21" s="668">
        <v>1.6666666666666667</v>
      </c>
      <c r="M21" s="668">
        <v>50</v>
      </c>
      <c r="N21" s="668">
        <v>1</v>
      </c>
      <c r="O21" s="668">
        <v>50</v>
      </c>
      <c r="P21" s="681">
        <v>0.33333333333333331</v>
      </c>
      <c r="Q21" s="669">
        <v>50</v>
      </c>
    </row>
    <row r="22" spans="1:17" ht="14.4" customHeight="1" x14ac:dyDescent="0.3">
      <c r="A22" s="664" t="s">
        <v>4932</v>
      </c>
      <c r="B22" s="665" t="s">
        <v>4933</v>
      </c>
      <c r="C22" s="665" t="s">
        <v>4169</v>
      </c>
      <c r="D22" s="665" t="s">
        <v>4960</v>
      </c>
      <c r="E22" s="665" t="s">
        <v>4961</v>
      </c>
      <c r="F22" s="668"/>
      <c r="G22" s="668"/>
      <c r="H22" s="668"/>
      <c r="I22" s="668"/>
      <c r="J22" s="668"/>
      <c r="K22" s="668"/>
      <c r="L22" s="668"/>
      <c r="M22" s="668"/>
      <c r="N22" s="668">
        <v>1</v>
      </c>
      <c r="O22" s="668">
        <v>233</v>
      </c>
      <c r="P22" s="681"/>
      <c r="Q22" s="669">
        <v>233</v>
      </c>
    </row>
    <row r="23" spans="1:17" ht="14.4" customHeight="1" x14ac:dyDescent="0.3">
      <c r="A23" s="664" t="s">
        <v>4962</v>
      </c>
      <c r="B23" s="665" t="s">
        <v>4963</v>
      </c>
      <c r="C23" s="665" t="s">
        <v>4169</v>
      </c>
      <c r="D23" s="665" t="s">
        <v>4964</v>
      </c>
      <c r="E23" s="665" t="s">
        <v>4965</v>
      </c>
      <c r="F23" s="668">
        <v>422</v>
      </c>
      <c r="G23" s="668">
        <v>11394</v>
      </c>
      <c r="H23" s="668">
        <v>1</v>
      </c>
      <c r="I23" s="668">
        <v>27</v>
      </c>
      <c r="J23" s="668">
        <v>444</v>
      </c>
      <c r="K23" s="668">
        <v>11988</v>
      </c>
      <c r="L23" s="668">
        <v>1.0521327014218009</v>
      </c>
      <c r="M23" s="668">
        <v>27</v>
      </c>
      <c r="N23" s="668">
        <v>380</v>
      </c>
      <c r="O23" s="668">
        <v>10260</v>
      </c>
      <c r="P23" s="681">
        <v>0.90047393364928907</v>
      </c>
      <c r="Q23" s="669">
        <v>27</v>
      </c>
    </row>
    <row r="24" spans="1:17" ht="14.4" customHeight="1" x14ac:dyDescent="0.3">
      <c r="A24" s="664" t="s">
        <v>4962</v>
      </c>
      <c r="B24" s="665" t="s">
        <v>4963</v>
      </c>
      <c r="C24" s="665" t="s">
        <v>4169</v>
      </c>
      <c r="D24" s="665" t="s">
        <v>4966</v>
      </c>
      <c r="E24" s="665" t="s">
        <v>4967</v>
      </c>
      <c r="F24" s="668">
        <v>4</v>
      </c>
      <c r="G24" s="668">
        <v>216</v>
      </c>
      <c r="H24" s="668">
        <v>1</v>
      </c>
      <c r="I24" s="668">
        <v>54</v>
      </c>
      <c r="J24" s="668">
        <v>4</v>
      </c>
      <c r="K24" s="668">
        <v>216</v>
      </c>
      <c r="L24" s="668">
        <v>1</v>
      </c>
      <c r="M24" s="668">
        <v>54</v>
      </c>
      <c r="N24" s="668">
        <v>10</v>
      </c>
      <c r="O24" s="668">
        <v>540</v>
      </c>
      <c r="P24" s="681">
        <v>2.5</v>
      </c>
      <c r="Q24" s="669">
        <v>54</v>
      </c>
    </row>
    <row r="25" spans="1:17" ht="14.4" customHeight="1" x14ac:dyDescent="0.3">
      <c r="A25" s="664" t="s">
        <v>4962</v>
      </c>
      <c r="B25" s="665" t="s">
        <v>4963</v>
      </c>
      <c r="C25" s="665" t="s">
        <v>4169</v>
      </c>
      <c r="D25" s="665" t="s">
        <v>4968</v>
      </c>
      <c r="E25" s="665" t="s">
        <v>4969</v>
      </c>
      <c r="F25" s="668">
        <v>409</v>
      </c>
      <c r="G25" s="668">
        <v>9816</v>
      </c>
      <c r="H25" s="668">
        <v>1</v>
      </c>
      <c r="I25" s="668">
        <v>24</v>
      </c>
      <c r="J25" s="668">
        <v>436</v>
      </c>
      <c r="K25" s="668">
        <v>10464</v>
      </c>
      <c r="L25" s="668">
        <v>1.0660146699266504</v>
      </c>
      <c r="M25" s="668">
        <v>24</v>
      </c>
      <c r="N25" s="668">
        <v>372</v>
      </c>
      <c r="O25" s="668">
        <v>8928</v>
      </c>
      <c r="P25" s="681">
        <v>0.90953545232273836</v>
      </c>
      <c r="Q25" s="669">
        <v>24</v>
      </c>
    </row>
    <row r="26" spans="1:17" ht="14.4" customHeight="1" x14ac:dyDescent="0.3">
      <c r="A26" s="664" t="s">
        <v>4962</v>
      </c>
      <c r="B26" s="665" t="s">
        <v>4963</v>
      </c>
      <c r="C26" s="665" t="s">
        <v>4169</v>
      </c>
      <c r="D26" s="665" t="s">
        <v>4970</v>
      </c>
      <c r="E26" s="665" t="s">
        <v>4971</v>
      </c>
      <c r="F26" s="668">
        <v>820</v>
      </c>
      <c r="G26" s="668">
        <v>22140</v>
      </c>
      <c r="H26" s="668">
        <v>1</v>
      </c>
      <c r="I26" s="668">
        <v>27</v>
      </c>
      <c r="J26" s="668">
        <v>823</v>
      </c>
      <c r="K26" s="668">
        <v>22221</v>
      </c>
      <c r="L26" s="668">
        <v>1.0036585365853659</v>
      </c>
      <c r="M26" s="668">
        <v>27</v>
      </c>
      <c r="N26" s="668">
        <v>848</v>
      </c>
      <c r="O26" s="668">
        <v>22896</v>
      </c>
      <c r="P26" s="681">
        <v>1.0341463414634147</v>
      </c>
      <c r="Q26" s="669">
        <v>27</v>
      </c>
    </row>
    <row r="27" spans="1:17" ht="14.4" customHeight="1" x14ac:dyDescent="0.3">
      <c r="A27" s="664" t="s">
        <v>4962</v>
      </c>
      <c r="B27" s="665" t="s">
        <v>4963</v>
      </c>
      <c r="C27" s="665" t="s">
        <v>4169</v>
      </c>
      <c r="D27" s="665" t="s">
        <v>4972</v>
      </c>
      <c r="E27" s="665" t="s">
        <v>4973</v>
      </c>
      <c r="F27" s="668">
        <v>59</v>
      </c>
      <c r="G27" s="668">
        <v>1593</v>
      </c>
      <c r="H27" s="668">
        <v>1</v>
      </c>
      <c r="I27" s="668">
        <v>27</v>
      </c>
      <c r="J27" s="668">
        <v>71</v>
      </c>
      <c r="K27" s="668">
        <v>1917</v>
      </c>
      <c r="L27" s="668">
        <v>1.2033898305084745</v>
      </c>
      <c r="M27" s="668">
        <v>27</v>
      </c>
      <c r="N27" s="668">
        <v>33</v>
      </c>
      <c r="O27" s="668">
        <v>891</v>
      </c>
      <c r="P27" s="681">
        <v>0.55932203389830504</v>
      </c>
      <c r="Q27" s="669">
        <v>27</v>
      </c>
    </row>
    <row r="28" spans="1:17" ht="14.4" customHeight="1" x14ac:dyDescent="0.3">
      <c r="A28" s="664" t="s">
        <v>4962</v>
      </c>
      <c r="B28" s="665" t="s">
        <v>4963</v>
      </c>
      <c r="C28" s="665" t="s">
        <v>4169</v>
      </c>
      <c r="D28" s="665" t="s">
        <v>4974</v>
      </c>
      <c r="E28" s="665" t="s">
        <v>4975</v>
      </c>
      <c r="F28" s="668">
        <v>165</v>
      </c>
      <c r="G28" s="668">
        <v>3630</v>
      </c>
      <c r="H28" s="668">
        <v>1</v>
      </c>
      <c r="I28" s="668">
        <v>22</v>
      </c>
      <c r="J28" s="668">
        <v>181</v>
      </c>
      <c r="K28" s="668">
        <v>3982</v>
      </c>
      <c r="L28" s="668">
        <v>1.0969696969696969</v>
      </c>
      <c r="M28" s="668">
        <v>22</v>
      </c>
      <c r="N28" s="668">
        <v>3392</v>
      </c>
      <c r="O28" s="668">
        <v>74624</v>
      </c>
      <c r="P28" s="681">
        <v>20.557575757575759</v>
      </c>
      <c r="Q28" s="669">
        <v>22</v>
      </c>
    </row>
    <row r="29" spans="1:17" ht="14.4" customHeight="1" x14ac:dyDescent="0.3">
      <c r="A29" s="664" t="s">
        <v>4962</v>
      </c>
      <c r="B29" s="665" t="s">
        <v>4963</v>
      </c>
      <c r="C29" s="665" t="s">
        <v>4169</v>
      </c>
      <c r="D29" s="665" t="s">
        <v>4976</v>
      </c>
      <c r="E29" s="665" t="s">
        <v>4977</v>
      </c>
      <c r="F29" s="668">
        <v>2</v>
      </c>
      <c r="G29" s="668">
        <v>136</v>
      </c>
      <c r="H29" s="668">
        <v>1</v>
      </c>
      <c r="I29" s="668">
        <v>68</v>
      </c>
      <c r="J29" s="668">
        <v>3</v>
      </c>
      <c r="K29" s="668">
        <v>204</v>
      </c>
      <c r="L29" s="668">
        <v>1.5</v>
      </c>
      <c r="M29" s="668">
        <v>68</v>
      </c>
      <c r="N29" s="668">
        <v>3</v>
      </c>
      <c r="O29" s="668">
        <v>204</v>
      </c>
      <c r="P29" s="681">
        <v>1.5</v>
      </c>
      <c r="Q29" s="669">
        <v>68</v>
      </c>
    </row>
    <row r="30" spans="1:17" ht="14.4" customHeight="1" x14ac:dyDescent="0.3">
      <c r="A30" s="664" t="s">
        <v>4962</v>
      </c>
      <c r="B30" s="665" t="s">
        <v>4963</v>
      </c>
      <c r="C30" s="665" t="s">
        <v>4169</v>
      </c>
      <c r="D30" s="665" t="s">
        <v>4978</v>
      </c>
      <c r="E30" s="665" t="s">
        <v>4979</v>
      </c>
      <c r="F30" s="668">
        <v>482</v>
      </c>
      <c r="G30" s="668">
        <v>29884</v>
      </c>
      <c r="H30" s="668">
        <v>1</v>
      </c>
      <c r="I30" s="668">
        <v>62</v>
      </c>
      <c r="J30" s="668">
        <v>495</v>
      </c>
      <c r="K30" s="668">
        <v>30690</v>
      </c>
      <c r="L30" s="668">
        <v>1.0269709543568464</v>
      </c>
      <c r="M30" s="668">
        <v>62</v>
      </c>
      <c r="N30" s="668">
        <v>114</v>
      </c>
      <c r="O30" s="668">
        <v>7068</v>
      </c>
      <c r="P30" s="681">
        <v>0.23651452282157676</v>
      </c>
      <c r="Q30" s="669">
        <v>62</v>
      </c>
    </row>
    <row r="31" spans="1:17" ht="14.4" customHeight="1" x14ac:dyDescent="0.3">
      <c r="A31" s="664" t="s">
        <v>4962</v>
      </c>
      <c r="B31" s="665" t="s">
        <v>4963</v>
      </c>
      <c r="C31" s="665" t="s">
        <v>4169</v>
      </c>
      <c r="D31" s="665" t="s">
        <v>4980</v>
      </c>
      <c r="E31" s="665" t="s">
        <v>4981</v>
      </c>
      <c r="F31" s="668">
        <v>1</v>
      </c>
      <c r="G31" s="668">
        <v>61</v>
      </c>
      <c r="H31" s="668">
        <v>1</v>
      </c>
      <c r="I31" s="668">
        <v>61</v>
      </c>
      <c r="J31" s="668">
        <v>2</v>
      </c>
      <c r="K31" s="668">
        <v>124</v>
      </c>
      <c r="L31" s="668">
        <v>2.0327868852459017</v>
      </c>
      <c r="M31" s="668">
        <v>62</v>
      </c>
      <c r="N31" s="668">
        <v>3186</v>
      </c>
      <c r="O31" s="668">
        <v>197532</v>
      </c>
      <c r="P31" s="681">
        <v>3238.2295081967213</v>
      </c>
      <c r="Q31" s="669">
        <v>62</v>
      </c>
    </row>
    <row r="32" spans="1:17" ht="14.4" customHeight="1" x14ac:dyDescent="0.3">
      <c r="A32" s="664" t="s">
        <v>4962</v>
      </c>
      <c r="B32" s="665" t="s">
        <v>4963</v>
      </c>
      <c r="C32" s="665" t="s">
        <v>4169</v>
      </c>
      <c r="D32" s="665" t="s">
        <v>4982</v>
      </c>
      <c r="E32" s="665" t="s">
        <v>4983</v>
      </c>
      <c r="F32" s="668"/>
      <c r="G32" s="668"/>
      <c r="H32" s="668"/>
      <c r="I32" s="668"/>
      <c r="J32" s="668">
        <v>1</v>
      </c>
      <c r="K32" s="668">
        <v>394</v>
      </c>
      <c r="L32" s="668"/>
      <c r="M32" s="668">
        <v>394</v>
      </c>
      <c r="N32" s="668"/>
      <c r="O32" s="668"/>
      <c r="P32" s="681"/>
      <c r="Q32" s="669"/>
    </row>
    <row r="33" spans="1:17" ht="14.4" customHeight="1" x14ac:dyDescent="0.3">
      <c r="A33" s="664" t="s">
        <v>4962</v>
      </c>
      <c r="B33" s="665" t="s">
        <v>4963</v>
      </c>
      <c r="C33" s="665" t="s">
        <v>4169</v>
      </c>
      <c r="D33" s="665" t="s">
        <v>4984</v>
      </c>
      <c r="E33" s="665" t="s">
        <v>4985</v>
      </c>
      <c r="F33" s="668">
        <v>100</v>
      </c>
      <c r="G33" s="668">
        <v>98700</v>
      </c>
      <c r="H33" s="668">
        <v>1</v>
      </c>
      <c r="I33" s="668">
        <v>987</v>
      </c>
      <c r="J33" s="668">
        <v>56</v>
      </c>
      <c r="K33" s="668">
        <v>55272</v>
      </c>
      <c r="L33" s="668">
        <v>0.56000000000000005</v>
      </c>
      <c r="M33" s="668">
        <v>987</v>
      </c>
      <c r="N33" s="668">
        <v>104</v>
      </c>
      <c r="O33" s="668">
        <v>102752</v>
      </c>
      <c r="P33" s="681">
        <v>1.0410536980749747</v>
      </c>
      <c r="Q33" s="669">
        <v>988</v>
      </c>
    </row>
    <row r="34" spans="1:17" ht="14.4" customHeight="1" x14ac:dyDescent="0.3">
      <c r="A34" s="664" t="s">
        <v>4962</v>
      </c>
      <c r="B34" s="665" t="s">
        <v>4963</v>
      </c>
      <c r="C34" s="665" t="s">
        <v>4169</v>
      </c>
      <c r="D34" s="665" t="s">
        <v>4986</v>
      </c>
      <c r="E34" s="665" t="s">
        <v>4987</v>
      </c>
      <c r="F34" s="668">
        <v>1</v>
      </c>
      <c r="G34" s="668">
        <v>63</v>
      </c>
      <c r="H34" s="668">
        <v>1</v>
      </c>
      <c r="I34" s="668">
        <v>63</v>
      </c>
      <c r="J34" s="668"/>
      <c r="K34" s="668"/>
      <c r="L34" s="668"/>
      <c r="M34" s="668"/>
      <c r="N34" s="668"/>
      <c r="O34" s="668"/>
      <c r="P34" s="681"/>
      <c r="Q34" s="669"/>
    </row>
    <row r="35" spans="1:17" ht="14.4" customHeight="1" x14ac:dyDescent="0.3">
      <c r="A35" s="664" t="s">
        <v>4962</v>
      </c>
      <c r="B35" s="665" t="s">
        <v>4963</v>
      </c>
      <c r="C35" s="665" t="s">
        <v>4169</v>
      </c>
      <c r="D35" s="665" t="s">
        <v>4988</v>
      </c>
      <c r="E35" s="665" t="s">
        <v>4989</v>
      </c>
      <c r="F35" s="668"/>
      <c r="G35" s="668"/>
      <c r="H35" s="668"/>
      <c r="I35" s="668"/>
      <c r="J35" s="668"/>
      <c r="K35" s="668"/>
      <c r="L35" s="668"/>
      <c r="M35" s="668"/>
      <c r="N35" s="668">
        <v>1</v>
      </c>
      <c r="O35" s="668">
        <v>17</v>
      </c>
      <c r="P35" s="681"/>
      <c r="Q35" s="669">
        <v>17</v>
      </c>
    </row>
    <row r="36" spans="1:17" ht="14.4" customHeight="1" x14ac:dyDescent="0.3">
      <c r="A36" s="664" t="s">
        <v>4962</v>
      </c>
      <c r="B36" s="665" t="s">
        <v>4963</v>
      </c>
      <c r="C36" s="665" t="s">
        <v>4169</v>
      </c>
      <c r="D36" s="665" t="s">
        <v>4990</v>
      </c>
      <c r="E36" s="665" t="s">
        <v>4991</v>
      </c>
      <c r="F36" s="668"/>
      <c r="G36" s="668"/>
      <c r="H36" s="668"/>
      <c r="I36" s="668"/>
      <c r="J36" s="668">
        <v>2</v>
      </c>
      <c r="K36" s="668">
        <v>128</v>
      </c>
      <c r="L36" s="668"/>
      <c r="M36" s="668">
        <v>64</v>
      </c>
      <c r="N36" s="668"/>
      <c r="O36" s="668"/>
      <c r="P36" s="681"/>
      <c r="Q36" s="669"/>
    </row>
    <row r="37" spans="1:17" ht="14.4" customHeight="1" x14ac:dyDescent="0.3">
      <c r="A37" s="664" t="s">
        <v>4962</v>
      </c>
      <c r="B37" s="665" t="s">
        <v>4963</v>
      </c>
      <c r="C37" s="665" t="s">
        <v>4169</v>
      </c>
      <c r="D37" s="665" t="s">
        <v>4992</v>
      </c>
      <c r="E37" s="665" t="s">
        <v>4993</v>
      </c>
      <c r="F37" s="668"/>
      <c r="G37" s="668"/>
      <c r="H37" s="668"/>
      <c r="I37" s="668"/>
      <c r="J37" s="668">
        <v>2</v>
      </c>
      <c r="K37" s="668">
        <v>94</v>
      </c>
      <c r="L37" s="668"/>
      <c r="M37" s="668">
        <v>47</v>
      </c>
      <c r="N37" s="668">
        <v>7</v>
      </c>
      <c r="O37" s="668">
        <v>329</v>
      </c>
      <c r="P37" s="681"/>
      <c r="Q37" s="669">
        <v>47</v>
      </c>
    </row>
    <row r="38" spans="1:17" ht="14.4" customHeight="1" x14ac:dyDescent="0.3">
      <c r="A38" s="664" t="s">
        <v>4962</v>
      </c>
      <c r="B38" s="665" t="s">
        <v>4963</v>
      </c>
      <c r="C38" s="665" t="s">
        <v>4169</v>
      </c>
      <c r="D38" s="665" t="s">
        <v>4994</v>
      </c>
      <c r="E38" s="665" t="s">
        <v>4995</v>
      </c>
      <c r="F38" s="668">
        <v>168</v>
      </c>
      <c r="G38" s="668">
        <v>10080</v>
      </c>
      <c r="H38" s="668">
        <v>1</v>
      </c>
      <c r="I38" s="668">
        <v>60</v>
      </c>
      <c r="J38" s="668">
        <v>157</v>
      </c>
      <c r="K38" s="668">
        <v>9420</v>
      </c>
      <c r="L38" s="668">
        <v>0.93452380952380953</v>
      </c>
      <c r="M38" s="668">
        <v>60</v>
      </c>
      <c r="N38" s="668">
        <v>103</v>
      </c>
      <c r="O38" s="668">
        <v>6180</v>
      </c>
      <c r="P38" s="681">
        <v>0.61309523809523814</v>
      </c>
      <c r="Q38" s="669">
        <v>60</v>
      </c>
    </row>
    <row r="39" spans="1:17" ht="14.4" customHeight="1" x14ac:dyDescent="0.3">
      <c r="A39" s="664" t="s">
        <v>4962</v>
      </c>
      <c r="B39" s="665" t="s">
        <v>4963</v>
      </c>
      <c r="C39" s="665" t="s">
        <v>4169</v>
      </c>
      <c r="D39" s="665" t="s">
        <v>4996</v>
      </c>
      <c r="E39" s="665" t="s">
        <v>4997</v>
      </c>
      <c r="F39" s="668">
        <v>3</v>
      </c>
      <c r="G39" s="668">
        <v>2553</v>
      </c>
      <c r="H39" s="668">
        <v>1</v>
      </c>
      <c r="I39" s="668">
        <v>851</v>
      </c>
      <c r="J39" s="668">
        <v>9</v>
      </c>
      <c r="K39" s="668">
        <v>7668</v>
      </c>
      <c r="L39" s="668">
        <v>3.0035252643948298</v>
      </c>
      <c r="M39" s="668">
        <v>852</v>
      </c>
      <c r="N39" s="668">
        <v>5</v>
      </c>
      <c r="O39" s="668">
        <v>4265</v>
      </c>
      <c r="P39" s="681">
        <v>1.6705836271053662</v>
      </c>
      <c r="Q39" s="669">
        <v>853</v>
      </c>
    </row>
    <row r="40" spans="1:17" ht="14.4" customHeight="1" x14ac:dyDescent="0.3">
      <c r="A40" s="664" t="s">
        <v>4962</v>
      </c>
      <c r="B40" s="665" t="s">
        <v>4963</v>
      </c>
      <c r="C40" s="665" t="s">
        <v>4169</v>
      </c>
      <c r="D40" s="665" t="s">
        <v>4998</v>
      </c>
      <c r="E40" s="665" t="s">
        <v>4999</v>
      </c>
      <c r="F40" s="668">
        <v>1</v>
      </c>
      <c r="G40" s="668">
        <v>1210</v>
      </c>
      <c r="H40" s="668">
        <v>1</v>
      </c>
      <c r="I40" s="668">
        <v>1210</v>
      </c>
      <c r="J40" s="668"/>
      <c r="K40" s="668"/>
      <c r="L40" s="668"/>
      <c r="M40" s="668"/>
      <c r="N40" s="668"/>
      <c r="O40" s="668"/>
      <c r="P40" s="681"/>
      <c r="Q40" s="669"/>
    </row>
    <row r="41" spans="1:17" ht="14.4" customHeight="1" x14ac:dyDescent="0.3">
      <c r="A41" s="664" t="s">
        <v>4962</v>
      </c>
      <c r="B41" s="665" t="s">
        <v>4963</v>
      </c>
      <c r="C41" s="665" t="s">
        <v>4169</v>
      </c>
      <c r="D41" s="665" t="s">
        <v>5000</v>
      </c>
      <c r="E41" s="665" t="s">
        <v>5001</v>
      </c>
      <c r="F41" s="668">
        <v>9</v>
      </c>
      <c r="G41" s="668">
        <v>7047</v>
      </c>
      <c r="H41" s="668">
        <v>1</v>
      </c>
      <c r="I41" s="668">
        <v>783</v>
      </c>
      <c r="J41" s="668">
        <v>11</v>
      </c>
      <c r="K41" s="668">
        <v>8646</v>
      </c>
      <c r="L41" s="668">
        <v>1.2269050659855258</v>
      </c>
      <c r="M41" s="668">
        <v>786</v>
      </c>
      <c r="N41" s="668">
        <v>11</v>
      </c>
      <c r="O41" s="668">
        <v>8657</v>
      </c>
      <c r="P41" s="681">
        <v>1.228466013906627</v>
      </c>
      <c r="Q41" s="669">
        <v>787</v>
      </c>
    </row>
    <row r="42" spans="1:17" ht="14.4" customHeight="1" x14ac:dyDescent="0.3">
      <c r="A42" s="664" t="s">
        <v>4962</v>
      </c>
      <c r="B42" s="665" t="s">
        <v>4963</v>
      </c>
      <c r="C42" s="665" t="s">
        <v>4169</v>
      </c>
      <c r="D42" s="665" t="s">
        <v>5002</v>
      </c>
      <c r="E42" s="665" t="s">
        <v>5003</v>
      </c>
      <c r="F42" s="668"/>
      <c r="G42" s="668"/>
      <c r="H42" s="668"/>
      <c r="I42" s="668"/>
      <c r="J42" s="668"/>
      <c r="K42" s="668"/>
      <c r="L42" s="668"/>
      <c r="M42" s="668"/>
      <c r="N42" s="668">
        <v>1</v>
      </c>
      <c r="O42" s="668">
        <v>562</v>
      </c>
      <c r="P42" s="681"/>
      <c r="Q42" s="669">
        <v>562</v>
      </c>
    </row>
    <row r="43" spans="1:17" ht="14.4" customHeight="1" x14ac:dyDescent="0.3">
      <c r="A43" s="664" t="s">
        <v>4962</v>
      </c>
      <c r="B43" s="665" t="s">
        <v>4963</v>
      </c>
      <c r="C43" s="665" t="s">
        <v>4169</v>
      </c>
      <c r="D43" s="665" t="s">
        <v>5004</v>
      </c>
      <c r="E43" s="665" t="s">
        <v>5005</v>
      </c>
      <c r="F43" s="668">
        <v>165</v>
      </c>
      <c r="G43" s="668">
        <v>4785</v>
      </c>
      <c r="H43" s="668">
        <v>1</v>
      </c>
      <c r="I43" s="668">
        <v>29</v>
      </c>
      <c r="J43" s="668">
        <v>182</v>
      </c>
      <c r="K43" s="668">
        <v>5460</v>
      </c>
      <c r="L43" s="668">
        <v>1.1410658307210031</v>
      </c>
      <c r="M43" s="668">
        <v>30</v>
      </c>
      <c r="N43" s="668">
        <v>3393</v>
      </c>
      <c r="O43" s="668">
        <v>101790</v>
      </c>
      <c r="P43" s="681">
        <v>21.272727272727273</v>
      </c>
      <c r="Q43" s="669">
        <v>30</v>
      </c>
    </row>
    <row r="44" spans="1:17" ht="14.4" customHeight="1" x14ac:dyDescent="0.3">
      <c r="A44" s="664" t="s">
        <v>4962</v>
      </c>
      <c r="B44" s="665" t="s">
        <v>4963</v>
      </c>
      <c r="C44" s="665" t="s">
        <v>4169</v>
      </c>
      <c r="D44" s="665" t="s">
        <v>5006</v>
      </c>
      <c r="E44" s="665" t="s">
        <v>5007</v>
      </c>
      <c r="F44" s="668">
        <v>168</v>
      </c>
      <c r="G44" s="668">
        <v>8400</v>
      </c>
      <c r="H44" s="668">
        <v>1</v>
      </c>
      <c r="I44" s="668">
        <v>50</v>
      </c>
      <c r="J44" s="668">
        <v>159</v>
      </c>
      <c r="K44" s="668">
        <v>7950</v>
      </c>
      <c r="L44" s="668">
        <v>0.9464285714285714</v>
      </c>
      <c r="M44" s="668">
        <v>50</v>
      </c>
      <c r="N44" s="668">
        <v>103</v>
      </c>
      <c r="O44" s="668">
        <v>5150</v>
      </c>
      <c r="P44" s="681">
        <v>0.61309523809523814</v>
      </c>
      <c r="Q44" s="669">
        <v>50</v>
      </c>
    </row>
    <row r="45" spans="1:17" ht="14.4" customHeight="1" x14ac:dyDescent="0.3">
      <c r="A45" s="664" t="s">
        <v>4962</v>
      </c>
      <c r="B45" s="665" t="s">
        <v>4963</v>
      </c>
      <c r="C45" s="665" t="s">
        <v>4169</v>
      </c>
      <c r="D45" s="665" t="s">
        <v>5008</v>
      </c>
      <c r="E45" s="665" t="s">
        <v>5009</v>
      </c>
      <c r="F45" s="668">
        <v>359</v>
      </c>
      <c r="G45" s="668">
        <v>4308</v>
      </c>
      <c r="H45" s="668">
        <v>1</v>
      </c>
      <c r="I45" s="668">
        <v>12</v>
      </c>
      <c r="J45" s="668">
        <v>350</v>
      </c>
      <c r="K45" s="668">
        <v>4200</v>
      </c>
      <c r="L45" s="668">
        <v>0.97493036211699169</v>
      </c>
      <c r="M45" s="668">
        <v>12</v>
      </c>
      <c r="N45" s="668">
        <v>337</v>
      </c>
      <c r="O45" s="668">
        <v>4044</v>
      </c>
      <c r="P45" s="681">
        <v>0.93871866295264628</v>
      </c>
      <c r="Q45" s="669">
        <v>12</v>
      </c>
    </row>
    <row r="46" spans="1:17" ht="14.4" customHeight="1" x14ac:dyDescent="0.3">
      <c r="A46" s="664" t="s">
        <v>4962</v>
      </c>
      <c r="B46" s="665" t="s">
        <v>4963</v>
      </c>
      <c r="C46" s="665" t="s">
        <v>4169</v>
      </c>
      <c r="D46" s="665" t="s">
        <v>5010</v>
      </c>
      <c r="E46" s="665" t="s">
        <v>5011</v>
      </c>
      <c r="F46" s="668">
        <v>4</v>
      </c>
      <c r="G46" s="668">
        <v>724</v>
      </c>
      <c r="H46" s="668">
        <v>1</v>
      </c>
      <c r="I46" s="668">
        <v>181</v>
      </c>
      <c r="J46" s="668">
        <v>9</v>
      </c>
      <c r="K46" s="668">
        <v>1638</v>
      </c>
      <c r="L46" s="668">
        <v>2.2624309392265194</v>
      </c>
      <c r="M46" s="668">
        <v>182</v>
      </c>
      <c r="N46" s="668">
        <v>1</v>
      </c>
      <c r="O46" s="668">
        <v>183</v>
      </c>
      <c r="P46" s="681">
        <v>0.25276243093922651</v>
      </c>
      <c r="Q46" s="669">
        <v>183</v>
      </c>
    </row>
    <row r="47" spans="1:17" ht="14.4" customHeight="1" x14ac:dyDescent="0.3">
      <c r="A47" s="664" t="s">
        <v>4962</v>
      </c>
      <c r="B47" s="665" t="s">
        <v>4963</v>
      </c>
      <c r="C47" s="665" t="s">
        <v>4169</v>
      </c>
      <c r="D47" s="665" t="s">
        <v>5012</v>
      </c>
      <c r="E47" s="665" t="s">
        <v>5013</v>
      </c>
      <c r="F47" s="668">
        <v>3</v>
      </c>
      <c r="G47" s="668">
        <v>546</v>
      </c>
      <c r="H47" s="668">
        <v>1</v>
      </c>
      <c r="I47" s="668">
        <v>182</v>
      </c>
      <c r="J47" s="668">
        <v>7</v>
      </c>
      <c r="K47" s="668">
        <v>1281</v>
      </c>
      <c r="L47" s="668">
        <v>2.3461538461538463</v>
      </c>
      <c r="M47" s="668">
        <v>183</v>
      </c>
      <c r="N47" s="668">
        <v>1</v>
      </c>
      <c r="O47" s="668">
        <v>184</v>
      </c>
      <c r="P47" s="681">
        <v>0.33699633699633702</v>
      </c>
      <c r="Q47" s="669">
        <v>184</v>
      </c>
    </row>
    <row r="48" spans="1:17" ht="14.4" customHeight="1" x14ac:dyDescent="0.3">
      <c r="A48" s="664" t="s">
        <v>4962</v>
      </c>
      <c r="B48" s="665" t="s">
        <v>4963</v>
      </c>
      <c r="C48" s="665" t="s">
        <v>4169</v>
      </c>
      <c r="D48" s="665" t="s">
        <v>5014</v>
      </c>
      <c r="E48" s="665" t="s">
        <v>5015</v>
      </c>
      <c r="F48" s="668"/>
      <c r="G48" s="668"/>
      <c r="H48" s="668"/>
      <c r="I48" s="668"/>
      <c r="J48" s="668"/>
      <c r="K48" s="668"/>
      <c r="L48" s="668"/>
      <c r="M48" s="668"/>
      <c r="N48" s="668">
        <v>1</v>
      </c>
      <c r="O48" s="668">
        <v>1283</v>
      </c>
      <c r="P48" s="681"/>
      <c r="Q48" s="669">
        <v>1283</v>
      </c>
    </row>
    <row r="49" spans="1:17" ht="14.4" customHeight="1" x14ac:dyDescent="0.3">
      <c r="A49" s="664" t="s">
        <v>4962</v>
      </c>
      <c r="B49" s="665" t="s">
        <v>4963</v>
      </c>
      <c r="C49" s="665" t="s">
        <v>4169</v>
      </c>
      <c r="D49" s="665" t="s">
        <v>5016</v>
      </c>
      <c r="E49" s="665" t="s">
        <v>5017</v>
      </c>
      <c r="F49" s="668">
        <v>1130</v>
      </c>
      <c r="G49" s="668">
        <v>166110</v>
      </c>
      <c r="H49" s="668">
        <v>1</v>
      </c>
      <c r="I49" s="668">
        <v>147</v>
      </c>
      <c r="J49" s="668">
        <v>1131</v>
      </c>
      <c r="K49" s="668">
        <v>167388</v>
      </c>
      <c r="L49" s="668">
        <v>1.0076936969478056</v>
      </c>
      <c r="M49" s="668">
        <v>148</v>
      </c>
      <c r="N49" s="668">
        <v>1092</v>
      </c>
      <c r="O49" s="668">
        <v>162708</v>
      </c>
      <c r="P49" s="681">
        <v>0.97951959544879896</v>
      </c>
      <c r="Q49" s="669">
        <v>149</v>
      </c>
    </row>
    <row r="50" spans="1:17" ht="14.4" customHeight="1" x14ac:dyDescent="0.3">
      <c r="A50" s="664" t="s">
        <v>4962</v>
      </c>
      <c r="B50" s="665" t="s">
        <v>4963</v>
      </c>
      <c r="C50" s="665" t="s">
        <v>4169</v>
      </c>
      <c r="D50" s="665" t="s">
        <v>5018</v>
      </c>
      <c r="E50" s="665" t="s">
        <v>5019</v>
      </c>
      <c r="F50" s="668">
        <v>166</v>
      </c>
      <c r="G50" s="668">
        <v>4814</v>
      </c>
      <c r="H50" s="668">
        <v>1</v>
      </c>
      <c r="I50" s="668">
        <v>29</v>
      </c>
      <c r="J50" s="668">
        <v>183</v>
      </c>
      <c r="K50" s="668">
        <v>5490</v>
      </c>
      <c r="L50" s="668">
        <v>1.1404237640216037</v>
      </c>
      <c r="M50" s="668">
        <v>30</v>
      </c>
      <c r="N50" s="668">
        <v>3393</v>
      </c>
      <c r="O50" s="668">
        <v>101790</v>
      </c>
      <c r="P50" s="681">
        <v>21.14457831325301</v>
      </c>
      <c r="Q50" s="669">
        <v>30</v>
      </c>
    </row>
    <row r="51" spans="1:17" ht="14.4" customHeight="1" x14ac:dyDescent="0.3">
      <c r="A51" s="664" t="s">
        <v>4962</v>
      </c>
      <c r="B51" s="665" t="s">
        <v>4963</v>
      </c>
      <c r="C51" s="665" t="s">
        <v>4169</v>
      </c>
      <c r="D51" s="665" t="s">
        <v>5020</v>
      </c>
      <c r="E51" s="665" t="s">
        <v>5021</v>
      </c>
      <c r="F51" s="668">
        <v>72</v>
      </c>
      <c r="G51" s="668">
        <v>2232</v>
      </c>
      <c r="H51" s="668">
        <v>1</v>
      </c>
      <c r="I51" s="668">
        <v>31</v>
      </c>
      <c r="J51" s="668">
        <v>83</v>
      </c>
      <c r="K51" s="668">
        <v>2573</v>
      </c>
      <c r="L51" s="668">
        <v>1.1527777777777777</v>
      </c>
      <c r="M51" s="668">
        <v>31</v>
      </c>
      <c r="N51" s="668">
        <v>46</v>
      </c>
      <c r="O51" s="668">
        <v>1426</v>
      </c>
      <c r="P51" s="681">
        <v>0.63888888888888884</v>
      </c>
      <c r="Q51" s="669">
        <v>31</v>
      </c>
    </row>
    <row r="52" spans="1:17" ht="14.4" customHeight="1" x14ac:dyDescent="0.3">
      <c r="A52" s="664" t="s">
        <v>4962</v>
      </c>
      <c r="B52" s="665" t="s">
        <v>4963</v>
      </c>
      <c r="C52" s="665" t="s">
        <v>4169</v>
      </c>
      <c r="D52" s="665" t="s">
        <v>5022</v>
      </c>
      <c r="E52" s="665" t="s">
        <v>5023</v>
      </c>
      <c r="F52" s="668">
        <v>420</v>
      </c>
      <c r="G52" s="668">
        <v>11340</v>
      </c>
      <c r="H52" s="668">
        <v>1</v>
      </c>
      <c r="I52" s="668">
        <v>27</v>
      </c>
      <c r="J52" s="668">
        <v>444</v>
      </c>
      <c r="K52" s="668">
        <v>11988</v>
      </c>
      <c r="L52" s="668">
        <v>1.0571428571428572</v>
      </c>
      <c r="M52" s="668">
        <v>27</v>
      </c>
      <c r="N52" s="668">
        <v>380</v>
      </c>
      <c r="O52" s="668">
        <v>10260</v>
      </c>
      <c r="P52" s="681">
        <v>0.90476190476190477</v>
      </c>
      <c r="Q52" s="669">
        <v>27</v>
      </c>
    </row>
    <row r="53" spans="1:17" ht="14.4" customHeight="1" x14ac:dyDescent="0.3">
      <c r="A53" s="664" t="s">
        <v>4962</v>
      </c>
      <c r="B53" s="665" t="s">
        <v>4963</v>
      </c>
      <c r="C53" s="665" t="s">
        <v>4169</v>
      </c>
      <c r="D53" s="665" t="s">
        <v>5024</v>
      </c>
      <c r="E53" s="665" t="s">
        <v>5025</v>
      </c>
      <c r="F53" s="668"/>
      <c r="G53" s="668"/>
      <c r="H53" s="668"/>
      <c r="I53" s="668"/>
      <c r="J53" s="668">
        <v>1</v>
      </c>
      <c r="K53" s="668">
        <v>255</v>
      </c>
      <c r="L53" s="668"/>
      <c r="M53" s="668">
        <v>255</v>
      </c>
      <c r="N53" s="668"/>
      <c r="O53" s="668"/>
      <c r="P53" s="681"/>
      <c r="Q53" s="669"/>
    </row>
    <row r="54" spans="1:17" ht="14.4" customHeight="1" x14ac:dyDescent="0.3">
      <c r="A54" s="664" t="s">
        <v>4962</v>
      </c>
      <c r="B54" s="665" t="s">
        <v>4963</v>
      </c>
      <c r="C54" s="665" t="s">
        <v>4169</v>
      </c>
      <c r="D54" s="665" t="s">
        <v>5026</v>
      </c>
      <c r="E54" s="665" t="s">
        <v>5027</v>
      </c>
      <c r="F54" s="668"/>
      <c r="G54" s="668"/>
      <c r="H54" s="668"/>
      <c r="I54" s="668"/>
      <c r="J54" s="668"/>
      <c r="K54" s="668"/>
      <c r="L54" s="668"/>
      <c r="M54" s="668"/>
      <c r="N54" s="668">
        <v>2</v>
      </c>
      <c r="O54" s="668">
        <v>44</v>
      </c>
      <c r="P54" s="681"/>
      <c r="Q54" s="669">
        <v>22</v>
      </c>
    </row>
    <row r="55" spans="1:17" ht="14.4" customHeight="1" x14ac:dyDescent="0.3">
      <c r="A55" s="664" t="s">
        <v>4962</v>
      </c>
      <c r="B55" s="665" t="s">
        <v>4963</v>
      </c>
      <c r="C55" s="665" t="s">
        <v>4169</v>
      </c>
      <c r="D55" s="665" t="s">
        <v>5028</v>
      </c>
      <c r="E55" s="665" t="s">
        <v>5029</v>
      </c>
      <c r="F55" s="668">
        <v>820</v>
      </c>
      <c r="G55" s="668">
        <v>20500</v>
      </c>
      <c r="H55" s="668">
        <v>1</v>
      </c>
      <c r="I55" s="668">
        <v>25</v>
      </c>
      <c r="J55" s="668">
        <v>822</v>
      </c>
      <c r="K55" s="668">
        <v>20550</v>
      </c>
      <c r="L55" s="668">
        <v>1.0024390243902439</v>
      </c>
      <c r="M55" s="668">
        <v>25</v>
      </c>
      <c r="N55" s="668">
        <v>846</v>
      </c>
      <c r="O55" s="668">
        <v>21150</v>
      </c>
      <c r="P55" s="681">
        <v>1.0317073170731708</v>
      </c>
      <c r="Q55" s="669">
        <v>25</v>
      </c>
    </row>
    <row r="56" spans="1:17" ht="14.4" customHeight="1" x14ac:dyDescent="0.3">
      <c r="A56" s="664" t="s">
        <v>4962</v>
      </c>
      <c r="B56" s="665" t="s">
        <v>4963</v>
      </c>
      <c r="C56" s="665" t="s">
        <v>4169</v>
      </c>
      <c r="D56" s="665" t="s">
        <v>5030</v>
      </c>
      <c r="E56" s="665" t="s">
        <v>5031</v>
      </c>
      <c r="F56" s="668">
        <v>4</v>
      </c>
      <c r="G56" s="668">
        <v>132</v>
      </c>
      <c r="H56" s="668">
        <v>1</v>
      </c>
      <c r="I56" s="668">
        <v>33</v>
      </c>
      <c r="J56" s="668"/>
      <c r="K56" s="668"/>
      <c r="L56" s="668"/>
      <c r="M56" s="668"/>
      <c r="N56" s="668">
        <v>1</v>
      </c>
      <c r="O56" s="668">
        <v>33</v>
      </c>
      <c r="P56" s="681">
        <v>0.25</v>
      </c>
      <c r="Q56" s="669">
        <v>33</v>
      </c>
    </row>
    <row r="57" spans="1:17" ht="14.4" customHeight="1" x14ac:dyDescent="0.3">
      <c r="A57" s="664" t="s">
        <v>4962</v>
      </c>
      <c r="B57" s="665" t="s">
        <v>4963</v>
      </c>
      <c r="C57" s="665" t="s">
        <v>4169</v>
      </c>
      <c r="D57" s="665" t="s">
        <v>5032</v>
      </c>
      <c r="E57" s="665" t="s">
        <v>5033</v>
      </c>
      <c r="F57" s="668">
        <v>1</v>
      </c>
      <c r="G57" s="668">
        <v>30</v>
      </c>
      <c r="H57" s="668">
        <v>1</v>
      </c>
      <c r="I57" s="668">
        <v>30</v>
      </c>
      <c r="J57" s="668">
        <v>3</v>
      </c>
      <c r="K57" s="668">
        <v>90</v>
      </c>
      <c r="L57" s="668">
        <v>3</v>
      </c>
      <c r="M57" s="668">
        <v>30</v>
      </c>
      <c r="N57" s="668">
        <v>3</v>
      </c>
      <c r="O57" s="668">
        <v>90</v>
      </c>
      <c r="P57" s="681">
        <v>3</v>
      </c>
      <c r="Q57" s="669">
        <v>30</v>
      </c>
    </row>
    <row r="58" spans="1:17" ht="14.4" customHeight="1" x14ac:dyDescent="0.3">
      <c r="A58" s="664" t="s">
        <v>4962</v>
      </c>
      <c r="B58" s="665" t="s">
        <v>4963</v>
      </c>
      <c r="C58" s="665" t="s">
        <v>4169</v>
      </c>
      <c r="D58" s="665" t="s">
        <v>5034</v>
      </c>
      <c r="E58" s="665" t="s">
        <v>5035</v>
      </c>
      <c r="F58" s="668">
        <v>8</v>
      </c>
      <c r="G58" s="668">
        <v>1632</v>
      </c>
      <c r="H58" s="668">
        <v>1</v>
      </c>
      <c r="I58" s="668">
        <v>204</v>
      </c>
      <c r="J58" s="668">
        <v>1</v>
      </c>
      <c r="K58" s="668">
        <v>204</v>
      </c>
      <c r="L58" s="668">
        <v>0.125</v>
      </c>
      <c r="M58" s="668">
        <v>204</v>
      </c>
      <c r="N58" s="668">
        <v>1</v>
      </c>
      <c r="O58" s="668">
        <v>205</v>
      </c>
      <c r="P58" s="681">
        <v>0.12561274509803921</v>
      </c>
      <c r="Q58" s="669">
        <v>205</v>
      </c>
    </row>
    <row r="59" spans="1:17" ht="14.4" customHeight="1" x14ac:dyDescent="0.3">
      <c r="A59" s="664" t="s">
        <v>4962</v>
      </c>
      <c r="B59" s="665" t="s">
        <v>4963</v>
      </c>
      <c r="C59" s="665" t="s">
        <v>4169</v>
      </c>
      <c r="D59" s="665" t="s">
        <v>5036</v>
      </c>
      <c r="E59" s="665" t="s">
        <v>5037</v>
      </c>
      <c r="F59" s="668">
        <v>8</v>
      </c>
      <c r="G59" s="668">
        <v>208</v>
      </c>
      <c r="H59" s="668">
        <v>1</v>
      </c>
      <c r="I59" s="668">
        <v>26</v>
      </c>
      <c r="J59" s="668">
        <v>16</v>
      </c>
      <c r="K59" s="668">
        <v>416</v>
      </c>
      <c r="L59" s="668">
        <v>2</v>
      </c>
      <c r="M59" s="668">
        <v>26</v>
      </c>
      <c r="N59" s="668">
        <v>7</v>
      </c>
      <c r="O59" s="668">
        <v>182</v>
      </c>
      <c r="P59" s="681">
        <v>0.875</v>
      </c>
      <c r="Q59" s="669">
        <v>26</v>
      </c>
    </row>
    <row r="60" spans="1:17" ht="14.4" customHeight="1" x14ac:dyDescent="0.3">
      <c r="A60" s="664" t="s">
        <v>4962</v>
      </c>
      <c r="B60" s="665" t="s">
        <v>4963</v>
      </c>
      <c r="C60" s="665" t="s">
        <v>4169</v>
      </c>
      <c r="D60" s="665" t="s">
        <v>5038</v>
      </c>
      <c r="E60" s="665" t="s">
        <v>5039</v>
      </c>
      <c r="F60" s="668">
        <v>5</v>
      </c>
      <c r="G60" s="668">
        <v>420</v>
      </c>
      <c r="H60" s="668">
        <v>1</v>
      </c>
      <c r="I60" s="668">
        <v>84</v>
      </c>
      <c r="J60" s="668">
        <v>4</v>
      </c>
      <c r="K60" s="668">
        <v>336</v>
      </c>
      <c r="L60" s="668">
        <v>0.8</v>
      </c>
      <c r="M60" s="668">
        <v>84</v>
      </c>
      <c r="N60" s="668">
        <v>10</v>
      </c>
      <c r="O60" s="668">
        <v>840</v>
      </c>
      <c r="P60" s="681">
        <v>2</v>
      </c>
      <c r="Q60" s="669">
        <v>84</v>
      </c>
    </row>
    <row r="61" spans="1:17" ht="14.4" customHeight="1" x14ac:dyDescent="0.3">
      <c r="A61" s="664" t="s">
        <v>4962</v>
      </c>
      <c r="B61" s="665" t="s">
        <v>4963</v>
      </c>
      <c r="C61" s="665" t="s">
        <v>4169</v>
      </c>
      <c r="D61" s="665" t="s">
        <v>5040</v>
      </c>
      <c r="E61" s="665" t="s">
        <v>5041</v>
      </c>
      <c r="F61" s="668">
        <v>6</v>
      </c>
      <c r="G61" s="668">
        <v>1044</v>
      </c>
      <c r="H61" s="668">
        <v>1</v>
      </c>
      <c r="I61" s="668">
        <v>174</v>
      </c>
      <c r="J61" s="668">
        <v>12</v>
      </c>
      <c r="K61" s="668">
        <v>2100</v>
      </c>
      <c r="L61" s="668">
        <v>2.0114942528735633</v>
      </c>
      <c r="M61" s="668">
        <v>175</v>
      </c>
      <c r="N61" s="668">
        <v>1</v>
      </c>
      <c r="O61" s="668">
        <v>176</v>
      </c>
      <c r="P61" s="681">
        <v>0.16858237547892721</v>
      </c>
      <c r="Q61" s="669">
        <v>176</v>
      </c>
    </row>
    <row r="62" spans="1:17" ht="14.4" customHeight="1" x14ac:dyDescent="0.3">
      <c r="A62" s="664" t="s">
        <v>4962</v>
      </c>
      <c r="B62" s="665" t="s">
        <v>4963</v>
      </c>
      <c r="C62" s="665" t="s">
        <v>4169</v>
      </c>
      <c r="D62" s="665" t="s">
        <v>5042</v>
      </c>
      <c r="E62" s="665" t="s">
        <v>5043</v>
      </c>
      <c r="F62" s="668">
        <v>1</v>
      </c>
      <c r="G62" s="668">
        <v>250</v>
      </c>
      <c r="H62" s="668">
        <v>1</v>
      </c>
      <c r="I62" s="668">
        <v>250</v>
      </c>
      <c r="J62" s="668"/>
      <c r="K62" s="668"/>
      <c r="L62" s="668"/>
      <c r="M62" s="668"/>
      <c r="N62" s="668"/>
      <c r="O62" s="668"/>
      <c r="P62" s="681"/>
      <c r="Q62" s="669"/>
    </row>
    <row r="63" spans="1:17" ht="14.4" customHeight="1" x14ac:dyDescent="0.3">
      <c r="A63" s="664" t="s">
        <v>4962</v>
      </c>
      <c r="B63" s="665" t="s">
        <v>4963</v>
      </c>
      <c r="C63" s="665" t="s">
        <v>4169</v>
      </c>
      <c r="D63" s="665" t="s">
        <v>5044</v>
      </c>
      <c r="E63" s="665" t="s">
        <v>5045</v>
      </c>
      <c r="F63" s="668">
        <v>196</v>
      </c>
      <c r="G63" s="668">
        <v>2940</v>
      </c>
      <c r="H63" s="668">
        <v>1</v>
      </c>
      <c r="I63" s="668">
        <v>15</v>
      </c>
      <c r="J63" s="668">
        <v>238</v>
      </c>
      <c r="K63" s="668">
        <v>3570</v>
      </c>
      <c r="L63" s="668">
        <v>1.2142857142857142</v>
      </c>
      <c r="M63" s="668">
        <v>15</v>
      </c>
      <c r="N63" s="668">
        <v>98</v>
      </c>
      <c r="O63" s="668">
        <v>1470</v>
      </c>
      <c r="P63" s="681">
        <v>0.5</v>
      </c>
      <c r="Q63" s="669">
        <v>15</v>
      </c>
    </row>
    <row r="64" spans="1:17" ht="14.4" customHeight="1" x14ac:dyDescent="0.3">
      <c r="A64" s="664" t="s">
        <v>4962</v>
      </c>
      <c r="B64" s="665" t="s">
        <v>4963</v>
      </c>
      <c r="C64" s="665" t="s">
        <v>4169</v>
      </c>
      <c r="D64" s="665" t="s">
        <v>5046</v>
      </c>
      <c r="E64" s="665" t="s">
        <v>5047</v>
      </c>
      <c r="F64" s="668">
        <v>274</v>
      </c>
      <c r="G64" s="668">
        <v>6302</v>
      </c>
      <c r="H64" s="668">
        <v>1</v>
      </c>
      <c r="I64" s="668">
        <v>23</v>
      </c>
      <c r="J64" s="668">
        <v>287</v>
      </c>
      <c r="K64" s="668">
        <v>6601</v>
      </c>
      <c r="L64" s="668">
        <v>1.0474452554744527</v>
      </c>
      <c r="M64" s="668">
        <v>23</v>
      </c>
      <c r="N64" s="668">
        <v>247</v>
      </c>
      <c r="O64" s="668">
        <v>5681</v>
      </c>
      <c r="P64" s="681">
        <v>0.90145985401459849</v>
      </c>
      <c r="Q64" s="669">
        <v>23</v>
      </c>
    </row>
    <row r="65" spans="1:17" ht="14.4" customHeight="1" x14ac:dyDescent="0.3">
      <c r="A65" s="664" t="s">
        <v>4962</v>
      </c>
      <c r="B65" s="665" t="s">
        <v>4963</v>
      </c>
      <c r="C65" s="665" t="s">
        <v>4169</v>
      </c>
      <c r="D65" s="665" t="s">
        <v>5048</v>
      </c>
      <c r="E65" s="665" t="s">
        <v>5049</v>
      </c>
      <c r="F65" s="668">
        <v>1</v>
      </c>
      <c r="G65" s="668">
        <v>249</v>
      </c>
      <c r="H65" s="668">
        <v>1</v>
      </c>
      <c r="I65" s="668">
        <v>249</v>
      </c>
      <c r="J65" s="668"/>
      <c r="K65" s="668"/>
      <c r="L65" s="668"/>
      <c r="M65" s="668"/>
      <c r="N65" s="668"/>
      <c r="O65" s="668"/>
      <c r="P65" s="681"/>
      <c r="Q65" s="669"/>
    </row>
    <row r="66" spans="1:17" ht="14.4" customHeight="1" x14ac:dyDescent="0.3">
      <c r="A66" s="664" t="s">
        <v>4962</v>
      </c>
      <c r="B66" s="665" t="s">
        <v>4963</v>
      </c>
      <c r="C66" s="665" t="s">
        <v>4169</v>
      </c>
      <c r="D66" s="665" t="s">
        <v>5050</v>
      </c>
      <c r="E66" s="665" t="s">
        <v>5051</v>
      </c>
      <c r="F66" s="668"/>
      <c r="G66" s="668"/>
      <c r="H66" s="668"/>
      <c r="I66" s="668"/>
      <c r="J66" s="668"/>
      <c r="K66" s="668"/>
      <c r="L66" s="668"/>
      <c r="M66" s="668"/>
      <c r="N66" s="668">
        <v>5</v>
      </c>
      <c r="O66" s="668">
        <v>185</v>
      </c>
      <c r="P66" s="681"/>
      <c r="Q66" s="669">
        <v>37</v>
      </c>
    </row>
    <row r="67" spans="1:17" ht="14.4" customHeight="1" x14ac:dyDescent="0.3">
      <c r="A67" s="664" t="s">
        <v>4962</v>
      </c>
      <c r="B67" s="665" t="s">
        <v>4963</v>
      </c>
      <c r="C67" s="665" t="s">
        <v>4169</v>
      </c>
      <c r="D67" s="665" t="s">
        <v>5052</v>
      </c>
      <c r="E67" s="665" t="s">
        <v>5053</v>
      </c>
      <c r="F67" s="668">
        <v>122</v>
      </c>
      <c r="G67" s="668">
        <v>2806</v>
      </c>
      <c r="H67" s="668">
        <v>1</v>
      </c>
      <c r="I67" s="668">
        <v>23</v>
      </c>
      <c r="J67" s="668">
        <v>149</v>
      </c>
      <c r="K67" s="668">
        <v>3427</v>
      </c>
      <c r="L67" s="668">
        <v>1.221311475409836</v>
      </c>
      <c r="M67" s="668">
        <v>23</v>
      </c>
      <c r="N67" s="668">
        <v>3365</v>
      </c>
      <c r="O67" s="668">
        <v>77395</v>
      </c>
      <c r="P67" s="681">
        <v>27.581967213114755</v>
      </c>
      <c r="Q67" s="669">
        <v>23</v>
      </c>
    </row>
    <row r="68" spans="1:17" ht="14.4" customHeight="1" x14ac:dyDescent="0.3">
      <c r="A68" s="664" t="s">
        <v>4962</v>
      </c>
      <c r="B68" s="665" t="s">
        <v>4963</v>
      </c>
      <c r="C68" s="665" t="s">
        <v>4169</v>
      </c>
      <c r="D68" s="665" t="s">
        <v>5054</v>
      </c>
      <c r="E68" s="665" t="s">
        <v>5055</v>
      </c>
      <c r="F68" s="668">
        <v>158</v>
      </c>
      <c r="G68" s="668">
        <v>4582</v>
      </c>
      <c r="H68" s="668">
        <v>1</v>
      </c>
      <c r="I68" s="668">
        <v>29</v>
      </c>
      <c r="J68" s="668">
        <v>174</v>
      </c>
      <c r="K68" s="668">
        <v>5046</v>
      </c>
      <c r="L68" s="668">
        <v>1.1012658227848102</v>
      </c>
      <c r="M68" s="668">
        <v>29</v>
      </c>
      <c r="N68" s="668">
        <v>196</v>
      </c>
      <c r="O68" s="668">
        <v>5684</v>
      </c>
      <c r="P68" s="681">
        <v>1.240506329113924</v>
      </c>
      <c r="Q68" s="669">
        <v>29</v>
      </c>
    </row>
    <row r="69" spans="1:17" ht="14.4" customHeight="1" x14ac:dyDescent="0.3">
      <c r="A69" s="664" t="s">
        <v>4962</v>
      </c>
      <c r="B69" s="665" t="s">
        <v>4963</v>
      </c>
      <c r="C69" s="665" t="s">
        <v>4169</v>
      </c>
      <c r="D69" s="665" t="s">
        <v>5056</v>
      </c>
      <c r="E69" s="665" t="s">
        <v>5057</v>
      </c>
      <c r="F69" s="668">
        <v>1</v>
      </c>
      <c r="G69" s="668">
        <v>15</v>
      </c>
      <c r="H69" s="668">
        <v>1</v>
      </c>
      <c r="I69" s="668">
        <v>15</v>
      </c>
      <c r="J69" s="668">
        <v>2</v>
      </c>
      <c r="K69" s="668">
        <v>30</v>
      </c>
      <c r="L69" s="668">
        <v>2</v>
      </c>
      <c r="M69" s="668">
        <v>15</v>
      </c>
      <c r="N69" s="668">
        <v>1</v>
      </c>
      <c r="O69" s="668">
        <v>15</v>
      </c>
      <c r="P69" s="681">
        <v>1</v>
      </c>
      <c r="Q69" s="669">
        <v>15</v>
      </c>
    </row>
    <row r="70" spans="1:17" ht="14.4" customHeight="1" x14ac:dyDescent="0.3">
      <c r="A70" s="664" t="s">
        <v>4962</v>
      </c>
      <c r="B70" s="665" t="s">
        <v>4963</v>
      </c>
      <c r="C70" s="665" t="s">
        <v>4169</v>
      </c>
      <c r="D70" s="665" t="s">
        <v>5058</v>
      </c>
      <c r="E70" s="665" t="s">
        <v>5059</v>
      </c>
      <c r="F70" s="668">
        <v>460</v>
      </c>
      <c r="G70" s="668">
        <v>8740</v>
      </c>
      <c r="H70" s="668">
        <v>1</v>
      </c>
      <c r="I70" s="668">
        <v>19</v>
      </c>
      <c r="J70" s="668">
        <v>454</v>
      </c>
      <c r="K70" s="668">
        <v>8626</v>
      </c>
      <c r="L70" s="668">
        <v>0.9869565217391304</v>
      </c>
      <c r="M70" s="668">
        <v>19</v>
      </c>
      <c r="N70" s="668">
        <v>400</v>
      </c>
      <c r="O70" s="668">
        <v>7600</v>
      </c>
      <c r="P70" s="681">
        <v>0.86956521739130432</v>
      </c>
      <c r="Q70" s="669">
        <v>19</v>
      </c>
    </row>
    <row r="71" spans="1:17" ht="14.4" customHeight="1" x14ac:dyDescent="0.3">
      <c r="A71" s="664" t="s">
        <v>4962</v>
      </c>
      <c r="B71" s="665" t="s">
        <v>4963</v>
      </c>
      <c r="C71" s="665" t="s">
        <v>4169</v>
      </c>
      <c r="D71" s="665" t="s">
        <v>5060</v>
      </c>
      <c r="E71" s="665" t="s">
        <v>5061</v>
      </c>
      <c r="F71" s="668">
        <v>1432</v>
      </c>
      <c r="G71" s="668">
        <v>28640</v>
      </c>
      <c r="H71" s="668">
        <v>1</v>
      </c>
      <c r="I71" s="668">
        <v>20</v>
      </c>
      <c r="J71" s="668">
        <v>1438</v>
      </c>
      <c r="K71" s="668">
        <v>28760</v>
      </c>
      <c r="L71" s="668">
        <v>1.0041899441340782</v>
      </c>
      <c r="M71" s="668">
        <v>20</v>
      </c>
      <c r="N71" s="668">
        <v>1398</v>
      </c>
      <c r="O71" s="668">
        <v>27960</v>
      </c>
      <c r="P71" s="681">
        <v>0.97625698324022347</v>
      </c>
      <c r="Q71" s="669">
        <v>20</v>
      </c>
    </row>
    <row r="72" spans="1:17" ht="14.4" customHeight="1" x14ac:dyDescent="0.3">
      <c r="A72" s="664" t="s">
        <v>4962</v>
      </c>
      <c r="B72" s="665" t="s">
        <v>4963</v>
      </c>
      <c r="C72" s="665" t="s">
        <v>4169</v>
      </c>
      <c r="D72" s="665" t="s">
        <v>5062</v>
      </c>
      <c r="E72" s="665" t="s">
        <v>5063</v>
      </c>
      <c r="F72" s="668"/>
      <c r="G72" s="668"/>
      <c r="H72" s="668"/>
      <c r="I72" s="668"/>
      <c r="J72" s="668">
        <v>1</v>
      </c>
      <c r="K72" s="668">
        <v>84</v>
      </c>
      <c r="L72" s="668"/>
      <c r="M72" s="668">
        <v>84</v>
      </c>
      <c r="N72" s="668">
        <v>7</v>
      </c>
      <c r="O72" s="668">
        <v>588</v>
      </c>
      <c r="P72" s="681"/>
      <c r="Q72" s="669">
        <v>84</v>
      </c>
    </row>
    <row r="73" spans="1:17" ht="14.4" customHeight="1" x14ac:dyDescent="0.3">
      <c r="A73" s="664" t="s">
        <v>4962</v>
      </c>
      <c r="B73" s="665" t="s">
        <v>4963</v>
      </c>
      <c r="C73" s="665" t="s">
        <v>4169</v>
      </c>
      <c r="D73" s="665" t="s">
        <v>5064</v>
      </c>
      <c r="E73" s="665" t="s">
        <v>5065</v>
      </c>
      <c r="F73" s="668"/>
      <c r="G73" s="668"/>
      <c r="H73" s="668"/>
      <c r="I73" s="668"/>
      <c r="J73" s="668"/>
      <c r="K73" s="668"/>
      <c r="L73" s="668"/>
      <c r="M73" s="668"/>
      <c r="N73" s="668">
        <v>3</v>
      </c>
      <c r="O73" s="668">
        <v>63</v>
      </c>
      <c r="P73" s="681"/>
      <c r="Q73" s="669">
        <v>21</v>
      </c>
    </row>
    <row r="74" spans="1:17" ht="14.4" customHeight="1" x14ac:dyDescent="0.3">
      <c r="A74" s="664" t="s">
        <v>4962</v>
      </c>
      <c r="B74" s="665" t="s">
        <v>4963</v>
      </c>
      <c r="C74" s="665" t="s">
        <v>4169</v>
      </c>
      <c r="D74" s="665" t="s">
        <v>5066</v>
      </c>
      <c r="E74" s="665" t="s">
        <v>5067</v>
      </c>
      <c r="F74" s="668">
        <v>84</v>
      </c>
      <c r="G74" s="668">
        <v>1848</v>
      </c>
      <c r="H74" s="668">
        <v>1</v>
      </c>
      <c r="I74" s="668">
        <v>22</v>
      </c>
      <c r="J74" s="668">
        <v>104</v>
      </c>
      <c r="K74" s="668">
        <v>2288</v>
      </c>
      <c r="L74" s="668">
        <v>1.2380952380952381</v>
      </c>
      <c r="M74" s="668">
        <v>22</v>
      </c>
      <c r="N74" s="668">
        <v>53</v>
      </c>
      <c r="O74" s="668">
        <v>1166</v>
      </c>
      <c r="P74" s="681">
        <v>0.63095238095238093</v>
      </c>
      <c r="Q74" s="669">
        <v>22</v>
      </c>
    </row>
    <row r="75" spans="1:17" ht="14.4" customHeight="1" x14ac:dyDescent="0.3">
      <c r="A75" s="664" t="s">
        <v>4962</v>
      </c>
      <c r="B75" s="665" t="s">
        <v>4963</v>
      </c>
      <c r="C75" s="665" t="s">
        <v>4169</v>
      </c>
      <c r="D75" s="665" t="s">
        <v>5068</v>
      </c>
      <c r="E75" s="665" t="s">
        <v>5069</v>
      </c>
      <c r="F75" s="668">
        <v>2</v>
      </c>
      <c r="G75" s="668">
        <v>340</v>
      </c>
      <c r="H75" s="668">
        <v>1</v>
      </c>
      <c r="I75" s="668">
        <v>170</v>
      </c>
      <c r="J75" s="668"/>
      <c r="K75" s="668"/>
      <c r="L75" s="668"/>
      <c r="M75" s="668"/>
      <c r="N75" s="668"/>
      <c r="O75" s="668"/>
      <c r="P75" s="681"/>
      <c r="Q75" s="669"/>
    </row>
    <row r="76" spans="1:17" ht="14.4" customHeight="1" x14ac:dyDescent="0.3">
      <c r="A76" s="664" t="s">
        <v>4962</v>
      </c>
      <c r="B76" s="665" t="s">
        <v>4963</v>
      </c>
      <c r="C76" s="665" t="s">
        <v>4169</v>
      </c>
      <c r="D76" s="665" t="s">
        <v>5070</v>
      </c>
      <c r="E76" s="665" t="s">
        <v>5071</v>
      </c>
      <c r="F76" s="668"/>
      <c r="G76" s="668"/>
      <c r="H76" s="668"/>
      <c r="I76" s="668"/>
      <c r="J76" s="668"/>
      <c r="K76" s="668"/>
      <c r="L76" s="668"/>
      <c r="M76" s="668"/>
      <c r="N76" s="668">
        <v>1</v>
      </c>
      <c r="O76" s="668">
        <v>579</v>
      </c>
      <c r="P76" s="681"/>
      <c r="Q76" s="669">
        <v>579</v>
      </c>
    </row>
    <row r="77" spans="1:17" ht="14.4" customHeight="1" x14ac:dyDescent="0.3">
      <c r="A77" s="664" t="s">
        <v>4962</v>
      </c>
      <c r="B77" s="665" t="s">
        <v>4963</v>
      </c>
      <c r="C77" s="665" t="s">
        <v>4169</v>
      </c>
      <c r="D77" s="665" t="s">
        <v>5072</v>
      </c>
      <c r="E77" s="665" t="s">
        <v>5073</v>
      </c>
      <c r="F77" s="668"/>
      <c r="G77" s="668"/>
      <c r="H77" s="668"/>
      <c r="I77" s="668"/>
      <c r="J77" s="668"/>
      <c r="K77" s="668"/>
      <c r="L77" s="668"/>
      <c r="M77" s="668"/>
      <c r="N77" s="668">
        <v>1</v>
      </c>
      <c r="O77" s="668">
        <v>1011</v>
      </c>
      <c r="P77" s="681"/>
      <c r="Q77" s="669">
        <v>1011</v>
      </c>
    </row>
    <row r="78" spans="1:17" ht="14.4" customHeight="1" x14ac:dyDescent="0.3">
      <c r="A78" s="664" t="s">
        <v>4962</v>
      </c>
      <c r="B78" s="665" t="s">
        <v>4963</v>
      </c>
      <c r="C78" s="665" t="s">
        <v>4169</v>
      </c>
      <c r="D78" s="665" t="s">
        <v>5074</v>
      </c>
      <c r="E78" s="665" t="s">
        <v>5075</v>
      </c>
      <c r="F78" s="668"/>
      <c r="G78" s="668"/>
      <c r="H78" s="668"/>
      <c r="I78" s="668"/>
      <c r="J78" s="668">
        <v>1</v>
      </c>
      <c r="K78" s="668">
        <v>167</v>
      </c>
      <c r="L78" s="668"/>
      <c r="M78" s="668">
        <v>167</v>
      </c>
      <c r="N78" s="668"/>
      <c r="O78" s="668"/>
      <c r="P78" s="681"/>
      <c r="Q78" s="669"/>
    </row>
    <row r="79" spans="1:17" ht="14.4" customHeight="1" x14ac:dyDescent="0.3">
      <c r="A79" s="664" t="s">
        <v>4962</v>
      </c>
      <c r="B79" s="665" t="s">
        <v>4963</v>
      </c>
      <c r="C79" s="665" t="s">
        <v>4169</v>
      </c>
      <c r="D79" s="665" t="s">
        <v>5076</v>
      </c>
      <c r="E79" s="665" t="s">
        <v>5077</v>
      </c>
      <c r="F79" s="668"/>
      <c r="G79" s="668"/>
      <c r="H79" s="668"/>
      <c r="I79" s="668"/>
      <c r="J79" s="668"/>
      <c r="K79" s="668"/>
      <c r="L79" s="668"/>
      <c r="M79" s="668"/>
      <c r="N79" s="668">
        <v>2</v>
      </c>
      <c r="O79" s="668">
        <v>254</v>
      </c>
      <c r="P79" s="681"/>
      <c r="Q79" s="669">
        <v>127</v>
      </c>
    </row>
    <row r="80" spans="1:17" ht="14.4" customHeight="1" x14ac:dyDescent="0.3">
      <c r="A80" s="664" t="s">
        <v>4962</v>
      </c>
      <c r="B80" s="665" t="s">
        <v>4963</v>
      </c>
      <c r="C80" s="665" t="s">
        <v>4169</v>
      </c>
      <c r="D80" s="665" t="s">
        <v>5078</v>
      </c>
      <c r="E80" s="665" t="s">
        <v>5079</v>
      </c>
      <c r="F80" s="668"/>
      <c r="G80" s="668"/>
      <c r="H80" s="668"/>
      <c r="I80" s="668"/>
      <c r="J80" s="668">
        <v>2</v>
      </c>
      <c r="K80" s="668">
        <v>46</v>
      </c>
      <c r="L80" s="668"/>
      <c r="M80" s="668">
        <v>23</v>
      </c>
      <c r="N80" s="668">
        <v>3</v>
      </c>
      <c r="O80" s="668">
        <v>69</v>
      </c>
      <c r="P80" s="681"/>
      <c r="Q80" s="669">
        <v>23</v>
      </c>
    </row>
    <row r="81" spans="1:17" ht="14.4" customHeight="1" x14ac:dyDescent="0.3">
      <c r="A81" s="664" t="s">
        <v>4962</v>
      </c>
      <c r="B81" s="665" t="s">
        <v>4963</v>
      </c>
      <c r="C81" s="665" t="s">
        <v>4169</v>
      </c>
      <c r="D81" s="665" t="s">
        <v>5080</v>
      </c>
      <c r="E81" s="665" t="s">
        <v>5081</v>
      </c>
      <c r="F81" s="668"/>
      <c r="G81" s="668"/>
      <c r="H81" s="668"/>
      <c r="I81" s="668"/>
      <c r="J81" s="668"/>
      <c r="K81" s="668"/>
      <c r="L81" s="668"/>
      <c r="M81" s="668"/>
      <c r="N81" s="668">
        <v>2</v>
      </c>
      <c r="O81" s="668">
        <v>34</v>
      </c>
      <c r="P81" s="681"/>
      <c r="Q81" s="669">
        <v>17</v>
      </c>
    </row>
    <row r="82" spans="1:17" ht="14.4" customHeight="1" x14ac:dyDescent="0.3">
      <c r="A82" s="664" t="s">
        <v>4962</v>
      </c>
      <c r="B82" s="665" t="s">
        <v>4963</v>
      </c>
      <c r="C82" s="665" t="s">
        <v>4169</v>
      </c>
      <c r="D82" s="665" t="s">
        <v>5082</v>
      </c>
      <c r="E82" s="665" t="s">
        <v>5083</v>
      </c>
      <c r="F82" s="668">
        <v>88</v>
      </c>
      <c r="G82" s="668">
        <v>25608</v>
      </c>
      <c r="H82" s="668">
        <v>1</v>
      </c>
      <c r="I82" s="668">
        <v>291</v>
      </c>
      <c r="J82" s="668">
        <v>61</v>
      </c>
      <c r="K82" s="668">
        <v>17873</v>
      </c>
      <c r="L82" s="668">
        <v>0.69794595438925333</v>
      </c>
      <c r="M82" s="668">
        <v>293</v>
      </c>
      <c r="N82" s="668">
        <v>89</v>
      </c>
      <c r="O82" s="668">
        <v>26166</v>
      </c>
      <c r="P82" s="681">
        <v>1.0217900656044987</v>
      </c>
      <c r="Q82" s="669">
        <v>294</v>
      </c>
    </row>
    <row r="83" spans="1:17" ht="14.4" customHeight="1" x14ac:dyDescent="0.3">
      <c r="A83" s="664" t="s">
        <v>4962</v>
      </c>
      <c r="B83" s="665" t="s">
        <v>4963</v>
      </c>
      <c r="C83" s="665" t="s">
        <v>4169</v>
      </c>
      <c r="D83" s="665" t="s">
        <v>5084</v>
      </c>
      <c r="E83" s="665" t="s">
        <v>5085</v>
      </c>
      <c r="F83" s="668">
        <v>482</v>
      </c>
      <c r="G83" s="668">
        <v>21690</v>
      </c>
      <c r="H83" s="668">
        <v>1</v>
      </c>
      <c r="I83" s="668">
        <v>45</v>
      </c>
      <c r="J83" s="668">
        <v>491</v>
      </c>
      <c r="K83" s="668">
        <v>22095</v>
      </c>
      <c r="L83" s="668">
        <v>1.0186721991701244</v>
      </c>
      <c r="M83" s="668">
        <v>45</v>
      </c>
      <c r="N83" s="668">
        <v>473</v>
      </c>
      <c r="O83" s="668">
        <v>21285</v>
      </c>
      <c r="P83" s="681">
        <v>0.98132780082987547</v>
      </c>
      <c r="Q83" s="669">
        <v>45</v>
      </c>
    </row>
    <row r="84" spans="1:17" ht="14.4" customHeight="1" x14ac:dyDescent="0.3">
      <c r="A84" s="664" t="s">
        <v>4962</v>
      </c>
      <c r="B84" s="665" t="s">
        <v>4963</v>
      </c>
      <c r="C84" s="665" t="s">
        <v>4169</v>
      </c>
      <c r="D84" s="665" t="s">
        <v>5086</v>
      </c>
      <c r="E84" s="665" t="s">
        <v>5087</v>
      </c>
      <c r="F84" s="668">
        <v>1</v>
      </c>
      <c r="G84" s="668">
        <v>24</v>
      </c>
      <c r="H84" s="668">
        <v>1</v>
      </c>
      <c r="I84" s="668">
        <v>24</v>
      </c>
      <c r="J84" s="668"/>
      <c r="K84" s="668"/>
      <c r="L84" s="668"/>
      <c r="M84" s="668"/>
      <c r="N84" s="668"/>
      <c r="O84" s="668"/>
      <c r="P84" s="681"/>
      <c r="Q84" s="669"/>
    </row>
    <row r="85" spans="1:17" ht="14.4" customHeight="1" x14ac:dyDescent="0.3">
      <c r="A85" s="664" t="s">
        <v>4962</v>
      </c>
      <c r="B85" s="665" t="s">
        <v>4963</v>
      </c>
      <c r="C85" s="665" t="s">
        <v>4169</v>
      </c>
      <c r="D85" s="665" t="s">
        <v>5088</v>
      </c>
      <c r="E85" s="665" t="s">
        <v>5089</v>
      </c>
      <c r="F85" s="668">
        <v>1</v>
      </c>
      <c r="G85" s="668">
        <v>101</v>
      </c>
      <c r="H85" s="668">
        <v>1</v>
      </c>
      <c r="I85" s="668">
        <v>101</v>
      </c>
      <c r="J85" s="668"/>
      <c r="K85" s="668"/>
      <c r="L85" s="668"/>
      <c r="M85" s="668"/>
      <c r="N85" s="668"/>
      <c r="O85" s="668"/>
      <c r="P85" s="681"/>
      <c r="Q85" s="669"/>
    </row>
    <row r="86" spans="1:17" ht="14.4" customHeight="1" x14ac:dyDescent="0.3">
      <c r="A86" s="664" t="s">
        <v>4962</v>
      </c>
      <c r="B86" s="665" t="s">
        <v>4963</v>
      </c>
      <c r="C86" s="665" t="s">
        <v>4169</v>
      </c>
      <c r="D86" s="665" t="s">
        <v>5090</v>
      </c>
      <c r="E86" s="665" t="s">
        <v>5091</v>
      </c>
      <c r="F86" s="668"/>
      <c r="G86" s="668"/>
      <c r="H86" s="668"/>
      <c r="I86" s="668"/>
      <c r="J86" s="668"/>
      <c r="K86" s="668"/>
      <c r="L86" s="668"/>
      <c r="M86" s="668"/>
      <c r="N86" s="668">
        <v>1</v>
      </c>
      <c r="O86" s="668">
        <v>31</v>
      </c>
      <c r="P86" s="681"/>
      <c r="Q86" s="669">
        <v>31</v>
      </c>
    </row>
    <row r="87" spans="1:17" ht="14.4" customHeight="1" x14ac:dyDescent="0.3">
      <c r="A87" s="664" t="s">
        <v>4962</v>
      </c>
      <c r="B87" s="665" t="s">
        <v>4963</v>
      </c>
      <c r="C87" s="665" t="s">
        <v>4169</v>
      </c>
      <c r="D87" s="665" t="s">
        <v>5092</v>
      </c>
      <c r="E87" s="665" t="s">
        <v>5093</v>
      </c>
      <c r="F87" s="668"/>
      <c r="G87" s="668"/>
      <c r="H87" s="668"/>
      <c r="I87" s="668"/>
      <c r="J87" s="668">
        <v>1</v>
      </c>
      <c r="K87" s="668">
        <v>26</v>
      </c>
      <c r="L87" s="668"/>
      <c r="M87" s="668">
        <v>26</v>
      </c>
      <c r="N87" s="668"/>
      <c r="O87" s="668"/>
      <c r="P87" s="681"/>
      <c r="Q87" s="669"/>
    </row>
    <row r="88" spans="1:17" ht="14.4" customHeight="1" x14ac:dyDescent="0.3">
      <c r="A88" s="664" t="s">
        <v>4962</v>
      </c>
      <c r="B88" s="665" t="s">
        <v>4963</v>
      </c>
      <c r="C88" s="665" t="s">
        <v>4169</v>
      </c>
      <c r="D88" s="665" t="s">
        <v>5094</v>
      </c>
      <c r="E88" s="665" t="s">
        <v>5095</v>
      </c>
      <c r="F88" s="668">
        <v>3</v>
      </c>
      <c r="G88" s="668">
        <v>1053</v>
      </c>
      <c r="H88" s="668">
        <v>1</v>
      </c>
      <c r="I88" s="668">
        <v>351</v>
      </c>
      <c r="J88" s="668"/>
      <c r="K88" s="668"/>
      <c r="L88" s="668"/>
      <c r="M88" s="668"/>
      <c r="N88" s="668"/>
      <c r="O88" s="668"/>
      <c r="P88" s="681"/>
      <c r="Q88" s="669"/>
    </row>
    <row r="89" spans="1:17" ht="14.4" customHeight="1" x14ac:dyDescent="0.3">
      <c r="A89" s="664" t="s">
        <v>4962</v>
      </c>
      <c r="B89" s="665" t="s">
        <v>4963</v>
      </c>
      <c r="C89" s="665" t="s">
        <v>4169</v>
      </c>
      <c r="D89" s="665" t="s">
        <v>5096</v>
      </c>
      <c r="E89" s="665" t="s">
        <v>5097</v>
      </c>
      <c r="F89" s="668"/>
      <c r="G89" s="668"/>
      <c r="H89" s="668"/>
      <c r="I89" s="668"/>
      <c r="J89" s="668"/>
      <c r="K89" s="668"/>
      <c r="L89" s="668"/>
      <c r="M89" s="668"/>
      <c r="N89" s="668">
        <v>360</v>
      </c>
      <c r="O89" s="668">
        <v>47880</v>
      </c>
      <c r="P89" s="681"/>
      <c r="Q89" s="669">
        <v>133</v>
      </c>
    </row>
    <row r="90" spans="1:17" ht="14.4" customHeight="1" x14ac:dyDescent="0.3">
      <c r="A90" s="664" t="s">
        <v>4962</v>
      </c>
      <c r="B90" s="665" t="s">
        <v>4963</v>
      </c>
      <c r="C90" s="665" t="s">
        <v>4169</v>
      </c>
      <c r="D90" s="665" t="s">
        <v>5098</v>
      </c>
      <c r="E90" s="665" t="s">
        <v>5099</v>
      </c>
      <c r="F90" s="668"/>
      <c r="G90" s="668"/>
      <c r="H90" s="668"/>
      <c r="I90" s="668"/>
      <c r="J90" s="668"/>
      <c r="K90" s="668"/>
      <c r="L90" s="668"/>
      <c r="M90" s="668"/>
      <c r="N90" s="668">
        <v>186</v>
      </c>
      <c r="O90" s="668">
        <v>6882</v>
      </c>
      <c r="P90" s="681"/>
      <c r="Q90" s="669">
        <v>37</v>
      </c>
    </row>
    <row r="91" spans="1:17" ht="14.4" customHeight="1" x14ac:dyDescent="0.3">
      <c r="A91" s="664" t="s">
        <v>5100</v>
      </c>
      <c r="B91" s="665" t="s">
        <v>5101</v>
      </c>
      <c r="C91" s="665" t="s">
        <v>4307</v>
      </c>
      <c r="D91" s="665" t="s">
        <v>5102</v>
      </c>
      <c r="E91" s="665" t="s">
        <v>5103</v>
      </c>
      <c r="F91" s="668"/>
      <c r="G91" s="668"/>
      <c r="H91" s="668"/>
      <c r="I91" s="668"/>
      <c r="J91" s="668">
        <v>1</v>
      </c>
      <c r="K91" s="668">
        <v>2555.31</v>
      </c>
      <c r="L91" s="668"/>
      <c r="M91" s="668">
        <v>2555.31</v>
      </c>
      <c r="N91" s="668"/>
      <c r="O91" s="668"/>
      <c r="P91" s="681"/>
      <c r="Q91" s="669"/>
    </row>
    <row r="92" spans="1:17" ht="14.4" customHeight="1" x14ac:dyDescent="0.3">
      <c r="A92" s="664" t="s">
        <v>5100</v>
      </c>
      <c r="B92" s="665" t="s">
        <v>5101</v>
      </c>
      <c r="C92" s="665" t="s">
        <v>4307</v>
      </c>
      <c r="D92" s="665" t="s">
        <v>5104</v>
      </c>
      <c r="E92" s="665" t="s">
        <v>5103</v>
      </c>
      <c r="F92" s="668">
        <v>0.2</v>
      </c>
      <c r="G92" s="668">
        <v>1335.72</v>
      </c>
      <c r="H92" s="668">
        <v>1</v>
      </c>
      <c r="I92" s="668">
        <v>6678.5999999999995</v>
      </c>
      <c r="J92" s="668"/>
      <c r="K92" s="668"/>
      <c r="L92" s="668"/>
      <c r="M92" s="668"/>
      <c r="N92" s="668"/>
      <c r="O92" s="668"/>
      <c r="P92" s="681"/>
      <c r="Q92" s="669"/>
    </row>
    <row r="93" spans="1:17" ht="14.4" customHeight="1" x14ac:dyDescent="0.3">
      <c r="A93" s="664" t="s">
        <v>5100</v>
      </c>
      <c r="B93" s="665" t="s">
        <v>5101</v>
      </c>
      <c r="C93" s="665" t="s">
        <v>4307</v>
      </c>
      <c r="D93" s="665" t="s">
        <v>5105</v>
      </c>
      <c r="E93" s="665" t="s">
        <v>4703</v>
      </c>
      <c r="F93" s="668"/>
      <c r="G93" s="668"/>
      <c r="H93" s="668"/>
      <c r="I93" s="668"/>
      <c r="J93" s="668">
        <v>0.06</v>
      </c>
      <c r="K93" s="668">
        <v>296.63</v>
      </c>
      <c r="L93" s="668"/>
      <c r="M93" s="668">
        <v>4943.833333333333</v>
      </c>
      <c r="N93" s="668"/>
      <c r="O93" s="668"/>
      <c r="P93" s="681"/>
      <c r="Q93" s="669"/>
    </row>
    <row r="94" spans="1:17" ht="14.4" customHeight="1" x14ac:dyDescent="0.3">
      <c r="A94" s="664" t="s">
        <v>5100</v>
      </c>
      <c r="B94" s="665" t="s">
        <v>5101</v>
      </c>
      <c r="C94" s="665" t="s">
        <v>4307</v>
      </c>
      <c r="D94" s="665" t="s">
        <v>5106</v>
      </c>
      <c r="E94" s="665" t="s">
        <v>5107</v>
      </c>
      <c r="F94" s="668">
        <v>3.7</v>
      </c>
      <c r="G94" s="668">
        <v>3659.39</v>
      </c>
      <c r="H94" s="668">
        <v>1</v>
      </c>
      <c r="I94" s="668">
        <v>989.0243243243242</v>
      </c>
      <c r="J94" s="668"/>
      <c r="K94" s="668"/>
      <c r="L94" s="668"/>
      <c r="M94" s="668"/>
      <c r="N94" s="668">
        <v>3.0999999999999996</v>
      </c>
      <c r="O94" s="668">
        <v>3002.6299999999997</v>
      </c>
      <c r="P94" s="681">
        <v>0.82052746496000695</v>
      </c>
      <c r="Q94" s="669">
        <v>968.59032258064519</v>
      </c>
    </row>
    <row r="95" spans="1:17" ht="14.4" customHeight="1" x14ac:dyDescent="0.3">
      <c r="A95" s="664" t="s">
        <v>5100</v>
      </c>
      <c r="B95" s="665" t="s">
        <v>5101</v>
      </c>
      <c r="C95" s="665" t="s">
        <v>4307</v>
      </c>
      <c r="D95" s="665" t="s">
        <v>5108</v>
      </c>
      <c r="E95" s="665" t="s">
        <v>4703</v>
      </c>
      <c r="F95" s="668">
        <v>0.05</v>
      </c>
      <c r="G95" s="668">
        <v>516.87</v>
      </c>
      <c r="H95" s="668">
        <v>1</v>
      </c>
      <c r="I95" s="668">
        <v>10337.4</v>
      </c>
      <c r="J95" s="668">
        <v>0.83000000000000007</v>
      </c>
      <c r="K95" s="668">
        <v>8206.9699999999993</v>
      </c>
      <c r="L95" s="668">
        <v>15.878209220887262</v>
      </c>
      <c r="M95" s="668">
        <v>9887.915662650601</v>
      </c>
      <c r="N95" s="668">
        <v>0.18</v>
      </c>
      <c r="O95" s="668">
        <v>1779.8200000000002</v>
      </c>
      <c r="P95" s="681">
        <v>3.4434577359877729</v>
      </c>
      <c r="Q95" s="669">
        <v>9887.8888888888905</v>
      </c>
    </row>
    <row r="96" spans="1:17" ht="14.4" customHeight="1" x14ac:dyDescent="0.3">
      <c r="A96" s="664" t="s">
        <v>5100</v>
      </c>
      <c r="B96" s="665" t="s">
        <v>5101</v>
      </c>
      <c r="C96" s="665" t="s">
        <v>4307</v>
      </c>
      <c r="D96" s="665" t="s">
        <v>5109</v>
      </c>
      <c r="E96" s="665" t="s">
        <v>5110</v>
      </c>
      <c r="F96" s="668">
        <v>0.43000000000000005</v>
      </c>
      <c r="G96" s="668">
        <v>4696.2700000000004</v>
      </c>
      <c r="H96" s="668">
        <v>1</v>
      </c>
      <c r="I96" s="668">
        <v>10921.558139534884</v>
      </c>
      <c r="J96" s="668">
        <v>0.06</v>
      </c>
      <c r="K96" s="668">
        <v>531.24</v>
      </c>
      <c r="L96" s="668">
        <v>0.11311956084296686</v>
      </c>
      <c r="M96" s="668">
        <v>8854</v>
      </c>
      <c r="N96" s="668"/>
      <c r="O96" s="668"/>
      <c r="P96" s="681"/>
      <c r="Q96" s="669"/>
    </row>
    <row r="97" spans="1:17" ht="14.4" customHeight="1" x14ac:dyDescent="0.3">
      <c r="A97" s="664" t="s">
        <v>5100</v>
      </c>
      <c r="B97" s="665" t="s">
        <v>5101</v>
      </c>
      <c r="C97" s="665" t="s">
        <v>4307</v>
      </c>
      <c r="D97" s="665" t="s">
        <v>5111</v>
      </c>
      <c r="E97" s="665" t="s">
        <v>5110</v>
      </c>
      <c r="F97" s="668"/>
      <c r="G97" s="668"/>
      <c r="H97" s="668"/>
      <c r="I97" s="668"/>
      <c r="J97" s="668"/>
      <c r="K97" s="668"/>
      <c r="L97" s="668"/>
      <c r="M97" s="668"/>
      <c r="N97" s="668">
        <v>3.35</v>
      </c>
      <c r="O97" s="668">
        <v>5932.18</v>
      </c>
      <c r="P97" s="681"/>
      <c r="Q97" s="669">
        <v>1770.8</v>
      </c>
    </row>
    <row r="98" spans="1:17" ht="14.4" customHeight="1" x14ac:dyDescent="0.3">
      <c r="A98" s="664" t="s">
        <v>5100</v>
      </c>
      <c r="B98" s="665" t="s">
        <v>5101</v>
      </c>
      <c r="C98" s="665" t="s">
        <v>4307</v>
      </c>
      <c r="D98" s="665" t="s">
        <v>5112</v>
      </c>
      <c r="E98" s="665" t="s">
        <v>5113</v>
      </c>
      <c r="F98" s="668">
        <v>0.15</v>
      </c>
      <c r="G98" s="668">
        <v>56.9</v>
      </c>
      <c r="H98" s="668">
        <v>1</v>
      </c>
      <c r="I98" s="668">
        <v>379.33333333333331</v>
      </c>
      <c r="J98" s="668"/>
      <c r="K98" s="668"/>
      <c r="L98" s="668"/>
      <c r="M98" s="668"/>
      <c r="N98" s="668"/>
      <c r="O98" s="668"/>
      <c r="P98" s="681"/>
      <c r="Q98" s="669"/>
    </row>
    <row r="99" spans="1:17" ht="14.4" customHeight="1" x14ac:dyDescent="0.3">
      <c r="A99" s="664" t="s">
        <v>5100</v>
      </c>
      <c r="B99" s="665" t="s">
        <v>5101</v>
      </c>
      <c r="C99" s="665" t="s">
        <v>4307</v>
      </c>
      <c r="D99" s="665" t="s">
        <v>5114</v>
      </c>
      <c r="E99" s="665" t="s">
        <v>5110</v>
      </c>
      <c r="F99" s="668"/>
      <c r="G99" s="668"/>
      <c r="H99" s="668"/>
      <c r="I99" s="668"/>
      <c r="J99" s="668">
        <v>0.12000000000000001</v>
      </c>
      <c r="K99" s="668">
        <v>3931.18</v>
      </c>
      <c r="L99" s="668"/>
      <c r="M99" s="668">
        <v>32759.833333333328</v>
      </c>
      <c r="N99" s="668">
        <v>0.08</v>
      </c>
      <c r="O99" s="668">
        <v>2514.54</v>
      </c>
      <c r="P99" s="681"/>
      <c r="Q99" s="669">
        <v>31431.75</v>
      </c>
    </row>
    <row r="100" spans="1:17" ht="14.4" customHeight="1" x14ac:dyDescent="0.3">
      <c r="A100" s="664" t="s">
        <v>5100</v>
      </c>
      <c r="B100" s="665" t="s">
        <v>5101</v>
      </c>
      <c r="C100" s="665" t="s">
        <v>4347</v>
      </c>
      <c r="D100" s="665" t="s">
        <v>5115</v>
      </c>
      <c r="E100" s="665" t="s">
        <v>5116</v>
      </c>
      <c r="F100" s="668"/>
      <c r="G100" s="668"/>
      <c r="H100" s="668"/>
      <c r="I100" s="668"/>
      <c r="J100" s="668">
        <v>1</v>
      </c>
      <c r="K100" s="668">
        <v>1447.28</v>
      </c>
      <c r="L100" s="668"/>
      <c r="M100" s="668">
        <v>1447.28</v>
      </c>
      <c r="N100" s="668"/>
      <c r="O100" s="668"/>
      <c r="P100" s="681"/>
      <c r="Q100" s="669"/>
    </row>
    <row r="101" spans="1:17" ht="14.4" customHeight="1" x14ac:dyDescent="0.3">
      <c r="A101" s="664" t="s">
        <v>5100</v>
      </c>
      <c r="B101" s="665" t="s">
        <v>5101</v>
      </c>
      <c r="C101" s="665" t="s">
        <v>4347</v>
      </c>
      <c r="D101" s="665" t="s">
        <v>5117</v>
      </c>
      <c r="E101" s="665" t="s">
        <v>5118</v>
      </c>
      <c r="F101" s="668"/>
      <c r="G101" s="668"/>
      <c r="H101" s="668"/>
      <c r="I101" s="668"/>
      <c r="J101" s="668">
        <v>1</v>
      </c>
      <c r="K101" s="668">
        <v>972.32</v>
      </c>
      <c r="L101" s="668"/>
      <c r="M101" s="668">
        <v>972.32</v>
      </c>
      <c r="N101" s="668"/>
      <c r="O101" s="668"/>
      <c r="P101" s="681"/>
      <c r="Q101" s="669"/>
    </row>
    <row r="102" spans="1:17" ht="14.4" customHeight="1" x14ac:dyDescent="0.3">
      <c r="A102" s="664" t="s">
        <v>5100</v>
      </c>
      <c r="B102" s="665" t="s">
        <v>5101</v>
      </c>
      <c r="C102" s="665" t="s">
        <v>4347</v>
      </c>
      <c r="D102" s="665" t="s">
        <v>5119</v>
      </c>
      <c r="E102" s="665" t="s">
        <v>5118</v>
      </c>
      <c r="F102" s="668">
        <v>1</v>
      </c>
      <c r="G102" s="668">
        <v>1707.31</v>
      </c>
      <c r="H102" s="668">
        <v>1</v>
      </c>
      <c r="I102" s="668">
        <v>1707.31</v>
      </c>
      <c r="J102" s="668">
        <v>2</v>
      </c>
      <c r="K102" s="668">
        <v>3414.62</v>
      </c>
      <c r="L102" s="668">
        <v>2</v>
      </c>
      <c r="M102" s="668">
        <v>1707.31</v>
      </c>
      <c r="N102" s="668">
        <v>2</v>
      </c>
      <c r="O102" s="668">
        <v>3414.62</v>
      </c>
      <c r="P102" s="681">
        <v>2</v>
      </c>
      <c r="Q102" s="669">
        <v>1707.31</v>
      </c>
    </row>
    <row r="103" spans="1:17" ht="14.4" customHeight="1" x14ac:dyDescent="0.3">
      <c r="A103" s="664" t="s">
        <v>5100</v>
      </c>
      <c r="B103" s="665" t="s">
        <v>5101</v>
      </c>
      <c r="C103" s="665" t="s">
        <v>4347</v>
      </c>
      <c r="D103" s="665" t="s">
        <v>5120</v>
      </c>
      <c r="E103" s="665" t="s">
        <v>5118</v>
      </c>
      <c r="F103" s="668"/>
      <c r="G103" s="668"/>
      <c r="H103" s="668"/>
      <c r="I103" s="668"/>
      <c r="J103" s="668">
        <v>1</v>
      </c>
      <c r="K103" s="668">
        <v>2066.3000000000002</v>
      </c>
      <c r="L103" s="668"/>
      <c r="M103" s="668">
        <v>2066.3000000000002</v>
      </c>
      <c r="N103" s="668">
        <v>1</v>
      </c>
      <c r="O103" s="668">
        <v>2066.3000000000002</v>
      </c>
      <c r="P103" s="681"/>
      <c r="Q103" s="669">
        <v>2066.3000000000002</v>
      </c>
    </row>
    <row r="104" spans="1:17" ht="14.4" customHeight="1" x14ac:dyDescent="0.3">
      <c r="A104" s="664" t="s">
        <v>5100</v>
      </c>
      <c r="B104" s="665" t="s">
        <v>5101</v>
      </c>
      <c r="C104" s="665" t="s">
        <v>4347</v>
      </c>
      <c r="D104" s="665" t="s">
        <v>5121</v>
      </c>
      <c r="E104" s="665" t="s">
        <v>5122</v>
      </c>
      <c r="F104" s="668"/>
      <c r="G104" s="668"/>
      <c r="H104" s="668"/>
      <c r="I104" s="668"/>
      <c r="J104" s="668">
        <v>2</v>
      </c>
      <c r="K104" s="668">
        <v>2055.52</v>
      </c>
      <c r="L104" s="668"/>
      <c r="M104" s="668">
        <v>1027.76</v>
      </c>
      <c r="N104" s="668">
        <v>2</v>
      </c>
      <c r="O104" s="668">
        <v>2055.52</v>
      </c>
      <c r="P104" s="681"/>
      <c r="Q104" s="669">
        <v>1027.76</v>
      </c>
    </row>
    <row r="105" spans="1:17" ht="14.4" customHeight="1" x14ac:dyDescent="0.3">
      <c r="A105" s="664" t="s">
        <v>5100</v>
      </c>
      <c r="B105" s="665" t="s">
        <v>5101</v>
      </c>
      <c r="C105" s="665" t="s">
        <v>4347</v>
      </c>
      <c r="D105" s="665" t="s">
        <v>5123</v>
      </c>
      <c r="E105" s="665" t="s">
        <v>5124</v>
      </c>
      <c r="F105" s="668"/>
      <c r="G105" s="668"/>
      <c r="H105" s="668"/>
      <c r="I105" s="668"/>
      <c r="J105" s="668"/>
      <c r="K105" s="668"/>
      <c r="L105" s="668"/>
      <c r="M105" s="668"/>
      <c r="N105" s="668">
        <v>1</v>
      </c>
      <c r="O105" s="668">
        <v>8536.5499999999993</v>
      </c>
      <c r="P105" s="681"/>
      <c r="Q105" s="669">
        <v>8536.5499999999993</v>
      </c>
    </row>
    <row r="106" spans="1:17" ht="14.4" customHeight="1" x14ac:dyDescent="0.3">
      <c r="A106" s="664" t="s">
        <v>5100</v>
      </c>
      <c r="B106" s="665" t="s">
        <v>5101</v>
      </c>
      <c r="C106" s="665" t="s">
        <v>4347</v>
      </c>
      <c r="D106" s="665" t="s">
        <v>5125</v>
      </c>
      <c r="E106" s="665" t="s">
        <v>5126</v>
      </c>
      <c r="F106" s="668"/>
      <c r="G106" s="668"/>
      <c r="H106" s="668"/>
      <c r="I106" s="668"/>
      <c r="J106" s="668">
        <v>3</v>
      </c>
      <c r="K106" s="668">
        <v>166191.6</v>
      </c>
      <c r="L106" s="668"/>
      <c r="M106" s="668">
        <v>55397.200000000004</v>
      </c>
      <c r="N106" s="668"/>
      <c r="O106" s="668"/>
      <c r="P106" s="681"/>
      <c r="Q106" s="669"/>
    </row>
    <row r="107" spans="1:17" ht="14.4" customHeight="1" x14ac:dyDescent="0.3">
      <c r="A107" s="664" t="s">
        <v>5100</v>
      </c>
      <c r="B107" s="665" t="s">
        <v>5101</v>
      </c>
      <c r="C107" s="665" t="s">
        <v>4347</v>
      </c>
      <c r="D107" s="665" t="s">
        <v>5127</v>
      </c>
      <c r="E107" s="665" t="s">
        <v>5128</v>
      </c>
      <c r="F107" s="668"/>
      <c r="G107" s="668"/>
      <c r="H107" s="668"/>
      <c r="I107" s="668"/>
      <c r="J107" s="668">
        <v>1</v>
      </c>
      <c r="K107" s="668">
        <v>2236.5</v>
      </c>
      <c r="L107" s="668"/>
      <c r="M107" s="668">
        <v>2236.5</v>
      </c>
      <c r="N107" s="668">
        <v>1</v>
      </c>
      <c r="O107" s="668">
        <v>2236.5</v>
      </c>
      <c r="P107" s="681"/>
      <c r="Q107" s="669">
        <v>2236.5</v>
      </c>
    </row>
    <row r="108" spans="1:17" ht="14.4" customHeight="1" x14ac:dyDescent="0.3">
      <c r="A108" s="664" t="s">
        <v>5100</v>
      </c>
      <c r="B108" s="665" t="s">
        <v>5101</v>
      </c>
      <c r="C108" s="665" t="s">
        <v>4347</v>
      </c>
      <c r="D108" s="665" t="s">
        <v>5129</v>
      </c>
      <c r="E108" s="665" t="s">
        <v>5130</v>
      </c>
      <c r="F108" s="668"/>
      <c r="G108" s="668"/>
      <c r="H108" s="668"/>
      <c r="I108" s="668"/>
      <c r="J108" s="668">
        <v>6</v>
      </c>
      <c r="K108" s="668">
        <v>41344.68</v>
      </c>
      <c r="L108" s="668"/>
      <c r="M108" s="668">
        <v>6890.78</v>
      </c>
      <c r="N108" s="668">
        <v>1</v>
      </c>
      <c r="O108" s="668">
        <v>6890.78</v>
      </c>
      <c r="P108" s="681"/>
      <c r="Q108" s="669">
        <v>6890.78</v>
      </c>
    </row>
    <row r="109" spans="1:17" ht="14.4" customHeight="1" x14ac:dyDescent="0.3">
      <c r="A109" s="664" t="s">
        <v>5100</v>
      </c>
      <c r="B109" s="665" t="s">
        <v>5101</v>
      </c>
      <c r="C109" s="665" t="s">
        <v>4347</v>
      </c>
      <c r="D109" s="665" t="s">
        <v>5131</v>
      </c>
      <c r="E109" s="665" t="s">
        <v>5132</v>
      </c>
      <c r="F109" s="668"/>
      <c r="G109" s="668"/>
      <c r="H109" s="668"/>
      <c r="I109" s="668"/>
      <c r="J109" s="668"/>
      <c r="K109" s="668"/>
      <c r="L109" s="668"/>
      <c r="M109" s="668"/>
      <c r="N109" s="668">
        <v>1</v>
      </c>
      <c r="O109" s="668">
        <v>1123.73</v>
      </c>
      <c r="P109" s="681"/>
      <c r="Q109" s="669">
        <v>1123.73</v>
      </c>
    </row>
    <row r="110" spans="1:17" ht="14.4" customHeight="1" x14ac:dyDescent="0.3">
      <c r="A110" s="664" t="s">
        <v>5100</v>
      </c>
      <c r="B110" s="665" t="s">
        <v>5101</v>
      </c>
      <c r="C110" s="665" t="s">
        <v>4347</v>
      </c>
      <c r="D110" s="665" t="s">
        <v>5133</v>
      </c>
      <c r="E110" s="665" t="s">
        <v>5134</v>
      </c>
      <c r="F110" s="668"/>
      <c r="G110" s="668"/>
      <c r="H110" s="668"/>
      <c r="I110" s="668"/>
      <c r="J110" s="668">
        <v>1</v>
      </c>
      <c r="K110" s="668">
        <v>1002.8</v>
      </c>
      <c r="L110" s="668"/>
      <c r="M110" s="668">
        <v>1002.8</v>
      </c>
      <c r="N110" s="668"/>
      <c r="O110" s="668"/>
      <c r="P110" s="681"/>
      <c r="Q110" s="669"/>
    </row>
    <row r="111" spans="1:17" ht="14.4" customHeight="1" x14ac:dyDescent="0.3">
      <c r="A111" s="664" t="s">
        <v>5100</v>
      </c>
      <c r="B111" s="665" t="s">
        <v>5101</v>
      </c>
      <c r="C111" s="665" t="s">
        <v>4347</v>
      </c>
      <c r="D111" s="665" t="s">
        <v>5135</v>
      </c>
      <c r="E111" s="665" t="s">
        <v>5136</v>
      </c>
      <c r="F111" s="668"/>
      <c r="G111" s="668"/>
      <c r="H111" s="668"/>
      <c r="I111" s="668"/>
      <c r="J111" s="668">
        <v>1</v>
      </c>
      <c r="K111" s="668">
        <v>797</v>
      </c>
      <c r="L111" s="668"/>
      <c r="M111" s="668">
        <v>797</v>
      </c>
      <c r="N111" s="668"/>
      <c r="O111" s="668"/>
      <c r="P111" s="681"/>
      <c r="Q111" s="669"/>
    </row>
    <row r="112" spans="1:17" ht="14.4" customHeight="1" x14ac:dyDescent="0.3">
      <c r="A112" s="664" t="s">
        <v>5100</v>
      </c>
      <c r="B112" s="665" t="s">
        <v>5101</v>
      </c>
      <c r="C112" s="665" t="s">
        <v>4347</v>
      </c>
      <c r="D112" s="665" t="s">
        <v>5137</v>
      </c>
      <c r="E112" s="665" t="s">
        <v>5138</v>
      </c>
      <c r="F112" s="668"/>
      <c r="G112" s="668"/>
      <c r="H112" s="668"/>
      <c r="I112" s="668"/>
      <c r="J112" s="668">
        <v>1</v>
      </c>
      <c r="K112" s="668">
        <v>10072.94</v>
      </c>
      <c r="L112" s="668"/>
      <c r="M112" s="668">
        <v>10072.94</v>
      </c>
      <c r="N112" s="668"/>
      <c r="O112" s="668"/>
      <c r="P112" s="681"/>
      <c r="Q112" s="669"/>
    </row>
    <row r="113" spans="1:17" ht="14.4" customHeight="1" x14ac:dyDescent="0.3">
      <c r="A113" s="664" t="s">
        <v>5100</v>
      </c>
      <c r="B113" s="665" t="s">
        <v>5101</v>
      </c>
      <c r="C113" s="665" t="s">
        <v>4347</v>
      </c>
      <c r="D113" s="665" t="s">
        <v>5139</v>
      </c>
      <c r="E113" s="665" t="s">
        <v>5140</v>
      </c>
      <c r="F113" s="668"/>
      <c r="G113" s="668"/>
      <c r="H113" s="668"/>
      <c r="I113" s="668"/>
      <c r="J113" s="668">
        <v>1</v>
      </c>
      <c r="K113" s="668">
        <v>2974.36</v>
      </c>
      <c r="L113" s="668"/>
      <c r="M113" s="668">
        <v>2974.36</v>
      </c>
      <c r="N113" s="668"/>
      <c r="O113" s="668"/>
      <c r="P113" s="681"/>
      <c r="Q113" s="669"/>
    </row>
    <row r="114" spans="1:17" ht="14.4" customHeight="1" x14ac:dyDescent="0.3">
      <c r="A114" s="664" t="s">
        <v>5100</v>
      </c>
      <c r="B114" s="665" t="s">
        <v>5101</v>
      </c>
      <c r="C114" s="665" t="s">
        <v>4347</v>
      </c>
      <c r="D114" s="665" t="s">
        <v>5141</v>
      </c>
      <c r="E114" s="665" t="s">
        <v>5142</v>
      </c>
      <c r="F114" s="668"/>
      <c r="G114" s="668"/>
      <c r="H114" s="668"/>
      <c r="I114" s="668"/>
      <c r="J114" s="668">
        <v>5</v>
      </c>
      <c r="K114" s="668">
        <v>26296.149999999998</v>
      </c>
      <c r="L114" s="668"/>
      <c r="M114" s="668">
        <v>5259.23</v>
      </c>
      <c r="N114" s="668">
        <v>2</v>
      </c>
      <c r="O114" s="668">
        <v>10518.46</v>
      </c>
      <c r="P114" s="681"/>
      <c r="Q114" s="669">
        <v>5259.23</v>
      </c>
    </row>
    <row r="115" spans="1:17" ht="14.4" customHeight="1" x14ac:dyDescent="0.3">
      <c r="A115" s="664" t="s">
        <v>5100</v>
      </c>
      <c r="B115" s="665" t="s">
        <v>5101</v>
      </c>
      <c r="C115" s="665" t="s">
        <v>4347</v>
      </c>
      <c r="D115" s="665" t="s">
        <v>5143</v>
      </c>
      <c r="E115" s="665" t="s">
        <v>5144</v>
      </c>
      <c r="F115" s="668"/>
      <c r="G115" s="668"/>
      <c r="H115" s="668"/>
      <c r="I115" s="668"/>
      <c r="J115" s="668">
        <v>1</v>
      </c>
      <c r="K115" s="668">
        <v>831.16</v>
      </c>
      <c r="L115" s="668"/>
      <c r="M115" s="668">
        <v>831.16</v>
      </c>
      <c r="N115" s="668">
        <v>2</v>
      </c>
      <c r="O115" s="668">
        <v>1662.32</v>
      </c>
      <c r="P115" s="681"/>
      <c r="Q115" s="669">
        <v>831.16</v>
      </c>
    </row>
    <row r="116" spans="1:17" ht="14.4" customHeight="1" x14ac:dyDescent="0.3">
      <c r="A116" s="664" t="s">
        <v>5100</v>
      </c>
      <c r="B116" s="665" t="s">
        <v>5101</v>
      </c>
      <c r="C116" s="665" t="s">
        <v>4347</v>
      </c>
      <c r="D116" s="665" t="s">
        <v>5145</v>
      </c>
      <c r="E116" s="665" t="s">
        <v>5144</v>
      </c>
      <c r="F116" s="668"/>
      <c r="G116" s="668"/>
      <c r="H116" s="668"/>
      <c r="I116" s="668"/>
      <c r="J116" s="668">
        <v>2</v>
      </c>
      <c r="K116" s="668">
        <v>1776.12</v>
      </c>
      <c r="L116" s="668"/>
      <c r="M116" s="668">
        <v>888.06</v>
      </c>
      <c r="N116" s="668"/>
      <c r="O116" s="668"/>
      <c r="P116" s="681"/>
      <c r="Q116" s="669"/>
    </row>
    <row r="117" spans="1:17" ht="14.4" customHeight="1" x14ac:dyDescent="0.3">
      <c r="A117" s="664" t="s">
        <v>5100</v>
      </c>
      <c r="B117" s="665" t="s">
        <v>5101</v>
      </c>
      <c r="C117" s="665" t="s">
        <v>4347</v>
      </c>
      <c r="D117" s="665" t="s">
        <v>5146</v>
      </c>
      <c r="E117" s="665" t="s">
        <v>5147</v>
      </c>
      <c r="F117" s="668">
        <v>1</v>
      </c>
      <c r="G117" s="668">
        <v>888.06</v>
      </c>
      <c r="H117" s="668">
        <v>1</v>
      </c>
      <c r="I117" s="668">
        <v>888.06</v>
      </c>
      <c r="J117" s="668">
        <v>1</v>
      </c>
      <c r="K117" s="668">
        <v>888.06</v>
      </c>
      <c r="L117" s="668">
        <v>1</v>
      </c>
      <c r="M117" s="668">
        <v>888.06</v>
      </c>
      <c r="N117" s="668"/>
      <c r="O117" s="668"/>
      <c r="P117" s="681"/>
      <c r="Q117" s="669"/>
    </row>
    <row r="118" spans="1:17" ht="14.4" customHeight="1" x14ac:dyDescent="0.3">
      <c r="A118" s="664" t="s">
        <v>5100</v>
      </c>
      <c r="B118" s="665" t="s">
        <v>5101</v>
      </c>
      <c r="C118" s="665" t="s">
        <v>4347</v>
      </c>
      <c r="D118" s="665" t="s">
        <v>5148</v>
      </c>
      <c r="E118" s="665" t="s">
        <v>5149</v>
      </c>
      <c r="F118" s="668"/>
      <c r="G118" s="668"/>
      <c r="H118" s="668"/>
      <c r="I118" s="668"/>
      <c r="J118" s="668">
        <v>2</v>
      </c>
      <c r="K118" s="668">
        <v>2624.28</v>
      </c>
      <c r="L118" s="668"/>
      <c r="M118" s="668">
        <v>1312.14</v>
      </c>
      <c r="N118" s="668"/>
      <c r="O118" s="668"/>
      <c r="P118" s="681"/>
      <c r="Q118" s="669"/>
    </row>
    <row r="119" spans="1:17" ht="14.4" customHeight="1" x14ac:dyDescent="0.3">
      <c r="A119" s="664" t="s">
        <v>5100</v>
      </c>
      <c r="B119" s="665" t="s">
        <v>5101</v>
      </c>
      <c r="C119" s="665" t="s">
        <v>4347</v>
      </c>
      <c r="D119" s="665" t="s">
        <v>5150</v>
      </c>
      <c r="E119" s="665" t="s">
        <v>5151</v>
      </c>
      <c r="F119" s="668"/>
      <c r="G119" s="668"/>
      <c r="H119" s="668"/>
      <c r="I119" s="668"/>
      <c r="J119" s="668">
        <v>2</v>
      </c>
      <c r="K119" s="668">
        <v>2292.66</v>
      </c>
      <c r="L119" s="668"/>
      <c r="M119" s="668">
        <v>1146.33</v>
      </c>
      <c r="N119" s="668">
        <v>2</v>
      </c>
      <c r="O119" s="668">
        <v>2292.66</v>
      </c>
      <c r="P119" s="681"/>
      <c r="Q119" s="669">
        <v>1146.33</v>
      </c>
    </row>
    <row r="120" spans="1:17" ht="14.4" customHeight="1" x14ac:dyDescent="0.3">
      <c r="A120" s="664" t="s">
        <v>5100</v>
      </c>
      <c r="B120" s="665" t="s">
        <v>5101</v>
      </c>
      <c r="C120" s="665" t="s">
        <v>4347</v>
      </c>
      <c r="D120" s="665" t="s">
        <v>5152</v>
      </c>
      <c r="E120" s="665" t="s">
        <v>5153</v>
      </c>
      <c r="F120" s="668">
        <v>1</v>
      </c>
      <c r="G120" s="668">
        <v>359.1</v>
      </c>
      <c r="H120" s="668">
        <v>1</v>
      </c>
      <c r="I120" s="668">
        <v>359.1</v>
      </c>
      <c r="J120" s="668">
        <v>4</v>
      </c>
      <c r="K120" s="668">
        <v>1436.4</v>
      </c>
      <c r="L120" s="668">
        <v>4</v>
      </c>
      <c r="M120" s="668">
        <v>359.1</v>
      </c>
      <c r="N120" s="668">
        <v>1</v>
      </c>
      <c r="O120" s="668">
        <v>359.1</v>
      </c>
      <c r="P120" s="681">
        <v>1</v>
      </c>
      <c r="Q120" s="669">
        <v>359.1</v>
      </c>
    </row>
    <row r="121" spans="1:17" ht="14.4" customHeight="1" x14ac:dyDescent="0.3">
      <c r="A121" s="664" t="s">
        <v>5100</v>
      </c>
      <c r="B121" s="665" t="s">
        <v>5101</v>
      </c>
      <c r="C121" s="665" t="s">
        <v>4347</v>
      </c>
      <c r="D121" s="665" t="s">
        <v>5154</v>
      </c>
      <c r="E121" s="665" t="s">
        <v>5155</v>
      </c>
      <c r="F121" s="668"/>
      <c r="G121" s="668"/>
      <c r="H121" s="668"/>
      <c r="I121" s="668"/>
      <c r="J121" s="668">
        <v>1</v>
      </c>
      <c r="K121" s="668">
        <v>32179.09</v>
      </c>
      <c r="L121" s="668"/>
      <c r="M121" s="668">
        <v>32179.09</v>
      </c>
      <c r="N121" s="668"/>
      <c r="O121" s="668"/>
      <c r="P121" s="681"/>
      <c r="Q121" s="669"/>
    </row>
    <row r="122" spans="1:17" ht="14.4" customHeight="1" x14ac:dyDescent="0.3">
      <c r="A122" s="664" t="s">
        <v>5100</v>
      </c>
      <c r="B122" s="665" t="s">
        <v>5101</v>
      </c>
      <c r="C122" s="665" t="s">
        <v>4347</v>
      </c>
      <c r="D122" s="665" t="s">
        <v>5156</v>
      </c>
      <c r="E122" s="665" t="s">
        <v>5157</v>
      </c>
      <c r="F122" s="668"/>
      <c r="G122" s="668"/>
      <c r="H122" s="668"/>
      <c r="I122" s="668"/>
      <c r="J122" s="668">
        <v>1</v>
      </c>
      <c r="K122" s="668">
        <v>6587.13</v>
      </c>
      <c r="L122" s="668"/>
      <c r="M122" s="668">
        <v>6587.13</v>
      </c>
      <c r="N122" s="668">
        <v>1</v>
      </c>
      <c r="O122" s="668">
        <v>6587.13</v>
      </c>
      <c r="P122" s="681"/>
      <c r="Q122" s="669">
        <v>6587.13</v>
      </c>
    </row>
    <row r="123" spans="1:17" ht="14.4" customHeight="1" x14ac:dyDescent="0.3">
      <c r="A123" s="664" t="s">
        <v>5100</v>
      </c>
      <c r="B123" s="665" t="s">
        <v>5101</v>
      </c>
      <c r="C123" s="665" t="s">
        <v>4347</v>
      </c>
      <c r="D123" s="665" t="s">
        <v>5158</v>
      </c>
      <c r="E123" s="665" t="s">
        <v>5159</v>
      </c>
      <c r="F123" s="668"/>
      <c r="G123" s="668"/>
      <c r="H123" s="668"/>
      <c r="I123" s="668"/>
      <c r="J123" s="668">
        <v>2</v>
      </c>
      <c r="K123" s="668">
        <v>63259.64</v>
      </c>
      <c r="L123" s="668"/>
      <c r="M123" s="668">
        <v>31629.82</v>
      </c>
      <c r="N123" s="668"/>
      <c r="O123" s="668"/>
      <c r="P123" s="681"/>
      <c r="Q123" s="669"/>
    </row>
    <row r="124" spans="1:17" ht="14.4" customHeight="1" x14ac:dyDescent="0.3">
      <c r="A124" s="664" t="s">
        <v>5100</v>
      </c>
      <c r="B124" s="665" t="s">
        <v>5101</v>
      </c>
      <c r="C124" s="665" t="s">
        <v>4347</v>
      </c>
      <c r="D124" s="665" t="s">
        <v>5160</v>
      </c>
      <c r="E124" s="665" t="s">
        <v>5161</v>
      </c>
      <c r="F124" s="668">
        <v>1</v>
      </c>
      <c r="G124" s="668">
        <v>26449.24</v>
      </c>
      <c r="H124" s="668">
        <v>1</v>
      </c>
      <c r="I124" s="668">
        <v>26449.24</v>
      </c>
      <c r="J124" s="668"/>
      <c r="K124" s="668"/>
      <c r="L124" s="668"/>
      <c r="M124" s="668"/>
      <c r="N124" s="668">
        <v>1</v>
      </c>
      <c r="O124" s="668">
        <v>26449.24</v>
      </c>
      <c r="P124" s="681">
        <v>1</v>
      </c>
      <c r="Q124" s="669">
        <v>26449.24</v>
      </c>
    </row>
    <row r="125" spans="1:17" ht="14.4" customHeight="1" x14ac:dyDescent="0.3">
      <c r="A125" s="664" t="s">
        <v>5100</v>
      </c>
      <c r="B125" s="665" t="s">
        <v>5101</v>
      </c>
      <c r="C125" s="665" t="s">
        <v>4347</v>
      </c>
      <c r="D125" s="665" t="s">
        <v>5162</v>
      </c>
      <c r="E125" s="665" t="s">
        <v>5163</v>
      </c>
      <c r="F125" s="668"/>
      <c r="G125" s="668"/>
      <c r="H125" s="668"/>
      <c r="I125" s="668"/>
      <c r="J125" s="668">
        <v>2</v>
      </c>
      <c r="K125" s="668">
        <v>148822</v>
      </c>
      <c r="L125" s="668"/>
      <c r="M125" s="668">
        <v>74411</v>
      </c>
      <c r="N125" s="668"/>
      <c r="O125" s="668"/>
      <c r="P125" s="681"/>
      <c r="Q125" s="669"/>
    </row>
    <row r="126" spans="1:17" ht="14.4" customHeight="1" x14ac:dyDescent="0.3">
      <c r="A126" s="664" t="s">
        <v>5100</v>
      </c>
      <c r="B126" s="665" t="s">
        <v>5101</v>
      </c>
      <c r="C126" s="665" t="s">
        <v>4347</v>
      </c>
      <c r="D126" s="665" t="s">
        <v>5164</v>
      </c>
      <c r="E126" s="665" t="s">
        <v>5165</v>
      </c>
      <c r="F126" s="668"/>
      <c r="G126" s="668"/>
      <c r="H126" s="668"/>
      <c r="I126" s="668"/>
      <c r="J126" s="668"/>
      <c r="K126" s="668"/>
      <c r="L126" s="668"/>
      <c r="M126" s="668"/>
      <c r="N126" s="668">
        <v>3</v>
      </c>
      <c r="O126" s="668">
        <v>13080</v>
      </c>
      <c r="P126" s="681"/>
      <c r="Q126" s="669">
        <v>4360</v>
      </c>
    </row>
    <row r="127" spans="1:17" ht="14.4" customHeight="1" x14ac:dyDescent="0.3">
      <c r="A127" s="664" t="s">
        <v>5100</v>
      </c>
      <c r="B127" s="665" t="s">
        <v>5101</v>
      </c>
      <c r="C127" s="665" t="s">
        <v>4347</v>
      </c>
      <c r="D127" s="665" t="s">
        <v>5166</v>
      </c>
      <c r="E127" s="665" t="s">
        <v>5167</v>
      </c>
      <c r="F127" s="668"/>
      <c r="G127" s="668"/>
      <c r="H127" s="668"/>
      <c r="I127" s="668"/>
      <c r="J127" s="668">
        <v>1</v>
      </c>
      <c r="K127" s="668">
        <v>166546.75</v>
      </c>
      <c r="L127" s="668"/>
      <c r="M127" s="668">
        <v>166546.75</v>
      </c>
      <c r="N127" s="668"/>
      <c r="O127" s="668"/>
      <c r="P127" s="681"/>
      <c r="Q127" s="669"/>
    </row>
    <row r="128" spans="1:17" ht="14.4" customHeight="1" x14ac:dyDescent="0.3">
      <c r="A128" s="664" t="s">
        <v>5100</v>
      </c>
      <c r="B128" s="665" t="s">
        <v>5101</v>
      </c>
      <c r="C128" s="665" t="s">
        <v>4347</v>
      </c>
      <c r="D128" s="665" t="s">
        <v>5168</v>
      </c>
      <c r="E128" s="665" t="s">
        <v>5169</v>
      </c>
      <c r="F128" s="668"/>
      <c r="G128" s="668"/>
      <c r="H128" s="668"/>
      <c r="I128" s="668"/>
      <c r="J128" s="668">
        <v>1</v>
      </c>
      <c r="K128" s="668">
        <v>11608.31</v>
      </c>
      <c r="L128" s="668"/>
      <c r="M128" s="668">
        <v>11608.31</v>
      </c>
      <c r="N128" s="668"/>
      <c r="O128" s="668"/>
      <c r="P128" s="681"/>
      <c r="Q128" s="669"/>
    </row>
    <row r="129" spans="1:17" ht="14.4" customHeight="1" x14ac:dyDescent="0.3">
      <c r="A129" s="664" t="s">
        <v>5100</v>
      </c>
      <c r="B129" s="665" t="s">
        <v>5101</v>
      </c>
      <c r="C129" s="665" t="s">
        <v>4347</v>
      </c>
      <c r="D129" s="665" t="s">
        <v>5170</v>
      </c>
      <c r="E129" s="665" t="s">
        <v>5171</v>
      </c>
      <c r="F129" s="668"/>
      <c r="G129" s="668"/>
      <c r="H129" s="668"/>
      <c r="I129" s="668"/>
      <c r="J129" s="668">
        <v>2</v>
      </c>
      <c r="K129" s="668">
        <v>443249.62</v>
      </c>
      <c r="L129" s="668"/>
      <c r="M129" s="668">
        <v>221624.81</v>
      </c>
      <c r="N129" s="668"/>
      <c r="O129" s="668"/>
      <c r="P129" s="681"/>
      <c r="Q129" s="669"/>
    </row>
    <row r="130" spans="1:17" ht="14.4" customHeight="1" x14ac:dyDescent="0.3">
      <c r="A130" s="664" t="s">
        <v>5100</v>
      </c>
      <c r="B130" s="665" t="s">
        <v>5101</v>
      </c>
      <c r="C130" s="665" t="s">
        <v>4347</v>
      </c>
      <c r="D130" s="665" t="s">
        <v>5172</v>
      </c>
      <c r="E130" s="665" t="s">
        <v>5173</v>
      </c>
      <c r="F130" s="668"/>
      <c r="G130" s="668"/>
      <c r="H130" s="668"/>
      <c r="I130" s="668"/>
      <c r="J130" s="668"/>
      <c r="K130" s="668"/>
      <c r="L130" s="668"/>
      <c r="M130" s="668"/>
      <c r="N130" s="668">
        <v>1</v>
      </c>
      <c r="O130" s="668">
        <v>30135</v>
      </c>
      <c r="P130" s="681"/>
      <c r="Q130" s="669">
        <v>30135</v>
      </c>
    </row>
    <row r="131" spans="1:17" ht="14.4" customHeight="1" x14ac:dyDescent="0.3">
      <c r="A131" s="664" t="s">
        <v>5100</v>
      </c>
      <c r="B131" s="665" t="s">
        <v>5101</v>
      </c>
      <c r="C131" s="665" t="s">
        <v>4347</v>
      </c>
      <c r="D131" s="665" t="s">
        <v>5174</v>
      </c>
      <c r="E131" s="665" t="s">
        <v>5118</v>
      </c>
      <c r="F131" s="668"/>
      <c r="G131" s="668"/>
      <c r="H131" s="668"/>
      <c r="I131" s="668"/>
      <c r="J131" s="668">
        <v>1</v>
      </c>
      <c r="K131" s="668">
        <v>3567.58</v>
      </c>
      <c r="L131" s="668"/>
      <c r="M131" s="668">
        <v>3567.58</v>
      </c>
      <c r="N131" s="668"/>
      <c r="O131" s="668"/>
      <c r="P131" s="681"/>
      <c r="Q131" s="669"/>
    </row>
    <row r="132" spans="1:17" ht="14.4" customHeight="1" x14ac:dyDescent="0.3">
      <c r="A132" s="664" t="s">
        <v>5100</v>
      </c>
      <c r="B132" s="665" t="s">
        <v>5101</v>
      </c>
      <c r="C132" s="665" t="s">
        <v>4169</v>
      </c>
      <c r="D132" s="665" t="s">
        <v>5175</v>
      </c>
      <c r="E132" s="665" t="s">
        <v>5176</v>
      </c>
      <c r="F132" s="668">
        <v>2</v>
      </c>
      <c r="G132" s="668">
        <v>410</v>
      </c>
      <c r="H132" s="668">
        <v>1</v>
      </c>
      <c r="I132" s="668">
        <v>205</v>
      </c>
      <c r="J132" s="668">
        <v>6</v>
      </c>
      <c r="K132" s="668">
        <v>1242</v>
      </c>
      <c r="L132" s="668">
        <v>3.0292682926829269</v>
      </c>
      <c r="M132" s="668">
        <v>207</v>
      </c>
      <c r="N132" s="668">
        <v>1</v>
      </c>
      <c r="O132" s="668">
        <v>213</v>
      </c>
      <c r="P132" s="681">
        <v>0.51951219512195124</v>
      </c>
      <c r="Q132" s="669">
        <v>213</v>
      </c>
    </row>
    <row r="133" spans="1:17" ht="14.4" customHeight="1" x14ac:dyDescent="0.3">
      <c r="A133" s="664" t="s">
        <v>5100</v>
      </c>
      <c r="B133" s="665" t="s">
        <v>5101</v>
      </c>
      <c r="C133" s="665" t="s">
        <v>4169</v>
      </c>
      <c r="D133" s="665" t="s">
        <v>5177</v>
      </c>
      <c r="E133" s="665" t="s">
        <v>5178</v>
      </c>
      <c r="F133" s="668">
        <v>4</v>
      </c>
      <c r="G133" s="668">
        <v>600</v>
      </c>
      <c r="H133" s="668">
        <v>1</v>
      </c>
      <c r="I133" s="668">
        <v>150</v>
      </c>
      <c r="J133" s="668"/>
      <c r="K133" s="668"/>
      <c r="L133" s="668"/>
      <c r="M133" s="668"/>
      <c r="N133" s="668"/>
      <c r="O133" s="668"/>
      <c r="P133" s="681"/>
      <c r="Q133" s="669"/>
    </row>
    <row r="134" spans="1:17" ht="14.4" customHeight="1" x14ac:dyDescent="0.3">
      <c r="A134" s="664" t="s">
        <v>5100</v>
      </c>
      <c r="B134" s="665" t="s">
        <v>5101</v>
      </c>
      <c r="C134" s="665" t="s">
        <v>4169</v>
      </c>
      <c r="D134" s="665" t="s">
        <v>5179</v>
      </c>
      <c r="E134" s="665" t="s">
        <v>5180</v>
      </c>
      <c r="F134" s="668"/>
      <c r="G134" s="668"/>
      <c r="H134" s="668"/>
      <c r="I134" s="668"/>
      <c r="J134" s="668">
        <v>2</v>
      </c>
      <c r="K134" s="668">
        <v>250</v>
      </c>
      <c r="L134" s="668"/>
      <c r="M134" s="668">
        <v>125</v>
      </c>
      <c r="N134" s="668"/>
      <c r="O134" s="668"/>
      <c r="P134" s="681"/>
      <c r="Q134" s="669"/>
    </row>
    <row r="135" spans="1:17" ht="14.4" customHeight="1" x14ac:dyDescent="0.3">
      <c r="A135" s="664" t="s">
        <v>5100</v>
      </c>
      <c r="B135" s="665" t="s">
        <v>5101</v>
      </c>
      <c r="C135" s="665" t="s">
        <v>4169</v>
      </c>
      <c r="D135" s="665" t="s">
        <v>5181</v>
      </c>
      <c r="E135" s="665" t="s">
        <v>5182</v>
      </c>
      <c r="F135" s="668"/>
      <c r="G135" s="668"/>
      <c r="H135" s="668"/>
      <c r="I135" s="668"/>
      <c r="J135" s="668">
        <v>2</v>
      </c>
      <c r="K135" s="668">
        <v>438</v>
      </c>
      <c r="L135" s="668"/>
      <c r="M135" s="668">
        <v>219</v>
      </c>
      <c r="N135" s="668">
        <v>2</v>
      </c>
      <c r="O135" s="668">
        <v>446</v>
      </c>
      <c r="P135" s="681"/>
      <c r="Q135" s="669">
        <v>223</v>
      </c>
    </row>
    <row r="136" spans="1:17" ht="14.4" customHeight="1" x14ac:dyDescent="0.3">
      <c r="A136" s="664" t="s">
        <v>5100</v>
      </c>
      <c r="B136" s="665" t="s">
        <v>5101</v>
      </c>
      <c r="C136" s="665" t="s">
        <v>4169</v>
      </c>
      <c r="D136" s="665" t="s">
        <v>5183</v>
      </c>
      <c r="E136" s="665" t="s">
        <v>5184</v>
      </c>
      <c r="F136" s="668">
        <v>1</v>
      </c>
      <c r="G136" s="668">
        <v>219</v>
      </c>
      <c r="H136" s="668">
        <v>1</v>
      </c>
      <c r="I136" s="668">
        <v>219</v>
      </c>
      <c r="J136" s="668"/>
      <c r="K136" s="668"/>
      <c r="L136" s="668"/>
      <c r="M136" s="668"/>
      <c r="N136" s="668">
        <v>1</v>
      </c>
      <c r="O136" s="668">
        <v>225</v>
      </c>
      <c r="P136" s="681">
        <v>1.0273972602739727</v>
      </c>
      <c r="Q136" s="669">
        <v>225</v>
      </c>
    </row>
    <row r="137" spans="1:17" ht="14.4" customHeight="1" x14ac:dyDescent="0.3">
      <c r="A137" s="664" t="s">
        <v>5100</v>
      </c>
      <c r="B137" s="665" t="s">
        <v>5101</v>
      </c>
      <c r="C137" s="665" t="s">
        <v>4169</v>
      </c>
      <c r="D137" s="665" t="s">
        <v>5185</v>
      </c>
      <c r="E137" s="665" t="s">
        <v>5186</v>
      </c>
      <c r="F137" s="668">
        <v>1</v>
      </c>
      <c r="G137" s="668">
        <v>257</v>
      </c>
      <c r="H137" s="668">
        <v>1</v>
      </c>
      <c r="I137" s="668">
        <v>257</v>
      </c>
      <c r="J137" s="668"/>
      <c r="K137" s="668"/>
      <c r="L137" s="668"/>
      <c r="M137" s="668"/>
      <c r="N137" s="668"/>
      <c r="O137" s="668"/>
      <c r="P137" s="681"/>
      <c r="Q137" s="669"/>
    </row>
    <row r="138" spans="1:17" ht="14.4" customHeight="1" x14ac:dyDescent="0.3">
      <c r="A138" s="664" t="s">
        <v>5100</v>
      </c>
      <c r="B138" s="665" t="s">
        <v>5101</v>
      </c>
      <c r="C138" s="665" t="s">
        <v>4169</v>
      </c>
      <c r="D138" s="665" t="s">
        <v>5187</v>
      </c>
      <c r="E138" s="665" t="s">
        <v>5188</v>
      </c>
      <c r="F138" s="668">
        <v>1</v>
      </c>
      <c r="G138" s="668">
        <v>326</v>
      </c>
      <c r="H138" s="668">
        <v>1</v>
      </c>
      <c r="I138" s="668">
        <v>326</v>
      </c>
      <c r="J138" s="668"/>
      <c r="K138" s="668"/>
      <c r="L138" s="668"/>
      <c r="M138" s="668"/>
      <c r="N138" s="668">
        <v>1</v>
      </c>
      <c r="O138" s="668">
        <v>349</v>
      </c>
      <c r="P138" s="681">
        <v>1.0705521472392638</v>
      </c>
      <c r="Q138" s="669">
        <v>349</v>
      </c>
    </row>
    <row r="139" spans="1:17" ht="14.4" customHeight="1" x14ac:dyDescent="0.3">
      <c r="A139" s="664" t="s">
        <v>5100</v>
      </c>
      <c r="B139" s="665" t="s">
        <v>5101</v>
      </c>
      <c r="C139" s="665" t="s">
        <v>4169</v>
      </c>
      <c r="D139" s="665" t="s">
        <v>5189</v>
      </c>
      <c r="E139" s="665" t="s">
        <v>5190</v>
      </c>
      <c r="F139" s="668">
        <v>1</v>
      </c>
      <c r="G139" s="668">
        <v>4493</v>
      </c>
      <c r="H139" s="668">
        <v>1</v>
      </c>
      <c r="I139" s="668">
        <v>4493</v>
      </c>
      <c r="J139" s="668"/>
      <c r="K139" s="668"/>
      <c r="L139" s="668"/>
      <c r="M139" s="668"/>
      <c r="N139" s="668">
        <v>1</v>
      </c>
      <c r="O139" s="668">
        <v>4576</v>
      </c>
      <c r="P139" s="681">
        <v>1.0184731805030047</v>
      </c>
      <c r="Q139" s="669">
        <v>4576</v>
      </c>
    </row>
    <row r="140" spans="1:17" ht="14.4" customHeight="1" x14ac:dyDescent="0.3">
      <c r="A140" s="664" t="s">
        <v>5100</v>
      </c>
      <c r="B140" s="665" t="s">
        <v>5101</v>
      </c>
      <c r="C140" s="665" t="s">
        <v>4169</v>
      </c>
      <c r="D140" s="665" t="s">
        <v>5191</v>
      </c>
      <c r="E140" s="665" t="s">
        <v>5192</v>
      </c>
      <c r="F140" s="668"/>
      <c r="G140" s="668"/>
      <c r="H140" s="668"/>
      <c r="I140" s="668"/>
      <c r="J140" s="668">
        <v>1</v>
      </c>
      <c r="K140" s="668">
        <v>4139</v>
      </c>
      <c r="L140" s="668"/>
      <c r="M140" s="668">
        <v>4139</v>
      </c>
      <c r="N140" s="668">
        <v>1</v>
      </c>
      <c r="O140" s="668">
        <v>4164</v>
      </c>
      <c r="P140" s="681"/>
      <c r="Q140" s="669">
        <v>4164</v>
      </c>
    </row>
    <row r="141" spans="1:17" ht="14.4" customHeight="1" x14ac:dyDescent="0.3">
      <c r="A141" s="664" t="s">
        <v>5100</v>
      </c>
      <c r="B141" s="665" t="s">
        <v>5101</v>
      </c>
      <c r="C141" s="665" t="s">
        <v>4169</v>
      </c>
      <c r="D141" s="665" t="s">
        <v>5193</v>
      </c>
      <c r="E141" s="665" t="s">
        <v>5194</v>
      </c>
      <c r="F141" s="668"/>
      <c r="G141" s="668"/>
      <c r="H141" s="668"/>
      <c r="I141" s="668"/>
      <c r="J141" s="668">
        <v>1</v>
      </c>
      <c r="K141" s="668">
        <v>15072</v>
      </c>
      <c r="L141" s="668"/>
      <c r="M141" s="668">
        <v>15072</v>
      </c>
      <c r="N141" s="668"/>
      <c r="O141" s="668"/>
      <c r="P141" s="681"/>
      <c r="Q141" s="669"/>
    </row>
    <row r="142" spans="1:17" ht="14.4" customHeight="1" x14ac:dyDescent="0.3">
      <c r="A142" s="664" t="s">
        <v>5100</v>
      </c>
      <c r="B142" s="665" t="s">
        <v>5101</v>
      </c>
      <c r="C142" s="665" t="s">
        <v>4169</v>
      </c>
      <c r="D142" s="665" t="s">
        <v>5195</v>
      </c>
      <c r="E142" s="665" t="s">
        <v>5196</v>
      </c>
      <c r="F142" s="668"/>
      <c r="G142" s="668"/>
      <c r="H142" s="668"/>
      <c r="I142" s="668"/>
      <c r="J142" s="668">
        <v>6</v>
      </c>
      <c r="K142" s="668">
        <v>22944</v>
      </c>
      <c r="L142" s="668"/>
      <c r="M142" s="668">
        <v>3824</v>
      </c>
      <c r="N142" s="668">
        <v>3</v>
      </c>
      <c r="O142" s="668">
        <v>11580</v>
      </c>
      <c r="P142" s="681"/>
      <c r="Q142" s="669">
        <v>3860</v>
      </c>
    </row>
    <row r="143" spans="1:17" ht="14.4" customHeight="1" x14ac:dyDescent="0.3">
      <c r="A143" s="664" t="s">
        <v>5100</v>
      </c>
      <c r="B143" s="665" t="s">
        <v>5101</v>
      </c>
      <c r="C143" s="665" t="s">
        <v>4169</v>
      </c>
      <c r="D143" s="665" t="s">
        <v>5197</v>
      </c>
      <c r="E143" s="665" t="s">
        <v>5198</v>
      </c>
      <c r="F143" s="668"/>
      <c r="G143" s="668"/>
      <c r="H143" s="668"/>
      <c r="I143" s="668"/>
      <c r="J143" s="668">
        <v>6</v>
      </c>
      <c r="K143" s="668">
        <v>47118</v>
      </c>
      <c r="L143" s="668"/>
      <c r="M143" s="668">
        <v>7853</v>
      </c>
      <c r="N143" s="668">
        <v>2</v>
      </c>
      <c r="O143" s="668">
        <v>15850</v>
      </c>
      <c r="P143" s="681"/>
      <c r="Q143" s="669">
        <v>7925</v>
      </c>
    </row>
    <row r="144" spans="1:17" ht="14.4" customHeight="1" x14ac:dyDescent="0.3">
      <c r="A144" s="664" t="s">
        <v>5100</v>
      </c>
      <c r="B144" s="665" t="s">
        <v>5101</v>
      </c>
      <c r="C144" s="665" t="s">
        <v>4169</v>
      </c>
      <c r="D144" s="665" t="s">
        <v>5199</v>
      </c>
      <c r="E144" s="665" t="s">
        <v>5200</v>
      </c>
      <c r="F144" s="668"/>
      <c r="G144" s="668"/>
      <c r="H144" s="668"/>
      <c r="I144" s="668"/>
      <c r="J144" s="668"/>
      <c r="K144" s="668"/>
      <c r="L144" s="668"/>
      <c r="M144" s="668"/>
      <c r="N144" s="668">
        <v>1</v>
      </c>
      <c r="O144" s="668">
        <v>1293</v>
      </c>
      <c r="P144" s="681"/>
      <c r="Q144" s="669">
        <v>1293</v>
      </c>
    </row>
    <row r="145" spans="1:17" ht="14.4" customHeight="1" x14ac:dyDescent="0.3">
      <c r="A145" s="664" t="s">
        <v>5100</v>
      </c>
      <c r="B145" s="665" t="s">
        <v>5101</v>
      </c>
      <c r="C145" s="665" t="s">
        <v>4169</v>
      </c>
      <c r="D145" s="665" t="s">
        <v>5201</v>
      </c>
      <c r="E145" s="665" t="s">
        <v>5202</v>
      </c>
      <c r="F145" s="668"/>
      <c r="G145" s="668"/>
      <c r="H145" s="668"/>
      <c r="I145" s="668"/>
      <c r="J145" s="668"/>
      <c r="K145" s="668"/>
      <c r="L145" s="668"/>
      <c r="M145" s="668"/>
      <c r="N145" s="668">
        <v>1</v>
      </c>
      <c r="O145" s="668">
        <v>1177</v>
      </c>
      <c r="P145" s="681"/>
      <c r="Q145" s="669">
        <v>1177</v>
      </c>
    </row>
    <row r="146" spans="1:17" ht="14.4" customHeight="1" x14ac:dyDescent="0.3">
      <c r="A146" s="664" t="s">
        <v>5100</v>
      </c>
      <c r="B146" s="665" t="s">
        <v>5101</v>
      </c>
      <c r="C146" s="665" t="s">
        <v>4169</v>
      </c>
      <c r="D146" s="665" t="s">
        <v>5203</v>
      </c>
      <c r="E146" s="665" t="s">
        <v>5204</v>
      </c>
      <c r="F146" s="668">
        <v>2</v>
      </c>
      <c r="G146" s="668">
        <v>10136</v>
      </c>
      <c r="H146" s="668">
        <v>1</v>
      </c>
      <c r="I146" s="668">
        <v>5068</v>
      </c>
      <c r="J146" s="668">
        <v>1</v>
      </c>
      <c r="K146" s="668">
        <v>5076</v>
      </c>
      <c r="L146" s="668">
        <v>0.50078926598263618</v>
      </c>
      <c r="M146" s="668">
        <v>5076</v>
      </c>
      <c r="N146" s="668"/>
      <c r="O146" s="668"/>
      <c r="P146" s="681"/>
      <c r="Q146" s="669"/>
    </row>
    <row r="147" spans="1:17" ht="14.4" customHeight="1" x14ac:dyDescent="0.3">
      <c r="A147" s="664" t="s">
        <v>5100</v>
      </c>
      <c r="B147" s="665" t="s">
        <v>5101</v>
      </c>
      <c r="C147" s="665" t="s">
        <v>4169</v>
      </c>
      <c r="D147" s="665" t="s">
        <v>5205</v>
      </c>
      <c r="E147" s="665" t="s">
        <v>5206</v>
      </c>
      <c r="F147" s="668">
        <v>756</v>
      </c>
      <c r="G147" s="668">
        <v>130788</v>
      </c>
      <c r="H147" s="668">
        <v>1</v>
      </c>
      <c r="I147" s="668">
        <v>173</v>
      </c>
      <c r="J147" s="668">
        <v>728</v>
      </c>
      <c r="K147" s="668">
        <v>127400</v>
      </c>
      <c r="L147" s="668">
        <v>0.974095482766003</v>
      </c>
      <c r="M147" s="668">
        <v>175</v>
      </c>
      <c r="N147" s="668">
        <v>734</v>
      </c>
      <c r="O147" s="668">
        <v>129918</v>
      </c>
      <c r="P147" s="681">
        <v>0.99334801357922742</v>
      </c>
      <c r="Q147" s="669">
        <v>177</v>
      </c>
    </row>
    <row r="148" spans="1:17" ht="14.4" customHeight="1" x14ac:dyDescent="0.3">
      <c r="A148" s="664" t="s">
        <v>5100</v>
      </c>
      <c r="B148" s="665" t="s">
        <v>5101</v>
      </c>
      <c r="C148" s="665" t="s">
        <v>4169</v>
      </c>
      <c r="D148" s="665" t="s">
        <v>5207</v>
      </c>
      <c r="E148" s="665" t="s">
        <v>5208</v>
      </c>
      <c r="F148" s="668">
        <v>13</v>
      </c>
      <c r="G148" s="668">
        <v>25948</v>
      </c>
      <c r="H148" s="668">
        <v>1</v>
      </c>
      <c r="I148" s="668">
        <v>1996</v>
      </c>
      <c r="J148" s="668">
        <v>13</v>
      </c>
      <c r="K148" s="668">
        <v>26013</v>
      </c>
      <c r="L148" s="668">
        <v>1.0025050100200401</v>
      </c>
      <c r="M148" s="668">
        <v>2001</v>
      </c>
      <c r="N148" s="668">
        <v>12</v>
      </c>
      <c r="O148" s="668">
        <v>24576</v>
      </c>
      <c r="P148" s="681">
        <v>0.94712501926930781</v>
      </c>
      <c r="Q148" s="669">
        <v>2048</v>
      </c>
    </row>
    <row r="149" spans="1:17" ht="14.4" customHeight="1" x14ac:dyDescent="0.3">
      <c r="A149" s="664" t="s">
        <v>5100</v>
      </c>
      <c r="B149" s="665" t="s">
        <v>5101</v>
      </c>
      <c r="C149" s="665" t="s">
        <v>4169</v>
      </c>
      <c r="D149" s="665" t="s">
        <v>5209</v>
      </c>
      <c r="E149" s="665" t="s">
        <v>5210</v>
      </c>
      <c r="F149" s="668">
        <v>2</v>
      </c>
      <c r="G149" s="668">
        <v>5384</v>
      </c>
      <c r="H149" s="668">
        <v>1</v>
      </c>
      <c r="I149" s="668">
        <v>2692</v>
      </c>
      <c r="J149" s="668">
        <v>1</v>
      </c>
      <c r="K149" s="668">
        <v>2696</v>
      </c>
      <c r="L149" s="668">
        <v>0.50074294205052006</v>
      </c>
      <c r="M149" s="668">
        <v>2696</v>
      </c>
      <c r="N149" s="668"/>
      <c r="O149" s="668"/>
      <c r="P149" s="681"/>
      <c r="Q149" s="669"/>
    </row>
    <row r="150" spans="1:17" ht="14.4" customHeight="1" x14ac:dyDescent="0.3">
      <c r="A150" s="664" t="s">
        <v>5100</v>
      </c>
      <c r="B150" s="665" t="s">
        <v>5101</v>
      </c>
      <c r="C150" s="665" t="s">
        <v>4169</v>
      </c>
      <c r="D150" s="665" t="s">
        <v>5211</v>
      </c>
      <c r="E150" s="665" t="s">
        <v>5212</v>
      </c>
      <c r="F150" s="668"/>
      <c r="G150" s="668"/>
      <c r="H150" s="668"/>
      <c r="I150" s="668"/>
      <c r="J150" s="668">
        <v>1</v>
      </c>
      <c r="K150" s="668">
        <v>5188</v>
      </c>
      <c r="L150" s="668"/>
      <c r="M150" s="668">
        <v>5188</v>
      </c>
      <c r="N150" s="668"/>
      <c r="O150" s="668"/>
      <c r="P150" s="681"/>
      <c r="Q150" s="669"/>
    </row>
    <row r="151" spans="1:17" ht="14.4" customHeight="1" x14ac:dyDescent="0.3">
      <c r="A151" s="664" t="s">
        <v>5100</v>
      </c>
      <c r="B151" s="665" t="s">
        <v>5101</v>
      </c>
      <c r="C151" s="665" t="s">
        <v>4169</v>
      </c>
      <c r="D151" s="665" t="s">
        <v>5213</v>
      </c>
      <c r="E151" s="665" t="s">
        <v>5214</v>
      </c>
      <c r="F151" s="668"/>
      <c r="G151" s="668"/>
      <c r="H151" s="668"/>
      <c r="I151" s="668"/>
      <c r="J151" s="668">
        <v>3</v>
      </c>
      <c r="K151" s="668">
        <v>6246</v>
      </c>
      <c r="L151" s="668"/>
      <c r="M151" s="668">
        <v>2082</v>
      </c>
      <c r="N151" s="668"/>
      <c r="O151" s="668"/>
      <c r="P151" s="681"/>
      <c r="Q151" s="669"/>
    </row>
    <row r="152" spans="1:17" ht="14.4" customHeight="1" x14ac:dyDescent="0.3">
      <c r="A152" s="664" t="s">
        <v>5100</v>
      </c>
      <c r="B152" s="665" t="s">
        <v>5101</v>
      </c>
      <c r="C152" s="665" t="s">
        <v>4169</v>
      </c>
      <c r="D152" s="665" t="s">
        <v>5215</v>
      </c>
      <c r="E152" s="665" t="s">
        <v>5216</v>
      </c>
      <c r="F152" s="668">
        <v>1</v>
      </c>
      <c r="G152" s="668">
        <v>193</v>
      </c>
      <c r="H152" s="668">
        <v>1</v>
      </c>
      <c r="I152" s="668">
        <v>193</v>
      </c>
      <c r="J152" s="668"/>
      <c r="K152" s="668"/>
      <c r="L152" s="668"/>
      <c r="M152" s="668"/>
      <c r="N152" s="668"/>
      <c r="O152" s="668"/>
      <c r="P152" s="681"/>
      <c r="Q152" s="669"/>
    </row>
    <row r="153" spans="1:17" ht="14.4" customHeight="1" x14ac:dyDescent="0.3">
      <c r="A153" s="664" t="s">
        <v>5100</v>
      </c>
      <c r="B153" s="665" t="s">
        <v>5101</v>
      </c>
      <c r="C153" s="665" t="s">
        <v>4169</v>
      </c>
      <c r="D153" s="665" t="s">
        <v>5217</v>
      </c>
      <c r="E153" s="665" t="s">
        <v>5218</v>
      </c>
      <c r="F153" s="668">
        <v>20</v>
      </c>
      <c r="G153" s="668">
        <v>3960</v>
      </c>
      <c r="H153" s="668">
        <v>1</v>
      </c>
      <c r="I153" s="668">
        <v>198</v>
      </c>
      <c r="J153" s="668"/>
      <c r="K153" s="668"/>
      <c r="L153" s="668"/>
      <c r="M153" s="668"/>
      <c r="N153" s="668"/>
      <c r="O153" s="668"/>
      <c r="P153" s="681"/>
      <c r="Q153" s="669"/>
    </row>
    <row r="154" spans="1:17" ht="14.4" customHeight="1" x14ac:dyDescent="0.3">
      <c r="A154" s="664" t="s">
        <v>5100</v>
      </c>
      <c r="B154" s="665" t="s">
        <v>5101</v>
      </c>
      <c r="C154" s="665" t="s">
        <v>4169</v>
      </c>
      <c r="D154" s="665" t="s">
        <v>5219</v>
      </c>
      <c r="E154" s="665" t="s">
        <v>5220</v>
      </c>
      <c r="F154" s="668">
        <v>1</v>
      </c>
      <c r="G154" s="668">
        <v>415</v>
      </c>
      <c r="H154" s="668">
        <v>1</v>
      </c>
      <c r="I154" s="668">
        <v>415</v>
      </c>
      <c r="J154" s="668"/>
      <c r="K154" s="668"/>
      <c r="L154" s="668"/>
      <c r="M154" s="668"/>
      <c r="N154" s="668"/>
      <c r="O154" s="668"/>
      <c r="P154" s="681"/>
      <c r="Q154" s="669"/>
    </row>
    <row r="155" spans="1:17" ht="14.4" customHeight="1" x14ac:dyDescent="0.3">
      <c r="A155" s="664" t="s">
        <v>5100</v>
      </c>
      <c r="B155" s="665" t="s">
        <v>5101</v>
      </c>
      <c r="C155" s="665" t="s">
        <v>4169</v>
      </c>
      <c r="D155" s="665" t="s">
        <v>5221</v>
      </c>
      <c r="E155" s="665" t="s">
        <v>5222</v>
      </c>
      <c r="F155" s="668">
        <v>1</v>
      </c>
      <c r="G155" s="668">
        <v>158</v>
      </c>
      <c r="H155" s="668">
        <v>1</v>
      </c>
      <c r="I155" s="668">
        <v>158</v>
      </c>
      <c r="J155" s="668">
        <v>1</v>
      </c>
      <c r="K155" s="668">
        <v>159</v>
      </c>
      <c r="L155" s="668">
        <v>1.0063291139240507</v>
      </c>
      <c r="M155" s="668">
        <v>159</v>
      </c>
      <c r="N155" s="668">
        <v>1</v>
      </c>
      <c r="O155" s="668">
        <v>163</v>
      </c>
      <c r="P155" s="681">
        <v>1.0316455696202531</v>
      </c>
      <c r="Q155" s="669">
        <v>163</v>
      </c>
    </row>
    <row r="156" spans="1:17" ht="14.4" customHeight="1" x14ac:dyDescent="0.3">
      <c r="A156" s="664" t="s">
        <v>5100</v>
      </c>
      <c r="B156" s="665" t="s">
        <v>5101</v>
      </c>
      <c r="C156" s="665" t="s">
        <v>4169</v>
      </c>
      <c r="D156" s="665" t="s">
        <v>5223</v>
      </c>
      <c r="E156" s="665" t="s">
        <v>5224</v>
      </c>
      <c r="F156" s="668">
        <v>16</v>
      </c>
      <c r="G156" s="668">
        <v>33888</v>
      </c>
      <c r="H156" s="668">
        <v>1</v>
      </c>
      <c r="I156" s="668">
        <v>2118</v>
      </c>
      <c r="J156" s="668">
        <v>14</v>
      </c>
      <c r="K156" s="668">
        <v>29722</v>
      </c>
      <c r="L156" s="668">
        <v>0.87706562795089704</v>
      </c>
      <c r="M156" s="668">
        <v>2123</v>
      </c>
      <c r="N156" s="668">
        <v>30</v>
      </c>
      <c r="O156" s="668">
        <v>64620</v>
      </c>
      <c r="P156" s="681">
        <v>1.9068696883852692</v>
      </c>
      <c r="Q156" s="669">
        <v>2154</v>
      </c>
    </row>
    <row r="157" spans="1:17" ht="14.4" customHeight="1" x14ac:dyDescent="0.3">
      <c r="A157" s="664" t="s">
        <v>5100</v>
      </c>
      <c r="B157" s="665" t="s">
        <v>5101</v>
      </c>
      <c r="C157" s="665" t="s">
        <v>4169</v>
      </c>
      <c r="D157" s="665" t="s">
        <v>5225</v>
      </c>
      <c r="E157" s="665" t="s">
        <v>5196</v>
      </c>
      <c r="F157" s="668">
        <v>1</v>
      </c>
      <c r="G157" s="668">
        <v>1864</v>
      </c>
      <c r="H157" s="668">
        <v>1</v>
      </c>
      <c r="I157" s="668">
        <v>1864</v>
      </c>
      <c r="J157" s="668">
        <v>6</v>
      </c>
      <c r="K157" s="668">
        <v>11214</v>
      </c>
      <c r="L157" s="668">
        <v>6.016094420600858</v>
      </c>
      <c r="M157" s="668">
        <v>1869</v>
      </c>
      <c r="N157" s="668">
        <v>4</v>
      </c>
      <c r="O157" s="668">
        <v>7552</v>
      </c>
      <c r="P157" s="681">
        <v>4.0515021459227469</v>
      </c>
      <c r="Q157" s="669">
        <v>1888</v>
      </c>
    </row>
    <row r="158" spans="1:17" ht="14.4" customHeight="1" x14ac:dyDescent="0.3">
      <c r="A158" s="664" t="s">
        <v>5100</v>
      </c>
      <c r="B158" s="665" t="s">
        <v>5101</v>
      </c>
      <c r="C158" s="665" t="s">
        <v>4169</v>
      </c>
      <c r="D158" s="665" t="s">
        <v>5226</v>
      </c>
      <c r="E158" s="665" t="s">
        <v>5227</v>
      </c>
      <c r="F158" s="668">
        <v>1</v>
      </c>
      <c r="G158" s="668">
        <v>8384</v>
      </c>
      <c r="H158" s="668">
        <v>1</v>
      </c>
      <c r="I158" s="668">
        <v>8384</v>
      </c>
      <c r="J158" s="668">
        <v>5</v>
      </c>
      <c r="K158" s="668">
        <v>41995</v>
      </c>
      <c r="L158" s="668">
        <v>5.0089456106870225</v>
      </c>
      <c r="M158" s="668">
        <v>8399</v>
      </c>
      <c r="N158" s="668">
        <v>3</v>
      </c>
      <c r="O158" s="668">
        <v>25377</v>
      </c>
      <c r="P158" s="681">
        <v>3.0268368320610688</v>
      </c>
      <c r="Q158" s="669">
        <v>8459</v>
      </c>
    </row>
    <row r="159" spans="1:17" ht="14.4" customHeight="1" x14ac:dyDescent="0.3">
      <c r="A159" s="664" t="s">
        <v>5100</v>
      </c>
      <c r="B159" s="665" t="s">
        <v>5101</v>
      </c>
      <c r="C159" s="665" t="s">
        <v>4169</v>
      </c>
      <c r="D159" s="665" t="s">
        <v>5228</v>
      </c>
      <c r="E159" s="665" t="s">
        <v>5229</v>
      </c>
      <c r="F159" s="668"/>
      <c r="G159" s="668"/>
      <c r="H159" s="668"/>
      <c r="I159" s="668"/>
      <c r="J159" s="668">
        <v>1</v>
      </c>
      <c r="K159" s="668">
        <v>563</v>
      </c>
      <c r="L159" s="668"/>
      <c r="M159" s="668">
        <v>563</v>
      </c>
      <c r="N159" s="668"/>
      <c r="O159" s="668"/>
      <c r="P159" s="681"/>
      <c r="Q159" s="669"/>
    </row>
    <row r="160" spans="1:17" ht="14.4" customHeight="1" x14ac:dyDescent="0.3">
      <c r="A160" s="664" t="s">
        <v>5100</v>
      </c>
      <c r="B160" s="665" t="s">
        <v>5101</v>
      </c>
      <c r="C160" s="665" t="s">
        <v>4169</v>
      </c>
      <c r="D160" s="665" t="s">
        <v>5230</v>
      </c>
      <c r="E160" s="665" t="s">
        <v>5231</v>
      </c>
      <c r="F160" s="668"/>
      <c r="G160" s="668"/>
      <c r="H160" s="668"/>
      <c r="I160" s="668"/>
      <c r="J160" s="668">
        <v>2</v>
      </c>
      <c r="K160" s="668">
        <v>688</v>
      </c>
      <c r="L160" s="668"/>
      <c r="M160" s="668">
        <v>344</v>
      </c>
      <c r="N160" s="668"/>
      <c r="O160" s="668"/>
      <c r="P160" s="681"/>
      <c r="Q160" s="669"/>
    </row>
    <row r="161" spans="1:17" ht="14.4" customHeight="1" x14ac:dyDescent="0.3">
      <c r="A161" s="664" t="s">
        <v>5232</v>
      </c>
      <c r="B161" s="665" t="s">
        <v>5233</v>
      </c>
      <c r="C161" s="665" t="s">
        <v>4169</v>
      </c>
      <c r="D161" s="665" t="s">
        <v>5234</v>
      </c>
      <c r="E161" s="665" t="s">
        <v>5235</v>
      </c>
      <c r="F161" s="668">
        <v>219</v>
      </c>
      <c r="G161" s="668">
        <v>44457</v>
      </c>
      <c r="H161" s="668">
        <v>1</v>
      </c>
      <c r="I161" s="668">
        <v>203</v>
      </c>
      <c r="J161" s="668">
        <v>180</v>
      </c>
      <c r="K161" s="668">
        <v>37080</v>
      </c>
      <c r="L161" s="668">
        <v>0.83406437681355017</v>
      </c>
      <c r="M161" s="668">
        <v>206</v>
      </c>
      <c r="N161" s="668">
        <v>223</v>
      </c>
      <c r="O161" s="668">
        <v>47053</v>
      </c>
      <c r="P161" s="681">
        <v>1.0583935038351666</v>
      </c>
      <c r="Q161" s="669">
        <v>211</v>
      </c>
    </row>
    <row r="162" spans="1:17" ht="14.4" customHeight="1" x14ac:dyDescent="0.3">
      <c r="A162" s="664" t="s">
        <v>5232</v>
      </c>
      <c r="B162" s="665" t="s">
        <v>5233</v>
      </c>
      <c r="C162" s="665" t="s">
        <v>4169</v>
      </c>
      <c r="D162" s="665" t="s">
        <v>5236</v>
      </c>
      <c r="E162" s="665" t="s">
        <v>5237</v>
      </c>
      <c r="F162" s="668">
        <v>187</v>
      </c>
      <c r="G162" s="668">
        <v>54604</v>
      </c>
      <c r="H162" s="668">
        <v>1</v>
      </c>
      <c r="I162" s="668">
        <v>292</v>
      </c>
      <c r="J162" s="668">
        <v>104</v>
      </c>
      <c r="K162" s="668">
        <v>30680</v>
      </c>
      <c r="L162" s="668">
        <v>0.56186359973628308</v>
      </c>
      <c r="M162" s="668">
        <v>295</v>
      </c>
      <c r="N162" s="668">
        <v>246</v>
      </c>
      <c r="O162" s="668">
        <v>74046</v>
      </c>
      <c r="P162" s="681">
        <v>1.3560545015017216</v>
      </c>
      <c r="Q162" s="669">
        <v>301</v>
      </c>
    </row>
    <row r="163" spans="1:17" ht="14.4" customHeight="1" x14ac:dyDescent="0.3">
      <c r="A163" s="664" t="s">
        <v>5232</v>
      </c>
      <c r="B163" s="665" t="s">
        <v>5233</v>
      </c>
      <c r="C163" s="665" t="s">
        <v>4169</v>
      </c>
      <c r="D163" s="665" t="s">
        <v>5238</v>
      </c>
      <c r="E163" s="665" t="s">
        <v>5239</v>
      </c>
      <c r="F163" s="668">
        <v>3</v>
      </c>
      <c r="G163" s="668">
        <v>279</v>
      </c>
      <c r="H163" s="668">
        <v>1</v>
      </c>
      <c r="I163" s="668">
        <v>93</v>
      </c>
      <c r="J163" s="668">
        <v>6</v>
      </c>
      <c r="K163" s="668">
        <v>570</v>
      </c>
      <c r="L163" s="668">
        <v>2.043010752688172</v>
      </c>
      <c r="M163" s="668">
        <v>95</v>
      </c>
      <c r="N163" s="668">
        <v>3</v>
      </c>
      <c r="O163" s="668">
        <v>297</v>
      </c>
      <c r="P163" s="681">
        <v>1.064516129032258</v>
      </c>
      <c r="Q163" s="669">
        <v>99</v>
      </c>
    </row>
    <row r="164" spans="1:17" ht="14.4" customHeight="1" x14ac:dyDescent="0.3">
      <c r="A164" s="664" t="s">
        <v>5232</v>
      </c>
      <c r="B164" s="665" t="s">
        <v>5233</v>
      </c>
      <c r="C164" s="665" t="s">
        <v>4169</v>
      </c>
      <c r="D164" s="665" t="s">
        <v>5240</v>
      </c>
      <c r="E164" s="665" t="s">
        <v>5241</v>
      </c>
      <c r="F164" s="668">
        <v>192</v>
      </c>
      <c r="G164" s="668">
        <v>25728</v>
      </c>
      <c r="H164" s="668">
        <v>1</v>
      </c>
      <c r="I164" s="668">
        <v>134</v>
      </c>
      <c r="J164" s="668">
        <v>192</v>
      </c>
      <c r="K164" s="668">
        <v>25920</v>
      </c>
      <c r="L164" s="668">
        <v>1.0074626865671641</v>
      </c>
      <c r="M164" s="668">
        <v>135</v>
      </c>
      <c r="N164" s="668">
        <v>194</v>
      </c>
      <c r="O164" s="668">
        <v>26578</v>
      </c>
      <c r="P164" s="681">
        <v>1.0330379353233832</v>
      </c>
      <c r="Q164" s="669">
        <v>137</v>
      </c>
    </row>
    <row r="165" spans="1:17" ht="14.4" customHeight="1" x14ac:dyDescent="0.3">
      <c r="A165" s="664" t="s">
        <v>5232</v>
      </c>
      <c r="B165" s="665" t="s">
        <v>5233</v>
      </c>
      <c r="C165" s="665" t="s">
        <v>4169</v>
      </c>
      <c r="D165" s="665" t="s">
        <v>5242</v>
      </c>
      <c r="E165" s="665" t="s">
        <v>5243</v>
      </c>
      <c r="F165" s="668"/>
      <c r="G165" s="668"/>
      <c r="H165" s="668"/>
      <c r="I165" s="668"/>
      <c r="J165" s="668">
        <v>1</v>
      </c>
      <c r="K165" s="668">
        <v>620</v>
      </c>
      <c r="L165" s="668"/>
      <c r="M165" s="668">
        <v>620</v>
      </c>
      <c r="N165" s="668">
        <v>2</v>
      </c>
      <c r="O165" s="668">
        <v>1278</v>
      </c>
      <c r="P165" s="681"/>
      <c r="Q165" s="669">
        <v>639</v>
      </c>
    </row>
    <row r="166" spans="1:17" ht="14.4" customHeight="1" x14ac:dyDescent="0.3">
      <c r="A166" s="664" t="s">
        <v>5232</v>
      </c>
      <c r="B166" s="665" t="s">
        <v>5233</v>
      </c>
      <c r="C166" s="665" t="s">
        <v>4169</v>
      </c>
      <c r="D166" s="665" t="s">
        <v>5244</v>
      </c>
      <c r="E166" s="665" t="s">
        <v>5245</v>
      </c>
      <c r="F166" s="668">
        <v>6</v>
      </c>
      <c r="G166" s="668">
        <v>954</v>
      </c>
      <c r="H166" s="668">
        <v>1</v>
      </c>
      <c r="I166" s="668">
        <v>159</v>
      </c>
      <c r="J166" s="668">
        <v>4</v>
      </c>
      <c r="K166" s="668">
        <v>644</v>
      </c>
      <c r="L166" s="668">
        <v>0.6750524109014675</v>
      </c>
      <c r="M166" s="668">
        <v>161</v>
      </c>
      <c r="N166" s="668">
        <v>11</v>
      </c>
      <c r="O166" s="668">
        <v>1903</v>
      </c>
      <c r="P166" s="681">
        <v>1.9947589098532494</v>
      </c>
      <c r="Q166" s="669">
        <v>173</v>
      </c>
    </row>
    <row r="167" spans="1:17" ht="14.4" customHeight="1" x14ac:dyDescent="0.3">
      <c r="A167" s="664" t="s">
        <v>5232</v>
      </c>
      <c r="B167" s="665" t="s">
        <v>5233</v>
      </c>
      <c r="C167" s="665" t="s">
        <v>4169</v>
      </c>
      <c r="D167" s="665" t="s">
        <v>5246</v>
      </c>
      <c r="E167" s="665" t="s">
        <v>5247</v>
      </c>
      <c r="F167" s="668">
        <v>7</v>
      </c>
      <c r="G167" s="668">
        <v>2674</v>
      </c>
      <c r="H167" s="668">
        <v>1</v>
      </c>
      <c r="I167" s="668">
        <v>382</v>
      </c>
      <c r="J167" s="668">
        <v>2</v>
      </c>
      <c r="K167" s="668">
        <v>766</v>
      </c>
      <c r="L167" s="668">
        <v>0.28646222887060585</v>
      </c>
      <c r="M167" s="668">
        <v>383</v>
      </c>
      <c r="N167" s="668">
        <v>10</v>
      </c>
      <c r="O167" s="668">
        <v>3840</v>
      </c>
      <c r="P167" s="681">
        <v>1.4360508601346298</v>
      </c>
      <c r="Q167" s="669">
        <v>384</v>
      </c>
    </row>
    <row r="168" spans="1:17" ht="14.4" customHeight="1" x14ac:dyDescent="0.3">
      <c r="A168" s="664" t="s">
        <v>5232</v>
      </c>
      <c r="B168" s="665" t="s">
        <v>5233</v>
      </c>
      <c r="C168" s="665" t="s">
        <v>4169</v>
      </c>
      <c r="D168" s="665" t="s">
        <v>5248</v>
      </c>
      <c r="E168" s="665" t="s">
        <v>5249</v>
      </c>
      <c r="F168" s="668">
        <v>39</v>
      </c>
      <c r="G168" s="668">
        <v>10218</v>
      </c>
      <c r="H168" s="668">
        <v>1</v>
      </c>
      <c r="I168" s="668">
        <v>262</v>
      </c>
      <c r="J168" s="668">
        <v>23</v>
      </c>
      <c r="K168" s="668">
        <v>6118</v>
      </c>
      <c r="L168" s="668">
        <v>0.59874730867097281</v>
      </c>
      <c r="M168" s="668">
        <v>266</v>
      </c>
      <c r="N168" s="668">
        <v>15</v>
      </c>
      <c r="O168" s="668">
        <v>4095</v>
      </c>
      <c r="P168" s="681">
        <v>0.40076335877862596</v>
      </c>
      <c r="Q168" s="669">
        <v>273</v>
      </c>
    </row>
    <row r="169" spans="1:17" ht="14.4" customHeight="1" x14ac:dyDescent="0.3">
      <c r="A169" s="664" t="s">
        <v>5232</v>
      </c>
      <c r="B169" s="665" t="s">
        <v>5233</v>
      </c>
      <c r="C169" s="665" t="s">
        <v>4169</v>
      </c>
      <c r="D169" s="665" t="s">
        <v>5250</v>
      </c>
      <c r="E169" s="665" t="s">
        <v>5251</v>
      </c>
      <c r="F169" s="668">
        <v>39</v>
      </c>
      <c r="G169" s="668">
        <v>5499</v>
      </c>
      <c r="H169" s="668">
        <v>1</v>
      </c>
      <c r="I169" s="668">
        <v>141</v>
      </c>
      <c r="J169" s="668">
        <v>46</v>
      </c>
      <c r="K169" s="668">
        <v>6486</v>
      </c>
      <c r="L169" s="668">
        <v>1.1794871794871795</v>
      </c>
      <c r="M169" s="668">
        <v>141</v>
      </c>
      <c r="N169" s="668">
        <v>45</v>
      </c>
      <c r="O169" s="668">
        <v>6390</v>
      </c>
      <c r="P169" s="681">
        <v>1.1620294599018004</v>
      </c>
      <c r="Q169" s="669">
        <v>142</v>
      </c>
    </row>
    <row r="170" spans="1:17" ht="14.4" customHeight="1" x14ac:dyDescent="0.3">
      <c r="A170" s="664" t="s">
        <v>5232</v>
      </c>
      <c r="B170" s="665" t="s">
        <v>5233</v>
      </c>
      <c r="C170" s="665" t="s">
        <v>4169</v>
      </c>
      <c r="D170" s="665" t="s">
        <v>5252</v>
      </c>
      <c r="E170" s="665" t="s">
        <v>5251</v>
      </c>
      <c r="F170" s="668">
        <v>192</v>
      </c>
      <c r="G170" s="668">
        <v>14976</v>
      </c>
      <c r="H170" s="668">
        <v>1</v>
      </c>
      <c r="I170" s="668">
        <v>78</v>
      </c>
      <c r="J170" s="668">
        <v>192</v>
      </c>
      <c r="K170" s="668">
        <v>14976</v>
      </c>
      <c r="L170" s="668">
        <v>1</v>
      </c>
      <c r="M170" s="668">
        <v>78</v>
      </c>
      <c r="N170" s="668">
        <v>194</v>
      </c>
      <c r="O170" s="668">
        <v>15132</v>
      </c>
      <c r="P170" s="681">
        <v>1.0104166666666667</v>
      </c>
      <c r="Q170" s="669">
        <v>78</v>
      </c>
    </row>
    <row r="171" spans="1:17" ht="14.4" customHeight="1" x14ac:dyDescent="0.3">
      <c r="A171" s="664" t="s">
        <v>5232</v>
      </c>
      <c r="B171" s="665" t="s">
        <v>5233</v>
      </c>
      <c r="C171" s="665" t="s">
        <v>4169</v>
      </c>
      <c r="D171" s="665" t="s">
        <v>5253</v>
      </c>
      <c r="E171" s="665" t="s">
        <v>5254</v>
      </c>
      <c r="F171" s="668">
        <v>39</v>
      </c>
      <c r="G171" s="668">
        <v>11817</v>
      </c>
      <c r="H171" s="668">
        <v>1</v>
      </c>
      <c r="I171" s="668">
        <v>303</v>
      </c>
      <c r="J171" s="668">
        <v>46</v>
      </c>
      <c r="K171" s="668">
        <v>14122</v>
      </c>
      <c r="L171" s="668">
        <v>1.1950579673351951</v>
      </c>
      <c r="M171" s="668">
        <v>307</v>
      </c>
      <c r="N171" s="668">
        <v>45</v>
      </c>
      <c r="O171" s="668">
        <v>14085</v>
      </c>
      <c r="P171" s="681">
        <v>1.1919268849961919</v>
      </c>
      <c r="Q171" s="669">
        <v>313</v>
      </c>
    </row>
    <row r="172" spans="1:17" ht="14.4" customHeight="1" x14ac:dyDescent="0.3">
      <c r="A172" s="664" t="s">
        <v>5232</v>
      </c>
      <c r="B172" s="665" t="s">
        <v>5233</v>
      </c>
      <c r="C172" s="665" t="s">
        <v>4169</v>
      </c>
      <c r="D172" s="665" t="s">
        <v>5255</v>
      </c>
      <c r="E172" s="665" t="s">
        <v>5256</v>
      </c>
      <c r="F172" s="668">
        <v>11</v>
      </c>
      <c r="G172" s="668">
        <v>5346</v>
      </c>
      <c r="H172" s="668">
        <v>1</v>
      </c>
      <c r="I172" s="668">
        <v>486</v>
      </c>
      <c r="J172" s="668">
        <v>14</v>
      </c>
      <c r="K172" s="668">
        <v>6818</v>
      </c>
      <c r="L172" s="668">
        <v>1.275346053123831</v>
      </c>
      <c r="M172" s="668">
        <v>487</v>
      </c>
      <c r="N172" s="668">
        <v>16</v>
      </c>
      <c r="O172" s="668">
        <v>7808</v>
      </c>
      <c r="P172" s="681">
        <v>1.4605312383090161</v>
      </c>
      <c r="Q172" s="669">
        <v>488</v>
      </c>
    </row>
    <row r="173" spans="1:17" ht="14.4" customHeight="1" x14ac:dyDescent="0.3">
      <c r="A173" s="664" t="s">
        <v>5232</v>
      </c>
      <c r="B173" s="665" t="s">
        <v>5233</v>
      </c>
      <c r="C173" s="665" t="s">
        <v>4169</v>
      </c>
      <c r="D173" s="665" t="s">
        <v>5257</v>
      </c>
      <c r="E173" s="665" t="s">
        <v>5258</v>
      </c>
      <c r="F173" s="668">
        <v>115</v>
      </c>
      <c r="G173" s="668">
        <v>18400</v>
      </c>
      <c r="H173" s="668">
        <v>1</v>
      </c>
      <c r="I173" s="668">
        <v>160</v>
      </c>
      <c r="J173" s="668">
        <v>120</v>
      </c>
      <c r="K173" s="668">
        <v>19320</v>
      </c>
      <c r="L173" s="668">
        <v>1.05</v>
      </c>
      <c r="M173" s="668">
        <v>161</v>
      </c>
      <c r="N173" s="668">
        <v>99</v>
      </c>
      <c r="O173" s="668">
        <v>16137</v>
      </c>
      <c r="P173" s="681">
        <v>0.87701086956521734</v>
      </c>
      <c r="Q173" s="669">
        <v>163</v>
      </c>
    </row>
    <row r="174" spans="1:17" ht="14.4" customHeight="1" x14ac:dyDescent="0.3">
      <c r="A174" s="664" t="s">
        <v>5232</v>
      </c>
      <c r="B174" s="665" t="s">
        <v>5233</v>
      </c>
      <c r="C174" s="665" t="s">
        <v>4169</v>
      </c>
      <c r="D174" s="665" t="s">
        <v>5259</v>
      </c>
      <c r="E174" s="665" t="s">
        <v>5235</v>
      </c>
      <c r="F174" s="668">
        <v>480</v>
      </c>
      <c r="G174" s="668">
        <v>33600</v>
      </c>
      <c r="H174" s="668">
        <v>1</v>
      </c>
      <c r="I174" s="668">
        <v>70</v>
      </c>
      <c r="J174" s="668">
        <v>473</v>
      </c>
      <c r="K174" s="668">
        <v>33583</v>
      </c>
      <c r="L174" s="668">
        <v>0.99949404761904759</v>
      </c>
      <c r="M174" s="668">
        <v>71</v>
      </c>
      <c r="N174" s="668">
        <v>527</v>
      </c>
      <c r="O174" s="668">
        <v>37944</v>
      </c>
      <c r="P174" s="681">
        <v>1.1292857142857142</v>
      </c>
      <c r="Q174" s="669">
        <v>72</v>
      </c>
    </row>
    <row r="175" spans="1:17" ht="14.4" customHeight="1" x14ac:dyDescent="0.3">
      <c r="A175" s="664" t="s">
        <v>5232</v>
      </c>
      <c r="B175" s="665" t="s">
        <v>5233</v>
      </c>
      <c r="C175" s="665" t="s">
        <v>4169</v>
      </c>
      <c r="D175" s="665" t="s">
        <v>5260</v>
      </c>
      <c r="E175" s="665" t="s">
        <v>5261</v>
      </c>
      <c r="F175" s="668">
        <v>9</v>
      </c>
      <c r="G175" s="668">
        <v>10701</v>
      </c>
      <c r="H175" s="668">
        <v>1</v>
      </c>
      <c r="I175" s="668">
        <v>1189</v>
      </c>
      <c r="J175" s="668">
        <v>4</v>
      </c>
      <c r="K175" s="668">
        <v>4780</v>
      </c>
      <c r="L175" s="668">
        <v>0.4466872254929446</v>
      </c>
      <c r="M175" s="668">
        <v>1195</v>
      </c>
      <c r="N175" s="668">
        <v>9</v>
      </c>
      <c r="O175" s="668">
        <v>10899</v>
      </c>
      <c r="P175" s="681">
        <v>1.0185029436501261</v>
      </c>
      <c r="Q175" s="669">
        <v>1211</v>
      </c>
    </row>
    <row r="176" spans="1:17" ht="14.4" customHeight="1" x14ac:dyDescent="0.3">
      <c r="A176" s="664" t="s">
        <v>5232</v>
      </c>
      <c r="B176" s="665" t="s">
        <v>5233</v>
      </c>
      <c r="C176" s="665" t="s">
        <v>4169</v>
      </c>
      <c r="D176" s="665" t="s">
        <v>5262</v>
      </c>
      <c r="E176" s="665" t="s">
        <v>5263</v>
      </c>
      <c r="F176" s="668">
        <v>5</v>
      </c>
      <c r="G176" s="668">
        <v>540</v>
      </c>
      <c r="H176" s="668">
        <v>1</v>
      </c>
      <c r="I176" s="668">
        <v>108</v>
      </c>
      <c r="J176" s="668">
        <v>3</v>
      </c>
      <c r="K176" s="668">
        <v>330</v>
      </c>
      <c r="L176" s="668">
        <v>0.61111111111111116</v>
      </c>
      <c r="M176" s="668">
        <v>110</v>
      </c>
      <c r="N176" s="668">
        <v>6</v>
      </c>
      <c r="O176" s="668">
        <v>684</v>
      </c>
      <c r="P176" s="681">
        <v>1.2666666666666666</v>
      </c>
      <c r="Q176" s="669">
        <v>114</v>
      </c>
    </row>
    <row r="177" spans="1:17" ht="14.4" customHeight="1" x14ac:dyDescent="0.3">
      <c r="A177" s="664" t="s">
        <v>5232</v>
      </c>
      <c r="B177" s="665" t="s">
        <v>5233</v>
      </c>
      <c r="C177" s="665" t="s">
        <v>4169</v>
      </c>
      <c r="D177" s="665" t="s">
        <v>5264</v>
      </c>
      <c r="E177" s="665" t="s">
        <v>5265</v>
      </c>
      <c r="F177" s="668"/>
      <c r="G177" s="668"/>
      <c r="H177" s="668"/>
      <c r="I177" s="668"/>
      <c r="J177" s="668"/>
      <c r="K177" s="668"/>
      <c r="L177" s="668"/>
      <c r="M177" s="668"/>
      <c r="N177" s="668">
        <v>1</v>
      </c>
      <c r="O177" s="668">
        <v>346</v>
      </c>
      <c r="P177" s="681"/>
      <c r="Q177" s="669">
        <v>346</v>
      </c>
    </row>
    <row r="178" spans="1:17" ht="14.4" customHeight="1" x14ac:dyDescent="0.3">
      <c r="A178" s="664" t="s">
        <v>5232</v>
      </c>
      <c r="B178" s="665" t="s">
        <v>5233</v>
      </c>
      <c r="C178" s="665" t="s">
        <v>4169</v>
      </c>
      <c r="D178" s="665" t="s">
        <v>5266</v>
      </c>
      <c r="E178" s="665" t="s">
        <v>5267</v>
      </c>
      <c r="F178" s="668"/>
      <c r="G178" s="668"/>
      <c r="H178" s="668"/>
      <c r="I178" s="668"/>
      <c r="J178" s="668"/>
      <c r="K178" s="668"/>
      <c r="L178" s="668"/>
      <c r="M178" s="668"/>
      <c r="N178" s="668">
        <v>1</v>
      </c>
      <c r="O178" s="668">
        <v>301</v>
      </c>
      <c r="P178" s="681"/>
      <c r="Q178" s="669">
        <v>301</v>
      </c>
    </row>
    <row r="179" spans="1:17" ht="14.4" customHeight="1" x14ac:dyDescent="0.3">
      <c r="A179" s="664" t="s">
        <v>5268</v>
      </c>
      <c r="B179" s="665" t="s">
        <v>5269</v>
      </c>
      <c r="C179" s="665" t="s">
        <v>4169</v>
      </c>
      <c r="D179" s="665" t="s">
        <v>5270</v>
      </c>
      <c r="E179" s="665" t="s">
        <v>5271</v>
      </c>
      <c r="F179" s="668">
        <v>6</v>
      </c>
      <c r="G179" s="668">
        <v>318</v>
      </c>
      <c r="H179" s="668">
        <v>1</v>
      </c>
      <c r="I179" s="668">
        <v>53</v>
      </c>
      <c r="J179" s="668">
        <v>8</v>
      </c>
      <c r="K179" s="668">
        <v>432</v>
      </c>
      <c r="L179" s="668">
        <v>1.3584905660377358</v>
      </c>
      <c r="M179" s="668">
        <v>54</v>
      </c>
      <c r="N179" s="668">
        <v>32</v>
      </c>
      <c r="O179" s="668">
        <v>1856</v>
      </c>
      <c r="P179" s="681">
        <v>5.8364779874213832</v>
      </c>
      <c r="Q179" s="669">
        <v>58</v>
      </c>
    </row>
    <row r="180" spans="1:17" ht="14.4" customHeight="1" x14ac:dyDescent="0.3">
      <c r="A180" s="664" t="s">
        <v>5268</v>
      </c>
      <c r="B180" s="665" t="s">
        <v>5269</v>
      </c>
      <c r="C180" s="665" t="s">
        <v>4169</v>
      </c>
      <c r="D180" s="665" t="s">
        <v>5272</v>
      </c>
      <c r="E180" s="665" t="s">
        <v>5273</v>
      </c>
      <c r="F180" s="668">
        <v>12</v>
      </c>
      <c r="G180" s="668">
        <v>1452</v>
      </c>
      <c r="H180" s="668">
        <v>1</v>
      </c>
      <c r="I180" s="668">
        <v>121</v>
      </c>
      <c r="J180" s="668">
        <v>2</v>
      </c>
      <c r="K180" s="668">
        <v>246</v>
      </c>
      <c r="L180" s="668">
        <v>0.16942148760330578</v>
      </c>
      <c r="M180" s="668">
        <v>123</v>
      </c>
      <c r="N180" s="668"/>
      <c r="O180" s="668"/>
      <c r="P180" s="681"/>
      <c r="Q180" s="669"/>
    </row>
    <row r="181" spans="1:17" ht="14.4" customHeight="1" x14ac:dyDescent="0.3">
      <c r="A181" s="664" t="s">
        <v>5268</v>
      </c>
      <c r="B181" s="665" t="s">
        <v>5269</v>
      </c>
      <c r="C181" s="665" t="s">
        <v>4169</v>
      </c>
      <c r="D181" s="665" t="s">
        <v>5274</v>
      </c>
      <c r="E181" s="665" t="s">
        <v>5275</v>
      </c>
      <c r="F181" s="668">
        <v>3</v>
      </c>
      <c r="G181" s="668">
        <v>504</v>
      </c>
      <c r="H181" s="668">
        <v>1</v>
      </c>
      <c r="I181" s="668">
        <v>168</v>
      </c>
      <c r="J181" s="668"/>
      <c r="K181" s="668"/>
      <c r="L181" s="668"/>
      <c r="M181" s="668"/>
      <c r="N181" s="668">
        <v>2</v>
      </c>
      <c r="O181" s="668">
        <v>358</v>
      </c>
      <c r="P181" s="681">
        <v>0.71031746031746035</v>
      </c>
      <c r="Q181" s="669">
        <v>179</v>
      </c>
    </row>
    <row r="182" spans="1:17" ht="14.4" customHeight="1" x14ac:dyDescent="0.3">
      <c r="A182" s="664" t="s">
        <v>5268</v>
      </c>
      <c r="B182" s="665" t="s">
        <v>5269</v>
      </c>
      <c r="C182" s="665" t="s">
        <v>4169</v>
      </c>
      <c r="D182" s="665" t="s">
        <v>5276</v>
      </c>
      <c r="E182" s="665" t="s">
        <v>5277</v>
      </c>
      <c r="F182" s="668">
        <v>15</v>
      </c>
      <c r="G182" s="668">
        <v>4740</v>
      </c>
      <c r="H182" s="668">
        <v>1</v>
      </c>
      <c r="I182" s="668">
        <v>316</v>
      </c>
      <c r="J182" s="668">
        <v>12</v>
      </c>
      <c r="K182" s="668">
        <v>3864</v>
      </c>
      <c r="L182" s="668">
        <v>0.81518987341772153</v>
      </c>
      <c r="M182" s="668">
        <v>322</v>
      </c>
      <c r="N182" s="668">
        <v>20</v>
      </c>
      <c r="O182" s="668">
        <v>6700</v>
      </c>
      <c r="P182" s="681">
        <v>1.4135021097046414</v>
      </c>
      <c r="Q182" s="669">
        <v>335</v>
      </c>
    </row>
    <row r="183" spans="1:17" ht="14.4" customHeight="1" x14ac:dyDescent="0.3">
      <c r="A183" s="664" t="s">
        <v>5268</v>
      </c>
      <c r="B183" s="665" t="s">
        <v>5269</v>
      </c>
      <c r="C183" s="665" t="s">
        <v>4169</v>
      </c>
      <c r="D183" s="665" t="s">
        <v>5278</v>
      </c>
      <c r="E183" s="665" t="s">
        <v>5279</v>
      </c>
      <c r="F183" s="668"/>
      <c r="G183" s="668"/>
      <c r="H183" s="668"/>
      <c r="I183" s="668"/>
      <c r="J183" s="668">
        <v>2</v>
      </c>
      <c r="K183" s="668">
        <v>682</v>
      </c>
      <c r="L183" s="668"/>
      <c r="M183" s="668">
        <v>341</v>
      </c>
      <c r="N183" s="668">
        <v>4</v>
      </c>
      <c r="O183" s="668">
        <v>1396</v>
      </c>
      <c r="P183" s="681"/>
      <c r="Q183" s="669">
        <v>349</v>
      </c>
    </row>
    <row r="184" spans="1:17" ht="14.4" customHeight="1" x14ac:dyDescent="0.3">
      <c r="A184" s="664" t="s">
        <v>5268</v>
      </c>
      <c r="B184" s="665" t="s">
        <v>5269</v>
      </c>
      <c r="C184" s="665" t="s">
        <v>4169</v>
      </c>
      <c r="D184" s="665" t="s">
        <v>5280</v>
      </c>
      <c r="E184" s="665" t="s">
        <v>5281</v>
      </c>
      <c r="F184" s="668">
        <v>8</v>
      </c>
      <c r="G184" s="668">
        <v>2248</v>
      </c>
      <c r="H184" s="668">
        <v>1</v>
      </c>
      <c r="I184" s="668">
        <v>281</v>
      </c>
      <c r="J184" s="668">
        <v>4</v>
      </c>
      <c r="K184" s="668">
        <v>1140</v>
      </c>
      <c r="L184" s="668">
        <v>0.50711743772241991</v>
      </c>
      <c r="M184" s="668">
        <v>285</v>
      </c>
      <c r="N184" s="668">
        <v>17</v>
      </c>
      <c r="O184" s="668">
        <v>5168</v>
      </c>
      <c r="P184" s="681">
        <v>2.2989323843416369</v>
      </c>
      <c r="Q184" s="669">
        <v>304</v>
      </c>
    </row>
    <row r="185" spans="1:17" ht="14.4" customHeight="1" x14ac:dyDescent="0.3">
      <c r="A185" s="664" t="s">
        <v>5268</v>
      </c>
      <c r="B185" s="665" t="s">
        <v>5269</v>
      </c>
      <c r="C185" s="665" t="s">
        <v>4169</v>
      </c>
      <c r="D185" s="665" t="s">
        <v>5282</v>
      </c>
      <c r="E185" s="665" t="s">
        <v>5283</v>
      </c>
      <c r="F185" s="668">
        <v>4</v>
      </c>
      <c r="G185" s="668">
        <v>1824</v>
      </c>
      <c r="H185" s="668">
        <v>1</v>
      </c>
      <c r="I185" s="668">
        <v>456</v>
      </c>
      <c r="J185" s="668"/>
      <c r="K185" s="668"/>
      <c r="L185" s="668"/>
      <c r="M185" s="668"/>
      <c r="N185" s="668">
        <v>2</v>
      </c>
      <c r="O185" s="668">
        <v>988</v>
      </c>
      <c r="P185" s="681">
        <v>0.54166666666666663</v>
      </c>
      <c r="Q185" s="669">
        <v>494</v>
      </c>
    </row>
    <row r="186" spans="1:17" ht="14.4" customHeight="1" x14ac:dyDescent="0.3">
      <c r="A186" s="664" t="s">
        <v>5268</v>
      </c>
      <c r="B186" s="665" t="s">
        <v>5269</v>
      </c>
      <c r="C186" s="665" t="s">
        <v>4169</v>
      </c>
      <c r="D186" s="665" t="s">
        <v>5284</v>
      </c>
      <c r="E186" s="665" t="s">
        <v>5285</v>
      </c>
      <c r="F186" s="668">
        <v>12</v>
      </c>
      <c r="G186" s="668">
        <v>4176</v>
      </c>
      <c r="H186" s="668">
        <v>1</v>
      </c>
      <c r="I186" s="668">
        <v>348</v>
      </c>
      <c r="J186" s="668">
        <v>5</v>
      </c>
      <c r="K186" s="668">
        <v>1780</v>
      </c>
      <c r="L186" s="668">
        <v>0.42624521072796934</v>
      </c>
      <c r="M186" s="668">
        <v>356</v>
      </c>
      <c r="N186" s="668">
        <v>19</v>
      </c>
      <c r="O186" s="668">
        <v>7030</v>
      </c>
      <c r="P186" s="681">
        <v>1.6834291187739463</v>
      </c>
      <c r="Q186" s="669">
        <v>370</v>
      </c>
    </row>
    <row r="187" spans="1:17" ht="14.4" customHeight="1" x14ac:dyDescent="0.3">
      <c r="A187" s="664" t="s">
        <v>5268</v>
      </c>
      <c r="B187" s="665" t="s">
        <v>5269</v>
      </c>
      <c r="C187" s="665" t="s">
        <v>4169</v>
      </c>
      <c r="D187" s="665" t="s">
        <v>5286</v>
      </c>
      <c r="E187" s="665" t="s">
        <v>5287</v>
      </c>
      <c r="F187" s="668">
        <v>1</v>
      </c>
      <c r="G187" s="668">
        <v>103</v>
      </c>
      <c r="H187" s="668">
        <v>1</v>
      </c>
      <c r="I187" s="668">
        <v>103</v>
      </c>
      <c r="J187" s="668"/>
      <c r="K187" s="668"/>
      <c r="L187" s="668"/>
      <c r="M187" s="668"/>
      <c r="N187" s="668">
        <v>1</v>
      </c>
      <c r="O187" s="668">
        <v>111</v>
      </c>
      <c r="P187" s="681">
        <v>1.0776699029126213</v>
      </c>
      <c r="Q187" s="669">
        <v>111</v>
      </c>
    </row>
    <row r="188" spans="1:17" ht="14.4" customHeight="1" x14ac:dyDescent="0.3">
      <c r="A188" s="664" t="s">
        <v>5268</v>
      </c>
      <c r="B188" s="665" t="s">
        <v>5269</v>
      </c>
      <c r="C188" s="665" t="s">
        <v>4169</v>
      </c>
      <c r="D188" s="665" t="s">
        <v>5288</v>
      </c>
      <c r="E188" s="665" t="s">
        <v>5289</v>
      </c>
      <c r="F188" s="668"/>
      <c r="G188" s="668"/>
      <c r="H188" s="668"/>
      <c r="I188" s="668"/>
      <c r="J188" s="668">
        <v>1</v>
      </c>
      <c r="K188" s="668">
        <v>117</v>
      </c>
      <c r="L188" s="668"/>
      <c r="M188" s="668">
        <v>117</v>
      </c>
      <c r="N188" s="668">
        <v>1</v>
      </c>
      <c r="O188" s="668">
        <v>125</v>
      </c>
      <c r="P188" s="681"/>
      <c r="Q188" s="669">
        <v>125</v>
      </c>
    </row>
    <row r="189" spans="1:17" ht="14.4" customHeight="1" x14ac:dyDescent="0.3">
      <c r="A189" s="664" t="s">
        <v>5268</v>
      </c>
      <c r="B189" s="665" t="s">
        <v>5269</v>
      </c>
      <c r="C189" s="665" t="s">
        <v>4169</v>
      </c>
      <c r="D189" s="665" t="s">
        <v>5290</v>
      </c>
      <c r="E189" s="665" t="s">
        <v>5291</v>
      </c>
      <c r="F189" s="668">
        <v>1</v>
      </c>
      <c r="G189" s="668">
        <v>429</v>
      </c>
      <c r="H189" s="668">
        <v>1</v>
      </c>
      <c r="I189" s="668">
        <v>429</v>
      </c>
      <c r="J189" s="668">
        <v>4</v>
      </c>
      <c r="K189" s="668">
        <v>1748</v>
      </c>
      <c r="L189" s="668">
        <v>4.0745920745920747</v>
      </c>
      <c r="M189" s="668">
        <v>437</v>
      </c>
      <c r="N189" s="668">
        <v>8</v>
      </c>
      <c r="O189" s="668">
        <v>3648</v>
      </c>
      <c r="P189" s="681">
        <v>8.5034965034965033</v>
      </c>
      <c r="Q189" s="669">
        <v>456</v>
      </c>
    </row>
    <row r="190" spans="1:17" ht="14.4" customHeight="1" x14ac:dyDescent="0.3">
      <c r="A190" s="664" t="s">
        <v>5268</v>
      </c>
      <c r="B190" s="665" t="s">
        <v>5269</v>
      </c>
      <c r="C190" s="665" t="s">
        <v>4169</v>
      </c>
      <c r="D190" s="665" t="s">
        <v>5292</v>
      </c>
      <c r="E190" s="665" t="s">
        <v>5293</v>
      </c>
      <c r="F190" s="668">
        <v>6</v>
      </c>
      <c r="G190" s="668">
        <v>318</v>
      </c>
      <c r="H190" s="668">
        <v>1</v>
      </c>
      <c r="I190" s="668">
        <v>53</v>
      </c>
      <c r="J190" s="668"/>
      <c r="K190" s="668"/>
      <c r="L190" s="668"/>
      <c r="M190" s="668"/>
      <c r="N190" s="668">
        <v>16</v>
      </c>
      <c r="O190" s="668">
        <v>928</v>
      </c>
      <c r="P190" s="681">
        <v>2.9182389937106916</v>
      </c>
      <c r="Q190" s="669">
        <v>58</v>
      </c>
    </row>
    <row r="191" spans="1:17" ht="14.4" customHeight="1" x14ac:dyDescent="0.3">
      <c r="A191" s="664" t="s">
        <v>5268</v>
      </c>
      <c r="B191" s="665" t="s">
        <v>5269</v>
      </c>
      <c r="C191" s="665" t="s">
        <v>4169</v>
      </c>
      <c r="D191" s="665" t="s">
        <v>5294</v>
      </c>
      <c r="E191" s="665" t="s">
        <v>5295</v>
      </c>
      <c r="F191" s="668">
        <v>41</v>
      </c>
      <c r="G191" s="668">
        <v>6765</v>
      </c>
      <c r="H191" s="668">
        <v>1</v>
      </c>
      <c r="I191" s="668">
        <v>165</v>
      </c>
      <c r="J191" s="668">
        <v>7</v>
      </c>
      <c r="K191" s="668">
        <v>1183</v>
      </c>
      <c r="L191" s="668">
        <v>0.17487065779748706</v>
      </c>
      <c r="M191" s="668">
        <v>169</v>
      </c>
      <c r="N191" s="668">
        <v>39</v>
      </c>
      <c r="O191" s="668">
        <v>6825</v>
      </c>
      <c r="P191" s="681">
        <v>1.0088691796008868</v>
      </c>
      <c r="Q191" s="669">
        <v>175</v>
      </c>
    </row>
    <row r="192" spans="1:17" ht="14.4" customHeight="1" x14ac:dyDescent="0.3">
      <c r="A192" s="664" t="s">
        <v>5268</v>
      </c>
      <c r="B192" s="665" t="s">
        <v>5269</v>
      </c>
      <c r="C192" s="665" t="s">
        <v>4169</v>
      </c>
      <c r="D192" s="665" t="s">
        <v>5296</v>
      </c>
      <c r="E192" s="665" t="s">
        <v>5297</v>
      </c>
      <c r="F192" s="668">
        <v>1</v>
      </c>
      <c r="G192" s="668">
        <v>160</v>
      </c>
      <c r="H192" s="668">
        <v>1</v>
      </c>
      <c r="I192" s="668">
        <v>160</v>
      </c>
      <c r="J192" s="668"/>
      <c r="K192" s="668"/>
      <c r="L192" s="668"/>
      <c r="M192" s="668"/>
      <c r="N192" s="668"/>
      <c r="O192" s="668"/>
      <c r="P192" s="681"/>
      <c r="Q192" s="669"/>
    </row>
    <row r="193" spans="1:17" ht="14.4" customHeight="1" x14ac:dyDescent="0.3">
      <c r="A193" s="664" t="s">
        <v>5268</v>
      </c>
      <c r="B193" s="665" t="s">
        <v>5269</v>
      </c>
      <c r="C193" s="665" t="s">
        <v>4169</v>
      </c>
      <c r="D193" s="665" t="s">
        <v>5298</v>
      </c>
      <c r="E193" s="665" t="s">
        <v>5299</v>
      </c>
      <c r="F193" s="668">
        <v>3</v>
      </c>
      <c r="G193" s="668">
        <v>1212</v>
      </c>
      <c r="H193" s="668">
        <v>1</v>
      </c>
      <c r="I193" s="668">
        <v>404</v>
      </c>
      <c r="J193" s="668"/>
      <c r="K193" s="668"/>
      <c r="L193" s="668"/>
      <c r="M193" s="668"/>
      <c r="N193" s="668">
        <v>1</v>
      </c>
      <c r="O193" s="668">
        <v>423</v>
      </c>
      <c r="P193" s="681">
        <v>0.34900990099009899</v>
      </c>
      <c r="Q193" s="669">
        <v>423</v>
      </c>
    </row>
    <row r="194" spans="1:17" ht="14.4" customHeight="1" x14ac:dyDescent="0.3">
      <c r="A194" s="664" t="s">
        <v>5300</v>
      </c>
      <c r="B194" s="665" t="s">
        <v>5301</v>
      </c>
      <c r="C194" s="665" t="s">
        <v>4169</v>
      </c>
      <c r="D194" s="665" t="s">
        <v>5302</v>
      </c>
      <c r="E194" s="665" t="s">
        <v>5303</v>
      </c>
      <c r="F194" s="668">
        <v>235</v>
      </c>
      <c r="G194" s="668">
        <v>37365</v>
      </c>
      <c r="H194" s="668">
        <v>1</v>
      </c>
      <c r="I194" s="668">
        <v>159</v>
      </c>
      <c r="J194" s="668">
        <v>232</v>
      </c>
      <c r="K194" s="668">
        <v>37352</v>
      </c>
      <c r="L194" s="668">
        <v>0.99965208082430079</v>
      </c>
      <c r="M194" s="668">
        <v>161</v>
      </c>
      <c r="N194" s="668">
        <v>241</v>
      </c>
      <c r="O194" s="668">
        <v>41693</v>
      </c>
      <c r="P194" s="681">
        <v>1.1158303224943129</v>
      </c>
      <c r="Q194" s="669">
        <v>173</v>
      </c>
    </row>
    <row r="195" spans="1:17" ht="14.4" customHeight="1" x14ac:dyDescent="0.3">
      <c r="A195" s="664" t="s">
        <v>5300</v>
      </c>
      <c r="B195" s="665" t="s">
        <v>5301</v>
      </c>
      <c r="C195" s="665" t="s">
        <v>4169</v>
      </c>
      <c r="D195" s="665" t="s">
        <v>5304</v>
      </c>
      <c r="E195" s="665" t="s">
        <v>5305</v>
      </c>
      <c r="F195" s="668"/>
      <c r="G195" s="668"/>
      <c r="H195" s="668"/>
      <c r="I195" s="668"/>
      <c r="J195" s="668">
        <v>2</v>
      </c>
      <c r="K195" s="668">
        <v>2338</v>
      </c>
      <c r="L195" s="668"/>
      <c r="M195" s="668">
        <v>1169</v>
      </c>
      <c r="N195" s="668">
        <v>1</v>
      </c>
      <c r="O195" s="668">
        <v>1173</v>
      </c>
      <c r="P195" s="681"/>
      <c r="Q195" s="669">
        <v>1173</v>
      </c>
    </row>
    <row r="196" spans="1:17" ht="14.4" customHeight="1" x14ac:dyDescent="0.3">
      <c r="A196" s="664" t="s">
        <v>5300</v>
      </c>
      <c r="B196" s="665" t="s">
        <v>5301</v>
      </c>
      <c r="C196" s="665" t="s">
        <v>4169</v>
      </c>
      <c r="D196" s="665" t="s">
        <v>5306</v>
      </c>
      <c r="E196" s="665" t="s">
        <v>5307</v>
      </c>
      <c r="F196" s="668">
        <v>25</v>
      </c>
      <c r="G196" s="668">
        <v>975</v>
      </c>
      <c r="H196" s="668">
        <v>1</v>
      </c>
      <c r="I196" s="668">
        <v>39</v>
      </c>
      <c r="J196" s="668">
        <v>18</v>
      </c>
      <c r="K196" s="668">
        <v>720</v>
      </c>
      <c r="L196" s="668">
        <v>0.7384615384615385</v>
      </c>
      <c r="M196" s="668">
        <v>40</v>
      </c>
      <c r="N196" s="668">
        <v>12</v>
      </c>
      <c r="O196" s="668">
        <v>492</v>
      </c>
      <c r="P196" s="681">
        <v>0.50461538461538458</v>
      </c>
      <c r="Q196" s="669">
        <v>41</v>
      </c>
    </row>
    <row r="197" spans="1:17" ht="14.4" customHeight="1" x14ac:dyDescent="0.3">
      <c r="A197" s="664" t="s">
        <v>5300</v>
      </c>
      <c r="B197" s="665" t="s">
        <v>5301</v>
      </c>
      <c r="C197" s="665" t="s">
        <v>4169</v>
      </c>
      <c r="D197" s="665" t="s">
        <v>5246</v>
      </c>
      <c r="E197" s="665" t="s">
        <v>5247</v>
      </c>
      <c r="F197" s="668">
        <v>3</v>
      </c>
      <c r="G197" s="668">
        <v>1146</v>
      </c>
      <c r="H197" s="668">
        <v>1</v>
      </c>
      <c r="I197" s="668">
        <v>382</v>
      </c>
      <c r="J197" s="668">
        <v>5</v>
      </c>
      <c r="K197" s="668">
        <v>1915</v>
      </c>
      <c r="L197" s="668">
        <v>1.6710296684118673</v>
      </c>
      <c r="M197" s="668">
        <v>383</v>
      </c>
      <c r="N197" s="668">
        <v>4</v>
      </c>
      <c r="O197" s="668">
        <v>1536</v>
      </c>
      <c r="P197" s="681">
        <v>1.3403141361256545</v>
      </c>
      <c r="Q197" s="669">
        <v>384</v>
      </c>
    </row>
    <row r="198" spans="1:17" ht="14.4" customHeight="1" x14ac:dyDescent="0.3">
      <c r="A198" s="664" t="s">
        <v>5300</v>
      </c>
      <c r="B198" s="665" t="s">
        <v>5301</v>
      </c>
      <c r="C198" s="665" t="s">
        <v>4169</v>
      </c>
      <c r="D198" s="665" t="s">
        <v>5308</v>
      </c>
      <c r="E198" s="665" t="s">
        <v>5309</v>
      </c>
      <c r="F198" s="668"/>
      <c r="G198" s="668"/>
      <c r="H198" s="668"/>
      <c r="I198" s="668"/>
      <c r="J198" s="668">
        <v>3</v>
      </c>
      <c r="K198" s="668">
        <v>1335</v>
      </c>
      <c r="L198" s="668"/>
      <c r="M198" s="668">
        <v>445</v>
      </c>
      <c r="N198" s="668"/>
      <c r="O198" s="668"/>
      <c r="P198" s="681"/>
      <c r="Q198" s="669"/>
    </row>
    <row r="199" spans="1:17" ht="14.4" customHeight="1" x14ac:dyDescent="0.3">
      <c r="A199" s="664" t="s">
        <v>5300</v>
      </c>
      <c r="B199" s="665" t="s">
        <v>5301</v>
      </c>
      <c r="C199" s="665" t="s">
        <v>4169</v>
      </c>
      <c r="D199" s="665" t="s">
        <v>5310</v>
      </c>
      <c r="E199" s="665" t="s">
        <v>5311</v>
      </c>
      <c r="F199" s="668">
        <v>111</v>
      </c>
      <c r="G199" s="668">
        <v>4551</v>
      </c>
      <c r="H199" s="668">
        <v>1</v>
      </c>
      <c r="I199" s="668">
        <v>41</v>
      </c>
      <c r="J199" s="668">
        <v>43</v>
      </c>
      <c r="K199" s="668">
        <v>1763</v>
      </c>
      <c r="L199" s="668">
        <v>0.38738738738738737</v>
      </c>
      <c r="M199" s="668">
        <v>41</v>
      </c>
      <c r="N199" s="668">
        <v>22</v>
      </c>
      <c r="O199" s="668">
        <v>924</v>
      </c>
      <c r="P199" s="681">
        <v>0.2030323005932762</v>
      </c>
      <c r="Q199" s="669">
        <v>42</v>
      </c>
    </row>
    <row r="200" spans="1:17" ht="14.4" customHeight="1" x14ac:dyDescent="0.3">
      <c r="A200" s="664" t="s">
        <v>5300</v>
      </c>
      <c r="B200" s="665" t="s">
        <v>5301</v>
      </c>
      <c r="C200" s="665" t="s">
        <v>4169</v>
      </c>
      <c r="D200" s="665" t="s">
        <v>5312</v>
      </c>
      <c r="E200" s="665" t="s">
        <v>5313</v>
      </c>
      <c r="F200" s="668">
        <v>13</v>
      </c>
      <c r="G200" s="668">
        <v>6370</v>
      </c>
      <c r="H200" s="668">
        <v>1</v>
      </c>
      <c r="I200" s="668">
        <v>490</v>
      </c>
      <c r="J200" s="668">
        <v>13</v>
      </c>
      <c r="K200" s="668">
        <v>6383</v>
      </c>
      <c r="L200" s="668">
        <v>1.0020408163265306</v>
      </c>
      <c r="M200" s="668">
        <v>491</v>
      </c>
      <c r="N200" s="668">
        <v>11</v>
      </c>
      <c r="O200" s="668">
        <v>5412</v>
      </c>
      <c r="P200" s="681">
        <v>0.84960753532182098</v>
      </c>
      <c r="Q200" s="669">
        <v>492</v>
      </c>
    </row>
    <row r="201" spans="1:17" ht="14.4" customHeight="1" x14ac:dyDescent="0.3">
      <c r="A201" s="664" t="s">
        <v>5300</v>
      </c>
      <c r="B201" s="665" t="s">
        <v>5301</v>
      </c>
      <c r="C201" s="665" t="s">
        <v>4169</v>
      </c>
      <c r="D201" s="665" t="s">
        <v>5314</v>
      </c>
      <c r="E201" s="665" t="s">
        <v>5315</v>
      </c>
      <c r="F201" s="668"/>
      <c r="G201" s="668"/>
      <c r="H201" s="668"/>
      <c r="I201" s="668"/>
      <c r="J201" s="668">
        <v>5</v>
      </c>
      <c r="K201" s="668">
        <v>155</v>
      </c>
      <c r="L201" s="668"/>
      <c r="M201" s="668">
        <v>31</v>
      </c>
      <c r="N201" s="668">
        <v>4</v>
      </c>
      <c r="O201" s="668">
        <v>124</v>
      </c>
      <c r="P201" s="681"/>
      <c r="Q201" s="669">
        <v>31</v>
      </c>
    </row>
    <row r="202" spans="1:17" ht="14.4" customHeight="1" x14ac:dyDescent="0.3">
      <c r="A202" s="664" t="s">
        <v>5300</v>
      </c>
      <c r="B202" s="665" t="s">
        <v>5301</v>
      </c>
      <c r="C202" s="665" t="s">
        <v>4169</v>
      </c>
      <c r="D202" s="665" t="s">
        <v>5316</v>
      </c>
      <c r="E202" s="665" t="s">
        <v>5317</v>
      </c>
      <c r="F202" s="668">
        <v>137</v>
      </c>
      <c r="G202" s="668">
        <v>15481</v>
      </c>
      <c r="H202" s="668">
        <v>1</v>
      </c>
      <c r="I202" s="668">
        <v>113</v>
      </c>
      <c r="J202" s="668">
        <v>168</v>
      </c>
      <c r="K202" s="668">
        <v>19488</v>
      </c>
      <c r="L202" s="668">
        <v>1.2588334086945288</v>
      </c>
      <c r="M202" s="668">
        <v>116</v>
      </c>
      <c r="N202" s="668">
        <v>162</v>
      </c>
      <c r="O202" s="668">
        <v>18954</v>
      </c>
      <c r="P202" s="681">
        <v>1.2243395129513597</v>
      </c>
      <c r="Q202" s="669">
        <v>117</v>
      </c>
    </row>
    <row r="203" spans="1:17" ht="14.4" customHeight="1" x14ac:dyDescent="0.3">
      <c r="A203" s="664" t="s">
        <v>5300</v>
      </c>
      <c r="B203" s="665" t="s">
        <v>5301</v>
      </c>
      <c r="C203" s="665" t="s">
        <v>4169</v>
      </c>
      <c r="D203" s="665" t="s">
        <v>5318</v>
      </c>
      <c r="E203" s="665" t="s">
        <v>5319</v>
      </c>
      <c r="F203" s="668">
        <v>43</v>
      </c>
      <c r="G203" s="668">
        <v>3612</v>
      </c>
      <c r="H203" s="668">
        <v>1</v>
      </c>
      <c r="I203" s="668">
        <v>84</v>
      </c>
      <c r="J203" s="668">
        <v>55</v>
      </c>
      <c r="K203" s="668">
        <v>4675</v>
      </c>
      <c r="L203" s="668">
        <v>1.2942967884828349</v>
      </c>
      <c r="M203" s="668">
        <v>85</v>
      </c>
      <c r="N203" s="668">
        <v>44</v>
      </c>
      <c r="O203" s="668">
        <v>4004</v>
      </c>
      <c r="P203" s="681">
        <v>1.1085271317829457</v>
      </c>
      <c r="Q203" s="669">
        <v>91</v>
      </c>
    </row>
    <row r="204" spans="1:17" ht="14.4" customHeight="1" x14ac:dyDescent="0.3">
      <c r="A204" s="664" t="s">
        <v>5300</v>
      </c>
      <c r="B204" s="665" t="s">
        <v>5301</v>
      </c>
      <c r="C204" s="665" t="s">
        <v>4169</v>
      </c>
      <c r="D204" s="665" t="s">
        <v>5320</v>
      </c>
      <c r="E204" s="665" t="s">
        <v>5321</v>
      </c>
      <c r="F204" s="668"/>
      <c r="G204" s="668"/>
      <c r="H204" s="668"/>
      <c r="I204" s="668"/>
      <c r="J204" s="668">
        <v>2</v>
      </c>
      <c r="K204" s="668">
        <v>196</v>
      </c>
      <c r="L204" s="668"/>
      <c r="M204" s="668">
        <v>98</v>
      </c>
      <c r="N204" s="668">
        <v>2</v>
      </c>
      <c r="O204" s="668">
        <v>198</v>
      </c>
      <c r="P204" s="681"/>
      <c r="Q204" s="669">
        <v>99</v>
      </c>
    </row>
    <row r="205" spans="1:17" ht="14.4" customHeight="1" x14ac:dyDescent="0.3">
      <c r="A205" s="664" t="s">
        <v>5300</v>
      </c>
      <c r="B205" s="665" t="s">
        <v>5301</v>
      </c>
      <c r="C205" s="665" t="s">
        <v>4169</v>
      </c>
      <c r="D205" s="665" t="s">
        <v>5322</v>
      </c>
      <c r="E205" s="665" t="s">
        <v>5323</v>
      </c>
      <c r="F205" s="668">
        <v>7</v>
      </c>
      <c r="G205" s="668">
        <v>147</v>
      </c>
      <c r="H205" s="668">
        <v>1</v>
      </c>
      <c r="I205" s="668">
        <v>21</v>
      </c>
      <c r="J205" s="668">
        <v>23</v>
      </c>
      <c r="K205" s="668">
        <v>483</v>
      </c>
      <c r="L205" s="668">
        <v>3.2857142857142856</v>
      </c>
      <c r="M205" s="668">
        <v>21</v>
      </c>
      <c r="N205" s="668">
        <v>11</v>
      </c>
      <c r="O205" s="668">
        <v>231</v>
      </c>
      <c r="P205" s="681">
        <v>1.5714285714285714</v>
      </c>
      <c r="Q205" s="669">
        <v>21</v>
      </c>
    </row>
    <row r="206" spans="1:17" ht="14.4" customHeight="1" x14ac:dyDescent="0.3">
      <c r="A206" s="664" t="s">
        <v>5300</v>
      </c>
      <c r="B206" s="665" t="s">
        <v>5301</v>
      </c>
      <c r="C206" s="665" t="s">
        <v>4169</v>
      </c>
      <c r="D206" s="665" t="s">
        <v>5255</v>
      </c>
      <c r="E206" s="665" t="s">
        <v>5256</v>
      </c>
      <c r="F206" s="668">
        <v>29</v>
      </c>
      <c r="G206" s="668">
        <v>14094</v>
      </c>
      <c r="H206" s="668">
        <v>1</v>
      </c>
      <c r="I206" s="668">
        <v>486</v>
      </c>
      <c r="J206" s="668">
        <v>51</v>
      </c>
      <c r="K206" s="668">
        <v>24837</v>
      </c>
      <c r="L206" s="668">
        <v>1.7622392507449978</v>
      </c>
      <c r="M206" s="668">
        <v>487</v>
      </c>
      <c r="N206" s="668">
        <v>31</v>
      </c>
      <c r="O206" s="668">
        <v>15128</v>
      </c>
      <c r="P206" s="681">
        <v>1.0733645522917554</v>
      </c>
      <c r="Q206" s="669">
        <v>488</v>
      </c>
    </row>
    <row r="207" spans="1:17" ht="14.4" customHeight="1" x14ac:dyDescent="0.3">
      <c r="A207" s="664" t="s">
        <v>5300</v>
      </c>
      <c r="B207" s="665" t="s">
        <v>5301</v>
      </c>
      <c r="C207" s="665" t="s">
        <v>4169</v>
      </c>
      <c r="D207" s="665" t="s">
        <v>5324</v>
      </c>
      <c r="E207" s="665" t="s">
        <v>5325</v>
      </c>
      <c r="F207" s="668">
        <v>18</v>
      </c>
      <c r="G207" s="668">
        <v>720</v>
      </c>
      <c r="H207" s="668">
        <v>1</v>
      </c>
      <c r="I207" s="668">
        <v>40</v>
      </c>
      <c r="J207" s="668">
        <v>40</v>
      </c>
      <c r="K207" s="668">
        <v>1640</v>
      </c>
      <c r="L207" s="668">
        <v>2.2777777777777777</v>
      </c>
      <c r="M207" s="668">
        <v>41</v>
      </c>
      <c r="N207" s="668">
        <v>23</v>
      </c>
      <c r="O207" s="668">
        <v>943</v>
      </c>
      <c r="P207" s="681">
        <v>1.3097222222222222</v>
      </c>
      <c r="Q207" s="669">
        <v>41</v>
      </c>
    </row>
    <row r="208" spans="1:17" ht="14.4" customHeight="1" x14ac:dyDescent="0.3">
      <c r="A208" s="664" t="s">
        <v>5300</v>
      </c>
      <c r="B208" s="665" t="s">
        <v>5301</v>
      </c>
      <c r="C208" s="665" t="s">
        <v>4169</v>
      </c>
      <c r="D208" s="665" t="s">
        <v>5326</v>
      </c>
      <c r="E208" s="665" t="s">
        <v>5327</v>
      </c>
      <c r="F208" s="668">
        <v>1</v>
      </c>
      <c r="G208" s="668">
        <v>2029</v>
      </c>
      <c r="H208" s="668">
        <v>1</v>
      </c>
      <c r="I208" s="668">
        <v>2029</v>
      </c>
      <c r="J208" s="668"/>
      <c r="K208" s="668"/>
      <c r="L208" s="668"/>
      <c r="M208" s="668"/>
      <c r="N208" s="668"/>
      <c r="O208" s="668"/>
      <c r="P208" s="681"/>
      <c r="Q208" s="669"/>
    </row>
    <row r="209" spans="1:17" ht="14.4" customHeight="1" x14ac:dyDescent="0.3">
      <c r="A209" s="664" t="s">
        <v>5300</v>
      </c>
      <c r="B209" s="665" t="s">
        <v>5301</v>
      </c>
      <c r="C209" s="665" t="s">
        <v>4169</v>
      </c>
      <c r="D209" s="665" t="s">
        <v>5328</v>
      </c>
      <c r="E209" s="665" t="s">
        <v>5329</v>
      </c>
      <c r="F209" s="668">
        <v>1</v>
      </c>
      <c r="G209" s="668">
        <v>604</v>
      </c>
      <c r="H209" s="668">
        <v>1</v>
      </c>
      <c r="I209" s="668">
        <v>604</v>
      </c>
      <c r="J209" s="668">
        <v>5</v>
      </c>
      <c r="K209" s="668">
        <v>3040</v>
      </c>
      <c r="L209" s="668">
        <v>5.0331125827814569</v>
      </c>
      <c r="M209" s="668">
        <v>608</v>
      </c>
      <c r="N209" s="668">
        <v>4</v>
      </c>
      <c r="O209" s="668">
        <v>2456</v>
      </c>
      <c r="P209" s="681">
        <v>4.0662251655629138</v>
      </c>
      <c r="Q209" s="669">
        <v>614</v>
      </c>
    </row>
    <row r="210" spans="1:17" ht="14.4" customHeight="1" x14ac:dyDescent="0.3">
      <c r="A210" s="664" t="s">
        <v>5300</v>
      </c>
      <c r="B210" s="665" t="s">
        <v>5301</v>
      </c>
      <c r="C210" s="665" t="s">
        <v>4169</v>
      </c>
      <c r="D210" s="665" t="s">
        <v>5330</v>
      </c>
      <c r="E210" s="665" t="s">
        <v>5331</v>
      </c>
      <c r="F210" s="668"/>
      <c r="G210" s="668"/>
      <c r="H210" s="668"/>
      <c r="I210" s="668"/>
      <c r="J210" s="668">
        <v>1</v>
      </c>
      <c r="K210" s="668">
        <v>962</v>
      </c>
      <c r="L210" s="668"/>
      <c r="M210" s="668">
        <v>962</v>
      </c>
      <c r="N210" s="668">
        <v>1</v>
      </c>
      <c r="O210" s="668">
        <v>963</v>
      </c>
      <c r="P210" s="681"/>
      <c r="Q210" s="669">
        <v>963</v>
      </c>
    </row>
    <row r="211" spans="1:17" ht="14.4" customHeight="1" x14ac:dyDescent="0.3">
      <c r="A211" s="664" t="s">
        <v>5332</v>
      </c>
      <c r="B211" s="665" t="s">
        <v>5333</v>
      </c>
      <c r="C211" s="665" t="s">
        <v>4169</v>
      </c>
      <c r="D211" s="665" t="s">
        <v>5014</v>
      </c>
      <c r="E211" s="665" t="s">
        <v>5015</v>
      </c>
      <c r="F211" s="668"/>
      <c r="G211" s="668"/>
      <c r="H211" s="668"/>
      <c r="I211" s="668"/>
      <c r="J211" s="668">
        <v>2</v>
      </c>
      <c r="K211" s="668">
        <v>2536</v>
      </c>
      <c r="L211" s="668"/>
      <c r="M211" s="668">
        <v>1268</v>
      </c>
      <c r="N211" s="668"/>
      <c r="O211" s="668"/>
      <c r="P211" s="681"/>
      <c r="Q211" s="669"/>
    </row>
    <row r="212" spans="1:17" ht="14.4" customHeight="1" x14ac:dyDescent="0.3">
      <c r="A212" s="664" t="s">
        <v>5332</v>
      </c>
      <c r="B212" s="665" t="s">
        <v>5333</v>
      </c>
      <c r="C212" s="665" t="s">
        <v>4169</v>
      </c>
      <c r="D212" s="665" t="s">
        <v>5334</v>
      </c>
      <c r="E212" s="665" t="s">
        <v>5335</v>
      </c>
      <c r="F212" s="668"/>
      <c r="G212" s="668"/>
      <c r="H212" s="668"/>
      <c r="I212" s="668"/>
      <c r="J212" s="668">
        <v>3</v>
      </c>
      <c r="K212" s="668">
        <v>6792</v>
      </c>
      <c r="L212" s="668"/>
      <c r="M212" s="668">
        <v>2264</v>
      </c>
      <c r="N212" s="668"/>
      <c r="O212" s="668"/>
      <c r="P212" s="681"/>
      <c r="Q212" s="669"/>
    </row>
    <row r="213" spans="1:17" ht="14.4" customHeight="1" thickBot="1" x14ac:dyDescent="0.35">
      <c r="A213" s="670" t="s">
        <v>5332</v>
      </c>
      <c r="B213" s="671" t="s">
        <v>5333</v>
      </c>
      <c r="C213" s="671" t="s">
        <v>4169</v>
      </c>
      <c r="D213" s="671" t="s">
        <v>5336</v>
      </c>
      <c r="E213" s="671" t="s">
        <v>5337</v>
      </c>
      <c r="F213" s="674"/>
      <c r="G213" s="674"/>
      <c r="H213" s="674"/>
      <c r="I213" s="674"/>
      <c r="J213" s="674">
        <v>3</v>
      </c>
      <c r="K213" s="674">
        <v>519</v>
      </c>
      <c r="L213" s="674"/>
      <c r="M213" s="674">
        <v>173</v>
      </c>
      <c r="N213" s="674"/>
      <c r="O213" s="674"/>
      <c r="P213" s="682"/>
      <c r="Q213" s="675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0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11" t="s">
        <v>181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14" ht="14.4" customHeight="1" thickBot="1" x14ac:dyDescent="0.35">
      <c r="A2" s="382" t="s">
        <v>312</v>
      </c>
      <c r="B2" s="193"/>
      <c r="C2" s="193"/>
      <c r="D2" s="193"/>
      <c r="E2" s="193"/>
      <c r="F2" s="193"/>
      <c r="G2" s="452"/>
      <c r="H2" s="452"/>
      <c r="I2" s="452"/>
      <c r="J2" s="193"/>
      <c r="K2" s="452"/>
      <c r="L2" s="452"/>
      <c r="M2" s="452"/>
      <c r="N2" s="193"/>
    </row>
    <row r="3" spans="1:14" ht="14.4" customHeight="1" thickBot="1" x14ac:dyDescent="0.35">
      <c r="A3" s="194"/>
      <c r="B3" s="195" t="s">
        <v>159</v>
      </c>
      <c r="C3" s="196">
        <f>SUBTOTAL(9,C6:C1048576)</f>
        <v>1647</v>
      </c>
      <c r="D3" s="197">
        <f>SUBTOTAL(9,D6:D1048576)</f>
        <v>1505</v>
      </c>
      <c r="E3" s="197">
        <f>SUBTOTAL(9,E6:E1048576)</f>
        <v>1702</v>
      </c>
      <c r="F3" s="198">
        <f>IF(OR(E3=0,C3=0),"",E3/C3)</f>
        <v>1.0333940497874925</v>
      </c>
      <c r="G3" s="453">
        <f>SUBTOTAL(9,G6:G1048576)</f>
        <v>13175.614799999998</v>
      </c>
      <c r="H3" s="454">
        <f>SUBTOTAL(9,H6:H1048576)</f>
        <v>11596.9365</v>
      </c>
      <c r="I3" s="454">
        <f>SUBTOTAL(9,I6:I1048576)</f>
        <v>13751.024099999999</v>
      </c>
      <c r="J3" s="198">
        <f>IF(OR(I3=0,G3=0),"",I3/G3)</f>
        <v>1.0436722922409662</v>
      </c>
      <c r="K3" s="453">
        <f>SUBTOTAL(9,K6:K1048576)</f>
        <v>4626.3999999999996</v>
      </c>
      <c r="L3" s="454">
        <f>SUBTOTAL(9,L6:L1048576)</f>
        <v>4094.4</v>
      </c>
      <c r="M3" s="454">
        <f>SUBTOTAL(9,M6:M1048576)</f>
        <v>4838.7199999999993</v>
      </c>
      <c r="N3" s="199">
        <f>IF(OR(M3=0,E3=0),"",M3/E3)</f>
        <v>2.8429612220916565</v>
      </c>
    </row>
    <row r="4" spans="1:14" ht="14.4" customHeight="1" x14ac:dyDescent="0.3">
      <c r="A4" s="613" t="s">
        <v>90</v>
      </c>
      <c r="B4" s="614" t="s">
        <v>11</v>
      </c>
      <c r="C4" s="615" t="s">
        <v>91</v>
      </c>
      <c r="D4" s="615"/>
      <c r="E4" s="615"/>
      <c r="F4" s="616"/>
      <c r="G4" s="617" t="s">
        <v>14</v>
      </c>
      <c r="H4" s="615"/>
      <c r="I4" s="615"/>
      <c r="J4" s="616"/>
      <c r="K4" s="617" t="s">
        <v>92</v>
      </c>
      <c r="L4" s="615"/>
      <c r="M4" s="615"/>
      <c r="N4" s="618"/>
    </row>
    <row r="5" spans="1:14" ht="14.4" customHeight="1" thickBot="1" x14ac:dyDescent="0.35">
      <c r="A5" s="915"/>
      <c r="B5" s="916"/>
      <c r="C5" s="923">
        <v>2014</v>
      </c>
      <c r="D5" s="923">
        <v>2015</v>
      </c>
      <c r="E5" s="923">
        <v>2016</v>
      </c>
      <c r="F5" s="924" t="s">
        <v>2</v>
      </c>
      <c r="G5" s="934">
        <v>2014</v>
      </c>
      <c r="H5" s="923">
        <v>2015</v>
      </c>
      <c r="I5" s="923">
        <v>2016</v>
      </c>
      <c r="J5" s="924" t="s">
        <v>2</v>
      </c>
      <c r="K5" s="934">
        <v>2014</v>
      </c>
      <c r="L5" s="923">
        <v>2015</v>
      </c>
      <c r="M5" s="923">
        <v>2016</v>
      </c>
      <c r="N5" s="935" t="s">
        <v>93</v>
      </c>
    </row>
    <row r="6" spans="1:14" ht="14.4" customHeight="1" x14ac:dyDescent="0.3">
      <c r="A6" s="917" t="s">
        <v>4570</v>
      </c>
      <c r="B6" s="920" t="s">
        <v>5339</v>
      </c>
      <c r="C6" s="925">
        <v>1195</v>
      </c>
      <c r="D6" s="926">
        <v>1120</v>
      </c>
      <c r="E6" s="926">
        <v>1231</v>
      </c>
      <c r="F6" s="931">
        <v>1.0301255230125523</v>
      </c>
      <c r="G6" s="925">
        <v>1068.8049000000001</v>
      </c>
      <c r="H6" s="926">
        <v>1017.5795999999999</v>
      </c>
      <c r="I6" s="926">
        <v>1086.8885000000002</v>
      </c>
      <c r="J6" s="931">
        <v>1.0169194583595194</v>
      </c>
      <c r="K6" s="925">
        <v>143.4</v>
      </c>
      <c r="L6" s="926">
        <v>134.4</v>
      </c>
      <c r="M6" s="926">
        <v>147.72</v>
      </c>
      <c r="N6" s="936">
        <v>120</v>
      </c>
    </row>
    <row r="7" spans="1:14" ht="14.4" customHeight="1" x14ac:dyDescent="0.3">
      <c r="A7" s="918" t="s">
        <v>4761</v>
      </c>
      <c r="B7" s="921" t="s">
        <v>5340</v>
      </c>
      <c r="C7" s="927">
        <v>275</v>
      </c>
      <c r="D7" s="928">
        <v>271</v>
      </c>
      <c r="E7" s="928">
        <v>297</v>
      </c>
      <c r="F7" s="932">
        <v>1.08</v>
      </c>
      <c r="G7" s="927">
        <v>7911.5849999999991</v>
      </c>
      <c r="H7" s="928">
        <v>7796.5074000000004</v>
      </c>
      <c r="I7" s="928">
        <v>8547.7083999999977</v>
      </c>
      <c r="J7" s="932">
        <v>1.0804040404040403</v>
      </c>
      <c r="K7" s="927">
        <v>3025</v>
      </c>
      <c r="L7" s="928">
        <v>2981</v>
      </c>
      <c r="M7" s="928">
        <v>3267</v>
      </c>
      <c r="N7" s="937">
        <v>11000</v>
      </c>
    </row>
    <row r="8" spans="1:14" ht="14.4" customHeight="1" x14ac:dyDescent="0.3">
      <c r="A8" s="918" t="s">
        <v>4775</v>
      </c>
      <c r="B8" s="921" t="s">
        <v>5340</v>
      </c>
      <c r="C8" s="927">
        <v>132</v>
      </c>
      <c r="D8" s="928">
        <v>93</v>
      </c>
      <c r="E8" s="928">
        <v>113</v>
      </c>
      <c r="F8" s="932">
        <v>0.85606060606060608</v>
      </c>
      <c r="G8" s="927">
        <v>3322.3607999999995</v>
      </c>
      <c r="H8" s="928">
        <v>2340.7542000000003</v>
      </c>
      <c r="I8" s="928">
        <v>2844.1421999999998</v>
      </c>
      <c r="J8" s="932">
        <v>0.85606060606060608</v>
      </c>
      <c r="K8" s="927">
        <v>1188</v>
      </c>
      <c r="L8" s="928">
        <v>837</v>
      </c>
      <c r="M8" s="928">
        <v>1017</v>
      </c>
      <c r="N8" s="937">
        <v>9000</v>
      </c>
    </row>
    <row r="9" spans="1:14" ht="14.4" customHeight="1" x14ac:dyDescent="0.3">
      <c r="A9" s="918" t="s">
        <v>4772</v>
      </c>
      <c r="B9" s="921" t="s">
        <v>5340</v>
      </c>
      <c r="C9" s="927">
        <v>36</v>
      </c>
      <c r="D9" s="928">
        <v>20</v>
      </c>
      <c r="E9" s="928">
        <v>57</v>
      </c>
      <c r="F9" s="932">
        <v>1.5833333333333333</v>
      </c>
      <c r="G9" s="927">
        <v>776.49840000000006</v>
      </c>
      <c r="H9" s="928">
        <v>431.38799999999998</v>
      </c>
      <c r="I9" s="928">
        <v>1229.4558</v>
      </c>
      <c r="J9" s="932">
        <v>1.5833333333333333</v>
      </c>
      <c r="K9" s="927">
        <v>252</v>
      </c>
      <c r="L9" s="928">
        <v>140</v>
      </c>
      <c r="M9" s="928">
        <v>399</v>
      </c>
      <c r="N9" s="937">
        <v>7000</v>
      </c>
    </row>
    <row r="10" spans="1:14" ht="14.4" customHeight="1" thickBot="1" x14ac:dyDescent="0.35">
      <c r="A10" s="919" t="s">
        <v>4763</v>
      </c>
      <c r="B10" s="922" t="s">
        <v>5340</v>
      </c>
      <c r="C10" s="929">
        <v>9</v>
      </c>
      <c r="D10" s="930">
        <v>1</v>
      </c>
      <c r="E10" s="930">
        <v>4</v>
      </c>
      <c r="F10" s="933">
        <v>0.44444444444444442</v>
      </c>
      <c r="G10" s="929">
        <v>96.365700000000004</v>
      </c>
      <c r="H10" s="930">
        <v>10.7073</v>
      </c>
      <c r="I10" s="930">
        <v>42.8292</v>
      </c>
      <c r="J10" s="933">
        <v>0.44444444444444442</v>
      </c>
      <c r="K10" s="929">
        <v>18</v>
      </c>
      <c r="L10" s="930">
        <v>2</v>
      </c>
      <c r="M10" s="930">
        <v>8</v>
      </c>
      <c r="N10" s="938">
        <v>2000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81" t="s">
        <v>128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</row>
    <row r="2" spans="1:13" ht="14.4" customHeight="1" x14ac:dyDescent="0.3">
      <c r="A2" s="382" t="s">
        <v>312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7"/>
      <c r="B3" s="328" t="s">
        <v>103</v>
      </c>
      <c r="C3" s="329" t="s">
        <v>104</v>
      </c>
      <c r="D3" s="329" t="s">
        <v>105</v>
      </c>
      <c r="E3" s="328" t="s">
        <v>106</v>
      </c>
      <c r="F3" s="329" t="s">
        <v>107</v>
      </c>
      <c r="G3" s="329" t="s">
        <v>108</v>
      </c>
      <c r="H3" s="329" t="s">
        <v>109</v>
      </c>
      <c r="I3" s="329" t="s">
        <v>110</v>
      </c>
      <c r="J3" s="329" t="s">
        <v>111</v>
      </c>
      <c r="K3" s="329" t="s">
        <v>112</v>
      </c>
      <c r="L3" s="329" t="s">
        <v>113</v>
      </c>
      <c r="M3" s="329" t="s">
        <v>114</v>
      </c>
    </row>
    <row r="4" spans="1:13" ht="14.4" customHeight="1" x14ac:dyDescent="0.3">
      <c r="A4" s="327" t="s">
        <v>102</v>
      </c>
      <c r="B4" s="330">
        <f>(B10+B8)/B6</f>
        <v>0.98700265259962727</v>
      </c>
      <c r="C4" s="330">
        <f t="shared" ref="C4:M4" si="0">(C10+C8)/C6</f>
        <v>1.2222415847522221</v>
      </c>
      <c r="D4" s="330">
        <f t="shared" si="0"/>
        <v>1.2010216528335884</v>
      </c>
      <c r="E4" s="330">
        <f t="shared" si="0"/>
        <v>9.446240890974688E-3</v>
      </c>
      <c r="F4" s="330">
        <f t="shared" si="0"/>
        <v>9.446240890974688E-3</v>
      </c>
      <c r="G4" s="330">
        <f t="shared" si="0"/>
        <v>9.446240890974688E-3</v>
      </c>
      <c r="H4" s="330">
        <f t="shared" si="0"/>
        <v>9.446240890974688E-3</v>
      </c>
      <c r="I4" s="330">
        <f t="shared" si="0"/>
        <v>9.446240890974688E-3</v>
      </c>
      <c r="J4" s="330">
        <f t="shared" si="0"/>
        <v>9.446240890974688E-3</v>
      </c>
      <c r="K4" s="330">
        <f t="shared" si="0"/>
        <v>9.446240890974688E-3</v>
      </c>
      <c r="L4" s="330">
        <f t="shared" si="0"/>
        <v>9.446240890974688E-3</v>
      </c>
      <c r="M4" s="330">
        <f t="shared" si="0"/>
        <v>9.446240890974688E-3</v>
      </c>
    </row>
    <row r="5" spans="1:13" ht="14.4" customHeight="1" x14ac:dyDescent="0.3">
      <c r="A5" s="331" t="s">
        <v>53</v>
      </c>
      <c r="B5" s="330">
        <f>IF(ISERROR(VLOOKUP($A5,'Man Tab'!$A:$Q,COLUMN()+2,0)),0,VLOOKUP($A5,'Man Tab'!$A:$Q,COLUMN()+2,0))</f>
        <v>12375.459779999999</v>
      </c>
      <c r="C5" s="330">
        <f>IF(ISERROR(VLOOKUP($A5,'Man Tab'!$A:$Q,COLUMN()+2,0)),0,VLOOKUP($A5,'Man Tab'!$A:$Q,COLUMN()+2,0))</f>
        <v>11114.009599999999</v>
      </c>
      <c r="D5" s="330">
        <f>IF(ISERROR(VLOOKUP($A5,'Man Tab'!$A:$Q,COLUMN()+2,0)),0,VLOOKUP($A5,'Man Tab'!$A:$Q,COLUMN()+2,0))</f>
        <v>11723.19075</v>
      </c>
      <c r="E5" s="330">
        <f>IF(ISERROR(VLOOKUP($A5,'Man Tab'!$A:$Q,COLUMN()+2,0)),0,VLOOKUP($A5,'Man Tab'!$A:$Q,COLUMN()+2,0))</f>
        <v>0</v>
      </c>
      <c r="F5" s="330">
        <f>IF(ISERROR(VLOOKUP($A5,'Man Tab'!$A:$Q,COLUMN()+2,0)),0,VLOOKUP($A5,'Man Tab'!$A:$Q,COLUMN()+2,0))</f>
        <v>0</v>
      </c>
      <c r="G5" s="330">
        <f>IF(ISERROR(VLOOKUP($A5,'Man Tab'!$A:$Q,COLUMN()+2,0)),0,VLOOKUP($A5,'Man Tab'!$A:$Q,COLUMN()+2,0))</f>
        <v>0</v>
      </c>
      <c r="H5" s="330">
        <f>IF(ISERROR(VLOOKUP($A5,'Man Tab'!$A:$Q,COLUMN()+2,0)),0,VLOOKUP($A5,'Man Tab'!$A:$Q,COLUMN()+2,0))</f>
        <v>0</v>
      </c>
      <c r="I5" s="330">
        <f>IF(ISERROR(VLOOKUP($A5,'Man Tab'!$A:$Q,COLUMN()+2,0)),0,VLOOKUP($A5,'Man Tab'!$A:$Q,COLUMN()+2,0))</f>
        <v>0</v>
      </c>
      <c r="J5" s="330">
        <f>IF(ISERROR(VLOOKUP($A5,'Man Tab'!$A:$Q,COLUMN()+2,0)),0,VLOOKUP($A5,'Man Tab'!$A:$Q,COLUMN()+2,0))</f>
        <v>0</v>
      </c>
      <c r="K5" s="330">
        <f>IF(ISERROR(VLOOKUP($A5,'Man Tab'!$A:$Q,COLUMN()+2,0)),0,VLOOKUP($A5,'Man Tab'!$A:$Q,COLUMN()+2,0))</f>
        <v>0</v>
      </c>
      <c r="L5" s="330">
        <f>IF(ISERROR(VLOOKUP($A5,'Man Tab'!$A:$Q,COLUMN()+2,0)),0,VLOOKUP($A5,'Man Tab'!$A:$Q,COLUMN()+2,0))</f>
        <v>0</v>
      </c>
      <c r="M5" s="330">
        <f>IF(ISERROR(VLOOKUP($A5,'Man Tab'!$A:$Q,COLUMN()+2,0)),0,VLOOKUP($A5,'Man Tab'!$A:$Q,COLUMN()+2,0))</f>
        <v>0</v>
      </c>
    </row>
    <row r="6" spans="1:13" ht="14.4" customHeight="1" x14ac:dyDescent="0.3">
      <c r="A6" s="331" t="s">
        <v>98</v>
      </c>
      <c r="B6" s="332">
        <f>B5</f>
        <v>12375.459779999999</v>
      </c>
      <c r="C6" s="332">
        <f t="shared" ref="C6:M6" si="1">C5+B6</f>
        <v>23489.469379999999</v>
      </c>
      <c r="D6" s="332">
        <f t="shared" si="1"/>
        <v>35212.660129999997</v>
      </c>
      <c r="E6" s="332">
        <f t="shared" si="1"/>
        <v>35212.660129999997</v>
      </c>
      <c r="F6" s="332">
        <f t="shared" si="1"/>
        <v>35212.660129999997</v>
      </c>
      <c r="G6" s="332">
        <f t="shared" si="1"/>
        <v>35212.660129999997</v>
      </c>
      <c r="H6" s="332">
        <f t="shared" si="1"/>
        <v>35212.660129999997</v>
      </c>
      <c r="I6" s="332">
        <f t="shared" si="1"/>
        <v>35212.660129999997</v>
      </c>
      <c r="J6" s="332">
        <f t="shared" si="1"/>
        <v>35212.660129999997</v>
      </c>
      <c r="K6" s="332">
        <f t="shared" si="1"/>
        <v>35212.660129999997</v>
      </c>
      <c r="L6" s="332">
        <f t="shared" si="1"/>
        <v>35212.660129999997</v>
      </c>
      <c r="M6" s="332">
        <f t="shared" si="1"/>
        <v>35212.660129999997</v>
      </c>
    </row>
    <row r="7" spans="1:13" ht="14.4" customHeight="1" x14ac:dyDescent="0.3">
      <c r="A7" s="331" t="s">
        <v>126</v>
      </c>
      <c r="B7" s="331">
        <v>403.10599999999999</v>
      </c>
      <c r="C7" s="331">
        <v>949.57399999999996</v>
      </c>
      <c r="D7" s="331">
        <v>1398.6179999999999</v>
      </c>
      <c r="E7" s="331"/>
      <c r="F7" s="331"/>
      <c r="G7" s="331"/>
      <c r="H7" s="331"/>
      <c r="I7" s="331"/>
      <c r="J7" s="331"/>
      <c r="K7" s="331"/>
      <c r="L7" s="331"/>
      <c r="M7" s="331"/>
    </row>
    <row r="8" spans="1:13" ht="14.4" customHeight="1" x14ac:dyDescent="0.3">
      <c r="A8" s="331" t="s">
        <v>99</v>
      </c>
      <c r="B8" s="332">
        <f>B7*30</f>
        <v>12093.18</v>
      </c>
      <c r="C8" s="332">
        <f t="shared" ref="C8:M8" si="2">C7*30</f>
        <v>28487.219999999998</v>
      </c>
      <c r="D8" s="332">
        <f t="shared" si="2"/>
        <v>41958.54</v>
      </c>
      <c r="E8" s="332">
        <f t="shared" si="2"/>
        <v>0</v>
      </c>
      <c r="F8" s="332">
        <f t="shared" si="2"/>
        <v>0</v>
      </c>
      <c r="G8" s="332">
        <f t="shared" si="2"/>
        <v>0</v>
      </c>
      <c r="H8" s="332">
        <f t="shared" si="2"/>
        <v>0</v>
      </c>
      <c r="I8" s="332">
        <f t="shared" si="2"/>
        <v>0</v>
      </c>
      <c r="J8" s="332">
        <f t="shared" si="2"/>
        <v>0</v>
      </c>
      <c r="K8" s="332">
        <f t="shared" si="2"/>
        <v>0</v>
      </c>
      <c r="L8" s="332">
        <f t="shared" si="2"/>
        <v>0</v>
      </c>
      <c r="M8" s="332">
        <f t="shared" si="2"/>
        <v>0</v>
      </c>
    </row>
    <row r="9" spans="1:13" ht="14.4" customHeight="1" x14ac:dyDescent="0.3">
      <c r="A9" s="331" t="s">
        <v>127</v>
      </c>
      <c r="B9" s="331">
        <v>121431.63</v>
      </c>
      <c r="C9" s="331">
        <v>101154.65</v>
      </c>
      <c r="D9" s="331">
        <v>110040.99</v>
      </c>
      <c r="E9" s="331">
        <v>0</v>
      </c>
      <c r="F9" s="331">
        <v>0</v>
      </c>
      <c r="G9" s="331">
        <v>0</v>
      </c>
      <c r="H9" s="331">
        <v>0</v>
      </c>
      <c r="I9" s="331">
        <v>0</v>
      </c>
      <c r="J9" s="331">
        <v>0</v>
      </c>
      <c r="K9" s="331">
        <v>0</v>
      </c>
      <c r="L9" s="331">
        <v>0</v>
      </c>
      <c r="M9" s="331">
        <v>0</v>
      </c>
    </row>
    <row r="10" spans="1:13" ht="14.4" customHeight="1" x14ac:dyDescent="0.3">
      <c r="A10" s="331" t="s">
        <v>100</v>
      </c>
      <c r="B10" s="332">
        <f>B9/1000</f>
        <v>121.43163</v>
      </c>
      <c r="C10" s="332">
        <f t="shared" ref="C10:M10" si="3">C9/1000+B10</f>
        <v>222.58627999999999</v>
      </c>
      <c r="D10" s="332">
        <f t="shared" si="3"/>
        <v>332.62727000000001</v>
      </c>
      <c r="E10" s="332">
        <f t="shared" si="3"/>
        <v>332.62727000000001</v>
      </c>
      <c r="F10" s="332">
        <f t="shared" si="3"/>
        <v>332.62727000000001</v>
      </c>
      <c r="G10" s="332">
        <f t="shared" si="3"/>
        <v>332.62727000000001</v>
      </c>
      <c r="H10" s="332">
        <f t="shared" si="3"/>
        <v>332.62727000000001</v>
      </c>
      <c r="I10" s="332">
        <f t="shared" si="3"/>
        <v>332.62727000000001</v>
      </c>
      <c r="J10" s="332">
        <f t="shared" si="3"/>
        <v>332.62727000000001</v>
      </c>
      <c r="K10" s="332">
        <f t="shared" si="3"/>
        <v>332.62727000000001</v>
      </c>
      <c r="L10" s="332">
        <f t="shared" si="3"/>
        <v>332.62727000000001</v>
      </c>
      <c r="M10" s="332">
        <f t="shared" si="3"/>
        <v>332.62727000000001</v>
      </c>
    </row>
    <row r="11" spans="1:13" ht="14.4" customHeight="1" x14ac:dyDescent="0.3">
      <c r="A11" s="327"/>
      <c r="B11" s="327" t="s">
        <v>116</v>
      </c>
      <c r="C11" s="327">
        <f ca="1">IF(MONTH(TODAY())=1,12,MONTH(TODAY())-1)</f>
        <v>3</v>
      </c>
      <c r="D11" s="327"/>
      <c r="E11" s="327"/>
      <c r="F11" s="327"/>
      <c r="G11" s="327"/>
      <c r="H11" s="327"/>
      <c r="I11" s="327"/>
      <c r="J11" s="327"/>
      <c r="K11" s="327"/>
      <c r="L11" s="327"/>
      <c r="M11" s="327"/>
    </row>
    <row r="12" spans="1:13" ht="14.4" customHeight="1" x14ac:dyDescent="0.3">
      <c r="A12" s="327">
        <v>0</v>
      </c>
      <c r="B12" s="330">
        <f>IF(ISERROR(HI!F15),#REF!,HI!F15)</f>
        <v>1.2779780722107472</v>
      </c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</row>
    <row r="13" spans="1:13" ht="14.4" customHeight="1" x14ac:dyDescent="0.3">
      <c r="A13" s="327">
        <v>1</v>
      </c>
      <c r="B13" s="330">
        <f>IF(ISERROR(HI!F15),#REF!,HI!F15)</f>
        <v>1.2779780722107472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3" customFormat="1" ht="18.600000000000001" customHeight="1" thickBot="1" x14ac:dyDescent="0.4">
      <c r="A1" s="490" t="s">
        <v>314</v>
      </c>
      <c r="B1" s="490"/>
      <c r="C1" s="490"/>
      <c r="D1" s="490"/>
      <c r="E1" s="490"/>
      <c r="F1" s="490"/>
      <c r="G1" s="490"/>
      <c r="H1" s="481"/>
      <c r="I1" s="481"/>
      <c r="J1" s="481"/>
      <c r="K1" s="481"/>
      <c r="L1" s="481"/>
      <c r="M1" s="481"/>
      <c r="N1" s="481"/>
      <c r="O1" s="481"/>
      <c r="P1" s="481"/>
      <c r="Q1" s="481"/>
    </row>
    <row r="2" spans="1:17" s="333" customFormat="1" ht="14.4" customHeight="1" thickBot="1" x14ac:dyDescent="0.3">
      <c r="A2" s="382" t="s">
        <v>312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</row>
    <row r="3" spans="1:17" ht="14.4" customHeight="1" x14ac:dyDescent="0.3">
      <c r="A3" s="101"/>
      <c r="B3" s="491" t="s">
        <v>29</v>
      </c>
      <c r="C3" s="492"/>
      <c r="D3" s="492"/>
      <c r="E3" s="492"/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263"/>
      <c r="Q3" s="265"/>
    </row>
    <row r="4" spans="1:17" ht="14.4" customHeight="1" x14ac:dyDescent="0.3">
      <c r="A4" s="102"/>
      <c r="B4" s="24">
        <v>2016</v>
      </c>
      <c r="C4" s="264" t="s">
        <v>30</v>
      </c>
      <c r="D4" s="242" t="s">
        <v>287</v>
      </c>
      <c r="E4" s="242" t="s">
        <v>288</v>
      </c>
      <c r="F4" s="242" t="s">
        <v>289</v>
      </c>
      <c r="G4" s="242" t="s">
        <v>290</v>
      </c>
      <c r="H4" s="242" t="s">
        <v>291</v>
      </c>
      <c r="I4" s="242" t="s">
        <v>292</v>
      </c>
      <c r="J4" s="242" t="s">
        <v>293</v>
      </c>
      <c r="K4" s="242" t="s">
        <v>294</v>
      </c>
      <c r="L4" s="242" t="s">
        <v>295</v>
      </c>
      <c r="M4" s="242" t="s">
        <v>296</v>
      </c>
      <c r="N4" s="242" t="s">
        <v>297</v>
      </c>
      <c r="O4" s="242" t="s">
        <v>298</v>
      </c>
      <c r="P4" s="493" t="s">
        <v>3</v>
      </c>
      <c r="Q4" s="494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6817.47143016678</v>
      </c>
      <c r="C6" s="53">
        <v>568.12261918056504</v>
      </c>
      <c r="D6" s="53">
        <v>699.91200000000003</v>
      </c>
      <c r="E6" s="53">
        <v>564.84</v>
      </c>
      <c r="F6" s="53">
        <v>97.032079999999993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1361.7840799999999</v>
      </c>
      <c r="Q6" s="188">
        <v>0.79899657457899997</v>
      </c>
    </row>
    <row r="7" spans="1:17" ht="14.4" customHeight="1" x14ac:dyDescent="0.3">
      <c r="A7" s="19" t="s">
        <v>35</v>
      </c>
      <c r="B7" s="55">
        <v>8134.00224218323</v>
      </c>
      <c r="C7" s="56">
        <v>677.83352018193602</v>
      </c>
      <c r="D7" s="56">
        <v>796.53386999999998</v>
      </c>
      <c r="E7" s="56">
        <v>453.43356999999997</v>
      </c>
      <c r="F7" s="56">
        <v>603.86614999999995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1853.83359</v>
      </c>
      <c r="Q7" s="189">
        <v>0.91164646126399995</v>
      </c>
    </row>
    <row r="8" spans="1:17" ht="14.4" customHeight="1" x14ac:dyDescent="0.3">
      <c r="A8" s="19" t="s">
        <v>36</v>
      </c>
      <c r="B8" s="55">
        <v>4099.9641607514995</v>
      </c>
      <c r="C8" s="56">
        <v>341.66368006262502</v>
      </c>
      <c r="D8" s="56">
        <v>344.16899999999998</v>
      </c>
      <c r="E8" s="56">
        <v>153.32499999999999</v>
      </c>
      <c r="F8" s="56">
        <v>286.80200000000002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784.29600000000005</v>
      </c>
      <c r="Q8" s="189">
        <v>0.76517351786400001</v>
      </c>
    </row>
    <row r="9" spans="1:17" ht="14.4" customHeight="1" x14ac:dyDescent="0.3">
      <c r="A9" s="19" t="s">
        <v>37</v>
      </c>
      <c r="B9" s="55">
        <v>36681.0536743923</v>
      </c>
      <c r="C9" s="56">
        <v>3056.75447286603</v>
      </c>
      <c r="D9" s="56">
        <v>3202.4440199999999</v>
      </c>
      <c r="E9" s="56">
        <v>2747.0115300000002</v>
      </c>
      <c r="F9" s="56">
        <v>3215.0983700000002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9164.5539200000003</v>
      </c>
      <c r="Q9" s="189">
        <v>0.99937738990199998</v>
      </c>
    </row>
    <row r="10" spans="1:17" ht="14.4" customHeight="1" x14ac:dyDescent="0.3">
      <c r="A10" s="19" t="s">
        <v>38</v>
      </c>
      <c r="B10" s="55">
        <v>636.54791663002402</v>
      </c>
      <c r="C10" s="56">
        <v>53.045659719168</v>
      </c>
      <c r="D10" s="56">
        <v>54.134439999999998</v>
      </c>
      <c r="E10" s="56">
        <v>48.565390000000001</v>
      </c>
      <c r="F10" s="56">
        <v>59.781199999999998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162.48103</v>
      </c>
      <c r="Q10" s="189">
        <v>1.0210136629469999</v>
      </c>
    </row>
    <row r="11" spans="1:17" ht="14.4" customHeight="1" x14ac:dyDescent="0.3">
      <c r="A11" s="19" t="s">
        <v>39</v>
      </c>
      <c r="B11" s="55">
        <v>782.15989903381501</v>
      </c>
      <c r="C11" s="56">
        <v>65.179991586151004</v>
      </c>
      <c r="D11" s="56">
        <v>65.491039999999998</v>
      </c>
      <c r="E11" s="56">
        <v>56.195459999999997</v>
      </c>
      <c r="F11" s="56">
        <v>66.62603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188.31253000000001</v>
      </c>
      <c r="Q11" s="189">
        <v>0.96303853077900003</v>
      </c>
    </row>
    <row r="12" spans="1:17" ht="14.4" customHeight="1" x14ac:dyDescent="0.3">
      <c r="A12" s="19" t="s">
        <v>40</v>
      </c>
      <c r="B12" s="55">
        <v>383.46570429416198</v>
      </c>
      <c r="C12" s="56">
        <v>31.955475357846002</v>
      </c>
      <c r="D12" s="56">
        <v>20.05538</v>
      </c>
      <c r="E12" s="56">
        <v>11.58981</v>
      </c>
      <c r="F12" s="56">
        <v>85.834630000000004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117.47982</v>
      </c>
      <c r="Q12" s="189">
        <v>1.2254532145570001</v>
      </c>
    </row>
    <row r="13" spans="1:17" ht="14.4" customHeight="1" x14ac:dyDescent="0.3">
      <c r="A13" s="19" t="s">
        <v>41</v>
      </c>
      <c r="B13" s="55">
        <v>572.00015767504499</v>
      </c>
      <c r="C13" s="56">
        <v>47.666679806253001</v>
      </c>
      <c r="D13" s="56">
        <v>51.936340000000001</v>
      </c>
      <c r="E13" s="56">
        <v>52.637</v>
      </c>
      <c r="F13" s="56">
        <v>38.365699999999997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142.93904000000001</v>
      </c>
      <c r="Q13" s="189">
        <v>0.99957343075500005</v>
      </c>
    </row>
    <row r="14" spans="1:17" ht="14.4" customHeight="1" x14ac:dyDescent="0.3">
      <c r="A14" s="19" t="s">
        <v>42</v>
      </c>
      <c r="B14" s="55">
        <v>2109.6413691975599</v>
      </c>
      <c r="C14" s="56">
        <v>175.80344743313</v>
      </c>
      <c r="D14" s="56">
        <v>258.41000000000003</v>
      </c>
      <c r="E14" s="56">
        <v>197.672</v>
      </c>
      <c r="F14" s="56">
        <v>211.571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667.65300000000002</v>
      </c>
      <c r="Q14" s="189">
        <v>1.2659080538480001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313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313</v>
      </c>
    </row>
    <row r="17" spans="1:17" ht="14.4" customHeight="1" x14ac:dyDescent="0.3">
      <c r="A17" s="19" t="s">
        <v>45</v>
      </c>
      <c r="B17" s="55">
        <v>1141.4228781678701</v>
      </c>
      <c r="C17" s="56">
        <v>95.118573180655005</v>
      </c>
      <c r="D17" s="56">
        <v>28.822320000000001</v>
      </c>
      <c r="E17" s="56">
        <v>190.69779</v>
      </c>
      <c r="F17" s="56">
        <v>168.2124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387.73250999999999</v>
      </c>
      <c r="Q17" s="189">
        <v>1.3587690151159999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4.0659999999999998</v>
      </c>
      <c r="E18" s="56">
        <v>4.5759999999999996</v>
      </c>
      <c r="F18" s="56">
        <v>5.35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13.992000000000001</v>
      </c>
      <c r="Q18" s="189" t="s">
        <v>313</v>
      </c>
    </row>
    <row r="19" spans="1:17" ht="14.4" customHeight="1" x14ac:dyDescent="0.3">
      <c r="A19" s="19" t="s">
        <v>47</v>
      </c>
      <c r="B19" s="55">
        <v>3794.7715105359798</v>
      </c>
      <c r="C19" s="56">
        <v>316.23095921133199</v>
      </c>
      <c r="D19" s="56">
        <v>315.75778000000003</v>
      </c>
      <c r="E19" s="56">
        <v>276.43389999999999</v>
      </c>
      <c r="F19" s="56">
        <v>313.36174999999997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905.55343000000005</v>
      </c>
      <c r="Q19" s="189">
        <v>0.95452748866199999</v>
      </c>
    </row>
    <row r="20" spans="1:17" ht="14.4" customHeight="1" x14ac:dyDescent="0.3">
      <c r="A20" s="19" t="s">
        <v>48</v>
      </c>
      <c r="B20" s="55">
        <v>71952.019833977494</v>
      </c>
      <c r="C20" s="56">
        <v>5996.00165283146</v>
      </c>
      <c r="D20" s="56">
        <v>5927.5474199999999</v>
      </c>
      <c r="E20" s="56">
        <v>5751.6926700000004</v>
      </c>
      <c r="F20" s="56">
        <v>5956.1759599999996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17635.41605</v>
      </c>
      <c r="Q20" s="189">
        <v>0.980398665148</v>
      </c>
    </row>
    <row r="21" spans="1:17" ht="14.4" customHeight="1" x14ac:dyDescent="0.3">
      <c r="A21" s="20" t="s">
        <v>49</v>
      </c>
      <c r="B21" s="55">
        <v>7004.0174724323097</v>
      </c>
      <c r="C21" s="56">
        <v>583.66812270269202</v>
      </c>
      <c r="D21" s="56">
        <v>593.83600000000001</v>
      </c>
      <c r="E21" s="56">
        <v>593.47</v>
      </c>
      <c r="F21" s="56">
        <v>586.22699999999998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1773.5329999999999</v>
      </c>
      <c r="Q21" s="189">
        <v>1.012866119755</v>
      </c>
    </row>
    <row r="22" spans="1:17" ht="14.4" customHeight="1" x14ac:dyDescent="0.3">
      <c r="A22" s="19" t="s">
        <v>50</v>
      </c>
      <c r="B22" s="55">
        <v>46.057177038109998</v>
      </c>
      <c r="C22" s="56">
        <v>3.838098086509</v>
      </c>
      <c r="D22" s="56">
        <v>0</v>
      </c>
      <c r="E22" s="56">
        <v>6.57</v>
      </c>
      <c r="F22" s="56">
        <v>20.885000000000002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27.454999999999998</v>
      </c>
      <c r="Q22" s="189">
        <v>2.3844275108109998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313</v>
      </c>
    </row>
    <row r="24" spans="1:17" ht="14.4" customHeight="1" x14ac:dyDescent="0.3">
      <c r="A24" s="20" t="s">
        <v>52</v>
      </c>
      <c r="B24" s="55">
        <v>143.45162920875001</v>
      </c>
      <c r="C24" s="56">
        <v>11.954302434061001</v>
      </c>
      <c r="D24" s="56">
        <v>12.344169999998</v>
      </c>
      <c r="E24" s="56">
        <v>5.2994800000010001</v>
      </c>
      <c r="F24" s="56">
        <v>8.0014799999970005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25.645129999997</v>
      </c>
      <c r="Q24" s="189">
        <v>0.71508787014599995</v>
      </c>
    </row>
    <row r="25" spans="1:17" ht="14.4" customHeight="1" x14ac:dyDescent="0.3">
      <c r="A25" s="21" t="s">
        <v>53</v>
      </c>
      <c r="B25" s="58">
        <v>144298.04705568499</v>
      </c>
      <c r="C25" s="59">
        <v>12024.837254640401</v>
      </c>
      <c r="D25" s="59">
        <v>12375.459779999999</v>
      </c>
      <c r="E25" s="59">
        <v>11114.009599999999</v>
      </c>
      <c r="F25" s="59">
        <v>11723.19075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35212.660129999997</v>
      </c>
      <c r="Q25" s="190">
        <v>0.97610912547999995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955.57330000000002</v>
      </c>
      <c r="E26" s="56">
        <v>757.37923999999998</v>
      </c>
      <c r="F26" s="56">
        <v>937.40630999999996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2650.3588500000001</v>
      </c>
      <c r="Q26" s="189" t="s">
        <v>313</v>
      </c>
    </row>
    <row r="27" spans="1:17" ht="14.4" customHeight="1" x14ac:dyDescent="0.3">
      <c r="A27" s="22" t="s">
        <v>55</v>
      </c>
      <c r="B27" s="58">
        <v>144298.04705568499</v>
      </c>
      <c r="C27" s="59">
        <v>12024.837254640401</v>
      </c>
      <c r="D27" s="59">
        <v>13331.033079999999</v>
      </c>
      <c r="E27" s="59">
        <v>11871.38884</v>
      </c>
      <c r="F27" s="59">
        <v>12660.59706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37863.018980000001</v>
      </c>
      <c r="Q27" s="190">
        <v>1.049578140593</v>
      </c>
    </row>
    <row r="28" spans="1:17" ht="14.4" customHeight="1" x14ac:dyDescent="0.3">
      <c r="A28" s="20" t="s">
        <v>56</v>
      </c>
      <c r="B28" s="55">
        <v>0.30296716341300001</v>
      </c>
      <c r="C28" s="56">
        <v>2.5247263616999999E-2</v>
      </c>
      <c r="D28" s="56">
        <v>0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0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313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10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0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0</v>
      </c>
      <c r="Q31" s="191" t="s">
        <v>313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202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299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90" t="s">
        <v>61</v>
      </c>
      <c r="B1" s="490"/>
      <c r="C1" s="490"/>
      <c r="D1" s="490"/>
      <c r="E1" s="490"/>
      <c r="F1" s="490"/>
      <c r="G1" s="490"/>
      <c r="H1" s="495"/>
      <c r="I1" s="495"/>
      <c r="J1" s="495"/>
      <c r="K1" s="495"/>
    </row>
    <row r="2" spans="1:11" s="64" customFormat="1" ht="14.4" customHeight="1" thickBot="1" x14ac:dyDescent="0.35">
      <c r="A2" s="382" t="s">
        <v>312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91" t="s">
        <v>62</v>
      </c>
      <c r="C3" s="492"/>
      <c r="D3" s="492"/>
      <c r="E3" s="492"/>
      <c r="F3" s="498" t="s">
        <v>63</v>
      </c>
      <c r="G3" s="492"/>
      <c r="H3" s="492"/>
      <c r="I3" s="492"/>
      <c r="J3" s="492"/>
      <c r="K3" s="499"/>
    </row>
    <row r="4" spans="1:11" ht="14.4" customHeight="1" x14ac:dyDescent="0.3">
      <c r="A4" s="102"/>
      <c r="B4" s="496"/>
      <c r="C4" s="497"/>
      <c r="D4" s="497"/>
      <c r="E4" s="497"/>
      <c r="F4" s="500" t="s">
        <v>304</v>
      </c>
      <c r="G4" s="502" t="s">
        <v>64</v>
      </c>
      <c r="H4" s="266" t="s">
        <v>183</v>
      </c>
      <c r="I4" s="500" t="s">
        <v>65</v>
      </c>
      <c r="J4" s="502" t="s">
        <v>275</v>
      </c>
      <c r="K4" s="503" t="s">
        <v>306</v>
      </c>
    </row>
    <row r="5" spans="1:11" ht="42" thickBot="1" x14ac:dyDescent="0.35">
      <c r="A5" s="103"/>
      <c r="B5" s="28" t="s">
        <v>300</v>
      </c>
      <c r="C5" s="29" t="s">
        <v>301</v>
      </c>
      <c r="D5" s="30" t="s">
        <v>302</v>
      </c>
      <c r="E5" s="30" t="s">
        <v>303</v>
      </c>
      <c r="F5" s="501"/>
      <c r="G5" s="501"/>
      <c r="H5" s="29" t="s">
        <v>305</v>
      </c>
      <c r="I5" s="501"/>
      <c r="J5" s="501"/>
      <c r="K5" s="504"/>
    </row>
    <row r="6" spans="1:11" ht="14.4" customHeight="1" thickBot="1" x14ac:dyDescent="0.35">
      <c r="A6" s="637" t="s">
        <v>315</v>
      </c>
      <c r="B6" s="619">
        <v>143262.54716249299</v>
      </c>
      <c r="C6" s="619">
        <v>144937.11316000001</v>
      </c>
      <c r="D6" s="620">
        <v>1674.56599750696</v>
      </c>
      <c r="E6" s="621">
        <v>1.0116887911779999</v>
      </c>
      <c r="F6" s="619">
        <v>144298.04705568499</v>
      </c>
      <c r="G6" s="620">
        <v>36074.511763921197</v>
      </c>
      <c r="H6" s="622">
        <v>11723.19075</v>
      </c>
      <c r="I6" s="619">
        <v>35212.660129999997</v>
      </c>
      <c r="J6" s="620">
        <v>-861.85163392123695</v>
      </c>
      <c r="K6" s="623">
        <v>0.24402728136999999</v>
      </c>
    </row>
    <row r="7" spans="1:11" ht="14.4" customHeight="1" thickBot="1" x14ac:dyDescent="0.35">
      <c r="A7" s="638" t="s">
        <v>316</v>
      </c>
      <c r="B7" s="619">
        <v>60099.113800053703</v>
      </c>
      <c r="C7" s="619">
        <v>61360.562610000001</v>
      </c>
      <c r="D7" s="620">
        <v>1261.4488099463499</v>
      </c>
      <c r="E7" s="621">
        <v>1.020989474389</v>
      </c>
      <c r="F7" s="619">
        <v>60216.306554324401</v>
      </c>
      <c r="G7" s="620">
        <v>15054.0766385811</v>
      </c>
      <c r="H7" s="622">
        <v>4664.9781400000002</v>
      </c>
      <c r="I7" s="619">
        <v>14443.333640000001</v>
      </c>
      <c r="J7" s="620">
        <v>-610.74299858110101</v>
      </c>
      <c r="K7" s="623">
        <v>0.23985751479</v>
      </c>
    </row>
    <row r="8" spans="1:11" ht="14.4" customHeight="1" thickBot="1" x14ac:dyDescent="0.35">
      <c r="A8" s="639" t="s">
        <v>317</v>
      </c>
      <c r="B8" s="619">
        <v>57996.176121537697</v>
      </c>
      <c r="C8" s="619">
        <v>59414.391609999999</v>
      </c>
      <c r="D8" s="620">
        <v>1418.2154884623201</v>
      </c>
      <c r="E8" s="621">
        <v>1.02445360338</v>
      </c>
      <c r="F8" s="619">
        <v>58106.665185126803</v>
      </c>
      <c r="G8" s="620">
        <v>14526.666296281701</v>
      </c>
      <c r="H8" s="622">
        <v>4453.4071400000003</v>
      </c>
      <c r="I8" s="619">
        <v>13775.68064</v>
      </c>
      <c r="J8" s="620">
        <v>-750.98565628171104</v>
      </c>
      <c r="K8" s="623">
        <v>0.23707573986700001</v>
      </c>
    </row>
    <row r="9" spans="1:11" ht="14.4" customHeight="1" thickBot="1" x14ac:dyDescent="0.35">
      <c r="A9" s="640" t="s">
        <v>318</v>
      </c>
      <c r="B9" s="624">
        <v>0</v>
      </c>
      <c r="C9" s="624">
        <v>5.94E-3</v>
      </c>
      <c r="D9" s="625">
        <v>5.94E-3</v>
      </c>
      <c r="E9" s="626" t="s">
        <v>313</v>
      </c>
      <c r="F9" s="624">
        <v>0</v>
      </c>
      <c r="G9" s="625">
        <v>0</v>
      </c>
      <c r="H9" s="627">
        <v>9.7999999999999997E-4</v>
      </c>
      <c r="I9" s="624">
        <v>6.3000000000000003E-4</v>
      </c>
      <c r="J9" s="625">
        <v>6.3000000000000003E-4</v>
      </c>
      <c r="K9" s="628" t="s">
        <v>313</v>
      </c>
    </row>
    <row r="10" spans="1:11" ht="14.4" customHeight="1" thickBot="1" x14ac:dyDescent="0.35">
      <c r="A10" s="641" t="s">
        <v>319</v>
      </c>
      <c r="B10" s="619">
        <v>0</v>
      </c>
      <c r="C10" s="619">
        <v>5.94E-3</v>
      </c>
      <c r="D10" s="620">
        <v>5.94E-3</v>
      </c>
      <c r="E10" s="629" t="s">
        <v>313</v>
      </c>
      <c r="F10" s="619">
        <v>0</v>
      </c>
      <c r="G10" s="620">
        <v>0</v>
      </c>
      <c r="H10" s="622">
        <v>9.7999999999999997E-4</v>
      </c>
      <c r="I10" s="619">
        <v>6.3000000000000003E-4</v>
      </c>
      <c r="J10" s="620">
        <v>6.3000000000000003E-4</v>
      </c>
      <c r="K10" s="630" t="s">
        <v>313</v>
      </c>
    </row>
    <row r="11" spans="1:11" ht="14.4" customHeight="1" thickBot="1" x14ac:dyDescent="0.35">
      <c r="A11" s="640" t="s">
        <v>320</v>
      </c>
      <c r="B11" s="624">
        <v>7359.6081514218604</v>
      </c>
      <c r="C11" s="624">
        <v>6640.0686999999998</v>
      </c>
      <c r="D11" s="625">
        <v>-719.53945142186103</v>
      </c>
      <c r="E11" s="631">
        <v>0.90223128234299999</v>
      </c>
      <c r="F11" s="624">
        <v>6817.47143016678</v>
      </c>
      <c r="G11" s="625">
        <v>1704.36785754169</v>
      </c>
      <c r="H11" s="627">
        <v>97.032079999999993</v>
      </c>
      <c r="I11" s="624">
        <v>1361.7840799999999</v>
      </c>
      <c r="J11" s="625">
        <v>-342.58377754169402</v>
      </c>
      <c r="K11" s="632">
        <v>0.19974914364400001</v>
      </c>
    </row>
    <row r="12" spans="1:11" ht="14.4" customHeight="1" thickBot="1" x14ac:dyDescent="0.35">
      <c r="A12" s="641" t="s">
        <v>321</v>
      </c>
      <c r="B12" s="619">
        <v>7359.6081514218604</v>
      </c>
      <c r="C12" s="619">
        <v>6640.0686999999998</v>
      </c>
      <c r="D12" s="620">
        <v>-719.53945142186103</v>
      </c>
      <c r="E12" s="621">
        <v>0.90223128234299999</v>
      </c>
      <c r="F12" s="619">
        <v>6817.47143016678</v>
      </c>
      <c r="G12" s="620">
        <v>1704.36785754169</v>
      </c>
      <c r="H12" s="622">
        <v>97.032079999999993</v>
      </c>
      <c r="I12" s="619">
        <v>1361.7840799999999</v>
      </c>
      <c r="J12" s="620">
        <v>-342.58377754169402</v>
      </c>
      <c r="K12" s="623">
        <v>0.19974914364400001</v>
      </c>
    </row>
    <row r="13" spans="1:11" ht="14.4" customHeight="1" thickBot="1" x14ac:dyDescent="0.35">
      <c r="A13" s="640" t="s">
        <v>322</v>
      </c>
      <c r="B13" s="624">
        <v>7733.9023882869496</v>
      </c>
      <c r="C13" s="624">
        <v>8076.3449799999999</v>
      </c>
      <c r="D13" s="625">
        <v>342.44259171304702</v>
      </c>
      <c r="E13" s="631">
        <v>1.044278111426</v>
      </c>
      <c r="F13" s="624">
        <v>8134.00224218323</v>
      </c>
      <c r="G13" s="625">
        <v>2033.50056054581</v>
      </c>
      <c r="H13" s="627">
        <v>603.86614999999995</v>
      </c>
      <c r="I13" s="624">
        <v>1853.83359</v>
      </c>
      <c r="J13" s="625">
        <v>-179.666970545808</v>
      </c>
      <c r="K13" s="632">
        <v>0.22791161531599999</v>
      </c>
    </row>
    <row r="14" spans="1:11" ht="14.4" customHeight="1" thickBot="1" x14ac:dyDescent="0.35">
      <c r="A14" s="641" t="s">
        <v>323</v>
      </c>
      <c r="B14" s="619">
        <v>5665.9541324746897</v>
      </c>
      <c r="C14" s="619">
        <v>5716.7019799999998</v>
      </c>
      <c r="D14" s="620">
        <v>50.747847525311002</v>
      </c>
      <c r="E14" s="621">
        <v>1.008956628722</v>
      </c>
      <c r="F14" s="619">
        <v>5820.0016043160103</v>
      </c>
      <c r="G14" s="620">
        <v>1455.0004010790001</v>
      </c>
      <c r="H14" s="622">
        <v>437.80637999999999</v>
      </c>
      <c r="I14" s="619">
        <v>1348.1802299999999</v>
      </c>
      <c r="J14" s="620">
        <v>-106.82017107900199</v>
      </c>
      <c r="K14" s="623">
        <v>0.23164602377400001</v>
      </c>
    </row>
    <row r="15" spans="1:11" ht="14.4" customHeight="1" thickBot="1" x14ac:dyDescent="0.35">
      <c r="A15" s="641" t="s">
        <v>324</v>
      </c>
      <c r="B15" s="619">
        <v>358</v>
      </c>
      <c r="C15" s="619">
        <v>412.54469</v>
      </c>
      <c r="D15" s="620">
        <v>54.544690000000003</v>
      </c>
      <c r="E15" s="621">
        <v>1.1523594692729999</v>
      </c>
      <c r="F15" s="619">
        <v>442.00012183980698</v>
      </c>
      <c r="G15" s="620">
        <v>110.500030459952</v>
      </c>
      <c r="H15" s="622">
        <v>45.134880000000003</v>
      </c>
      <c r="I15" s="619">
        <v>139.46529000000001</v>
      </c>
      <c r="J15" s="620">
        <v>28.965259540047999</v>
      </c>
      <c r="K15" s="623">
        <v>0.31553224333800001</v>
      </c>
    </row>
    <row r="16" spans="1:11" ht="14.4" customHeight="1" thickBot="1" x14ac:dyDescent="0.35">
      <c r="A16" s="641" t="s">
        <v>325</v>
      </c>
      <c r="B16" s="619">
        <v>199</v>
      </c>
      <c r="C16" s="619">
        <v>117.53554</v>
      </c>
      <c r="D16" s="620">
        <v>-81.464459999998994</v>
      </c>
      <c r="E16" s="621">
        <v>0.59063085427100004</v>
      </c>
      <c r="F16" s="619">
        <v>127.00003500827</v>
      </c>
      <c r="G16" s="620">
        <v>31.750008752067</v>
      </c>
      <c r="H16" s="622">
        <v>3.4065099999999999</v>
      </c>
      <c r="I16" s="619">
        <v>19.749949999999998</v>
      </c>
      <c r="J16" s="620">
        <v>-12.000058752067</v>
      </c>
      <c r="K16" s="623">
        <v>0.15551137445499999</v>
      </c>
    </row>
    <row r="17" spans="1:11" ht="14.4" customHeight="1" thickBot="1" x14ac:dyDescent="0.35">
      <c r="A17" s="641" t="s">
        <v>326</v>
      </c>
      <c r="B17" s="619">
        <v>632.25792305893003</v>
      </c>
      <c r="C17" s="619">
        <v>922.73585000000003</v>
      </c>
      <c r="D17" s="620">
        <v>290.47792694107</v>
      </c>
      <c r="E17" s="621">
        <v>1.4594294770330001</v>
      </c>
      <c r="F17" s="619">
        <v>862.00023761518901</v>
      </c>
      <c r="G17" s="620">
        <v>215.500059403797</v>
      </c>
      <c r="H17" s="622">
        <v>51.48</v>
      </c>
      <c r="I17" s="619">
        <v>178.29130000000001</v>
      </c>
      <c r="J17" s="620">
        <v>-37.208759403797004</v>
      </c>
      <c r="K17" s="623">
        <v>0.20683439774099999</v>
      </c>
    </row>
    <row r="18" spans="1:11" ht="14.4" customHeight="1" thickBot="1" x14ac:dyDescent="0.35">
      <c r="A18" s="641" t="s">
        <v>327</v>
      </c>
      <c r="B18" s="619">
        <v>21.999999307052999</v>
      </c>
      <c r="C18" s="619">
        <v>43.291759999999996</v>
      </c>
      <c r="D18" s="620">
        <v>21.291760692945999</v>
      </c>
      <c r="E18" s="621">
        <v>1.9678073347080001</v>
      </c>
      <c r="F18" s="619">
        <v>58.000015988027997</v>
      </c>
      <c r="G18" s="620">
        <v>14.500003997006999</v>
      </c>
      <c r="H18" s="622">
        <v>0</v>
      </c>
      <c r="I18" s="619">
        <v>0</v>
      </c>
      <c r="J18" s="620">
        <v>-14.500003997006999</v>
      </c>
      <c r="K18" s="623">
        <v>0</v>
      </c>
    </row>
    <row r="19" spans="1:11" ht="14.4" customHeight="1" thickBot="1" x14ac:dyDescent="0.35">
      <c r="A19" s="641" t="s">
        <v>328</v>
      </c>
      <c r="B19" s="619">
        <v>549.02742880913001</v>
      </c>
      <c r="C19" s="619">
        <v>511.21973000000003</v>
      </c>
      <c r="D19" s="620">
        <v>-37.807698809129</v>
      </c>
      <c r="E19" s="621">
        <v>0.93113695814499997</v>
      </c>
      <c r="F19" s="619">
        <v>500.000137827836</v>
      </c>
      <c r="G19" s="620">
        <v>125.000034456959</v>
      </c>
      <c r="H19" s="622">
        <v>45.751710000000003</v>
      </c>
      <c r="I19" s="619">
        <v>93.582660000000004</v>
      </c>
      <c r="J19" s="620">
        <v>-31.417374456958999</v>
      </c>
      <c r="K19" s="623">
        <v>0.18716526840600001</v>
      </c>
    </row>
    <row r="20" spans="1:11" ht="14.4" customHeight="1" thickBot="1" x14ac:dyDescent="0.35">
      <c r="A20" s="641" t="s">
        <v>329</v>
      </c>
      <c r="B20" s="619">
        <v>30.608747726594</v>
      </c>
      <c r="C20" s="619">
        <v>56.105350000000001</v>
      </c>
      <c r="D20" s="620">
        <v>25.496602273404999</v>
      </c>
      <c r="E20" s="621">
        <v>1.8329841684849999</v>
      </c>
      <c r="F20" s="619">
        <v>65.000017917617996</v>
      </c>
      <c r="G20" s="620">
        <v>16.250004479404002</v>
      </c>
      <c r="H20" s="622">
        <v>0.60045999999999999</v>
      </c>
      <c r="I20" s="619">
        <v>1.5724400000000001</v>
      </c>
      <c r="J20" s="620">
        <v>-14.677564479403999</v>
      </c>
      <c r="K20" s="623">
        <v>2.4191377946000001E-2</v>
      </c>
    </row>
    <row r="21" spans="1:11" ht="14.4" customHeight="1" thickBot="1" x14ac:dyDescent="0.35">
      <c r="A21" s="641" t="s">
        <v>330</v>
      </c>
      <c r="B21" s="619">
        <v>277.054156910556</v>
      </c>
      <c r="C21" s="619">
        <v>296.21008</v>
      </c>
      <c r="D21" s="620">
        <v>19.155923089443</v>
      </c>
      <c r="E21" s="621">
        <v>1.0691414389980001</v>
      </c>
      <c r="F21" s="619">
        <v>260.00007167047499</v>
      </c>
      <c r="G21" s="620">
        <v>65.000017917617996</v>
      </c>
      <c r="H21" s="622">
        <v>19.686209999999999</v>
      </c>
      <c r="I21" s="619">
        <v>72.991720000000001</v>
      </c>
      <c r="J21" s="620">
        <v>7.9917020823809999</v>
      </c>
      <c r="K21" s="623">
        <v>0.280737307228</v>
      </c>
    </row>
    <row r="22" spans="1:11" ht="14.4" customHeight="1" thickBot="1" x14ac:dyDescent="0.35">
      <c r="A22" s="640" t="s">
        <v>331</v>
      </c>
      <c r="B22" s="624">
        <v>3365.5794619579901</v>
      </c>
      <c r="C22" s="624">
        <v>4392.8184499999998</v>
      </c>
      <c r="D22" s="625">
        <v>1027.2389880420101</v>
      </c>
      <c r="E22" s="631">
        <v>1.3052190565249999</v>
      </c>
      <c r="F22" s="624">
        <v>4099.9641607514995</v>
      </c>
      <c r="G22" s="625">
        <v>1024.9910401878799</v>
      </c>
      <c r="H22" s="627">
        <v>286.80200000000002</v>
      </c>
      <c r="I22" s="624">
        <v>784.29600000000005</v>
      </c>
      <c r="J22" s="625">
        <v>-240.69504018787501</v>
      </c>
      <c r="K22" s="632">
        <v>0.191293379466</v>
      </c>
    </row>
    <row r="23" spans="1:11" ht="14.4" customHeight="1" thickBot="1" x14ac:dyDescent="0.35">
      <c r="A23" s="641" t="s">
        <v>332</v>
      </c>
      <c r="B23" s="619">
        <v>2938.2211252181801</v>
      </c>
      <c r="C23" s="619">
        <v>3814.0704500000002</v>
      </c>
      <c r="D23" s="620">
        <v>875.849324781821</v>
      </c>
      <c r="E23" s="621">
        <v>1.2980882947379999</v>
      </c>
      <c r="F23" s="619">
        <v>3586.9001978731999</v>
      </c>
      <c r="G23" s="620">
        <v>896.72504946829997</v>
      </c>
      <c r="H23" s="622">
        <v>257.83999999999997</v>
      </c>
      <c r="I23" s="619">
        <v>700.53</v>
      </c>
      <c r="J23" s="620">
        <v>-196.1950494683</v>
      </c>
      <c r="K23" s="623">
        <v>0.19530233944399999</v>
      </c>
    </row>
    <row r="24" spans="1:11" ht="14.4" customHeight="1" thickBot="1" x14ac:dyDescent="0.35">
      <c r="A24" s="641" t="s">
        <v>333</v>
      </c>
      <c r="B24" s="619">
        <v>427.35833673981199</v>
      </c>
      <c r="C24" s="619">
        <v>578.74800000000005</v>
      </c>
      <c r="D24" s="620">
        <v>151.389663260188</v>
      </c>
      <c r="E24" s="621">
        <v>1.3542452556669999</v>
      </c>
      <c r="F24" s="619">
        <v>513.0639628783</v>
      </c>
      <c r="G24" s="620">
        <v>128.265990719575</v>
      </c>
      <c r="H24" s="622">
        <v>28.962</v>
      </c>
      <c r="I24" s="619">
        <v>83.766000000000005</v>
      </c>
      <c r="J24" s="620">
        <v>-44.499990719575003</v>
      </c>
      <c r="K24" s="623">
        <v>0.163266193029</v>
      </c>
    </row>
    <row r="25" spans="1:11" ht="14.4" customHeight="1" thickBot="1" x14ac:dyDescent="0.35">
      <c r="A25" s="640" t="s">
        <v>334</v>
      </c>
      <c r="B25" s="624">
        <v>36545.997387097297</v>
      </c>
      <c r="C25" s="624">
        <v>37902.190600000002</v>
      </c>
      <c r="D25" s="625">
        <v>1356.19321290268</v>
      </c>
      <c r="E25" s="631">
        <v>1.037109213316</v>
      </c>
      <c r="F25" s="624">
        <v>36681.0536743923</v>
      </c>
      <c r="G25" s="625">
        <v>9170.2634185980805</v>
      </c>
      <c r="H25" s="627">
        <v>3215.0983700000002</v>
      </c>
      <c r="I25" s="624">
        <v>9164.5539200000003</v>
      </c>
      <c r="J25" s="625">
        <v>-5.7094985980760002</v>
      </c>
      <c r="K25" s="632">
        <v>0.24984434747500001</v>
      </c>
    </row>
    <row r="26" spans="1:11" ht="14.4" customHeight="1" thickBot="1" x14ac:dyDescent="0.35">
      <c r="A26" s="641" t="s">
        <v>335</v>
      </c>
      <c r="B26" s="619">
        <v>0</v>
      </c>
      <c r="C26" s="619">
        <v>0</v>
      </c>
      <c r="D26" s="620">
        <v>0</v>
      </c>
      <c r="E26" s="629" t="s">
        <v>313</v>
      </c>
      <c r="F26" s="619">
        <v>0</v>
      </c>
      <c r="G26" s="620">
        <v>0</v>
      </c>
      <c r="H26" s="622">
        <v>488.82</v>
      </c>
      <c r="I26" s="619">
        <v>488.82</v>
      </c>
      <c r="J26" s="620">
        <v>488.82</v>
      </c>
      <c r="K26" s="630" t="s">
        <v>336</v>
      </c>
    </row>
    <row r="27" spans="1:11" ht="14.4" customHeight="1" thickBot="1" x14ac:dyDescent="0.35">
      <c r="A27" s="641" t="s">
        <v>337</v>
      </c>
      <c r="B27" s="619">
        <v>3628.9998856952998</v>
      </c>
      <c r="C27" s="619">
        <v>3048.5957199999998</v>
      </c>
      <c r="D27" s="620">
        <v>-580.40416569529498</v>
      </c>
      <c r="E27" s="621">
        <v>0.840064980992</v>
      </c>
      <c r="F27" s="619">
        <v>3400.0009372292802</v>
      </c>
      <c r="G27" s="620">
        <v>850.00023430732006</v>
      </c>
      <c r="H27" s="622">
        <v>119.80477999999999</v>
      </c>
      <c r="I27" s="619">
        <v>785.34554000000003</v>
      </c>
      <c r="J27" s="620">
        <v>-64.65469430732</v>
      </c>
      <c r="K27" s="623">
        <v>0.23098391868000001</v>
      </c>
    </row>
    <row r="28" spans="1:11" ht="14.4" customHeight="1" thickBot="1" x14ac:dyDescent="0.35">
      <c r="A28" s="641" t="s">
        <v>338</v>
      </c>
      <c r="B28" s="619">
        <v>654.99997936908699</v>
      </c>
      <c r="C28" s="619">
        <v>1304.7335399999999</v>
      </c>
      <c r="D28" s="620">
        <v>649.73356063091398</v>
      </c>
      <c r="E28" s="621">
        <v>1.9919596657950001</v>
      </c>
      <c r="F28" s="619">
        <v>655.00018055446503</v>
      </c>
      <c r="G28" s="620">
        <v>163.750045138616</v>
      </c>
      <c r="H28" s="622">
        <v>40.446649999999998</v>
      </c>
      <c r="I28" s="619">
        <v>122.12042</v>
      </c>
      <c r="J28" s="620">
        <v>-41.629625138615999</v>
      </c>
      <c r="K28" s="623">
        <v>0.186443337918</v>
      </c>
    </row>
    <row r="29" spans="1:11" ht="14.4" customHeight="1" thickBot="1" x14ac:dyDescent="0.35">
      <c r="A29" s="641" t="s">
        <v>339</v>
      </c>
      <c r="B29" s="619">
        <v>1117.9999647857101</v>
      </c>
      <c r="C29" s="619">
        <v>965.40517999999997</v>
      </c>
      <c r="D29" s="620">
        <v>-152.59478478570901</v>
      </c>
      <c r="E29" s="621">
        <v>0.86351092165200005</v>
      </c>
      <c r="F29" s="619">
        <v>1000.00027565567</v>
      </c>
      <c r="G29" s="620">
        <v>250.000068913918</v>
      </c>
      <c r="H29" s="622">
        <v>72.10136</v>
      </c>
      <c r="I29" s="619">
        <v>259.72600999999997</v>
      </c>
      <c r="J29" s="620">
        <v>9.7259410860820008</v>
      </c>
      <c r="K29" s="623">
        <v>0.25972593840500002</v>
      </c>
    </row>
    <row r="30" spans="1:11" ht="14.4" customHeight="1" thickBot="1" x14ac:dyDescent="0.35">
      <c r="A30" s="641" t="s">
        <v>340</v>
      </c>
      <c r="B30" s="619">
        <v>0</v>
      </c>
      <c r="C30" s="619">
        <v>21.146000000000001</v>
      </c>
      <c r="D30" s="620">
        <v>21.146000000000001</v>
      </c>
      <c r="E30" s="629" t="s">
        <v>336</v>
      </c>
      <c r="F30" s="619">
        <v>0</v>
      </c>
      <c r="G30" s="620">
        <v>0</v>
      </c>
      <c r="H30" s="622">
        <v>0</v>
      </c>
      <c r="I30" s="619">
        <v>0</v>
      </c>
      <c r="J30" s="620">
        <v>0</v>
      </c>
      <c r="K30" s="630" t="s">
        <v>313</v>
      </c>
    </row>
    <row r="31" spans="1:11" ht="14.4" customHeight="1" thickBot="1" x14ac:dyDescent="0.35">
      <c r="A31" s="641" t="s">
        <v>341</v>
      </c>
      <c r="B31" s="619">
        <v>1.999999937004</v>
      </c>
      <c r="C31" s="619">
        <v>0.88504000000000005</v>
      </c>
      <c r="D31" s="620">
        <v>-1.114959937004</v>
      </c>
      <c r="E31" s="621">
        <v>0.442520013938</v>
      </c>
      <c r="F31" s="619">
        <v>1.0000002756549999</v>
      </c>
      <c r="G31" s="620">
        <v>0.25000006891299997</v>
      </c>
      <c r="H31" s="622">
        <v>0</v>
      </c>
      <c r="I31" s="619">
        <v>0.27588000000000001</v>
      </c>
      <c r="J31" s="620">
        <v>2.5879931086000001E-2</v>
      </c>
      <c r="K31" s="623">
        <v>0.27587992395200001</v>
      </c>
    </row>
    <row r="32" spans="1:11" ht="14.4" customHeight="1" thickBot="1" x14ac:dyDescent="0.35">
      <c r="A32" s="641" t="s">
        <v>342</v>
      </c>
      <c r="B32" s="619">
        <v>1021.99996780948</v>
      </c>
      <c r="C32" s="619">
        <v>1061.37788</v>
      </c>
      <c r="D32" s="620">
        <v>39.377912190522999</v>
      </c>
      <c r="E32" s="621">
        <v>1.038530247975</v>
      </c>
      <c r="F32" s="619">
        <v>1020.00028116878</v>
      </c>
      <c r="G32" s="620">
        <v>255.000070292196</v>
      </c>
      <c r="H32" s="622">
        <v>88.350960000000001</v>
      </c>
      <c r="I32" s="619">
        <v>282.32078000000001</v>
      </c>
      <c r="J32" s="620">
        <v>27.320709707803001</v>
      </c>
      <c r="K32" s="623">
        <v>0.27678500213399998</v>
      </c>
    </row>
    <row r="33" spans="1:11" ht="14.4" customHeight="1" thickBot="1" x14ac:dyDescent="0.35">
      <c r="A33" s="641" t="s">
        <v>343</v>
      </c>
      <c r="B33" s="619">
        <v>23168.999330078001</v>
      </c>
      <c r="C33" s="619">
        <v>23601.310399999998</v>
      </c>
      <c r="D33" s="620">
        <v>432.31106992196902</v>
      </c>
      <c r="E33" s="621">
        <v>1.0186590307050001</v>
      </c>
      <c r="F33" s="619">
        <v>22119.379062106</v>
      </c>
      <c r="G33" s="620">
        <v>5529.8447655264899</v>
      </c>
      <c r="H33" s="622">
        <v>1805.40373</v>
      </c>
      <c r="I33" s="619">
        <v>5414.00425</v>
      </c>
      <c r="J33" s="620">
        <v>-115.84051552649299</v>
      </c>
      <c r="K33" s="623">
        <v>0.24476293999000001</v>
      </c>
    </row>
    <row r="34" spans="1:11" ht="14.4" customHeight="1" thickBot="1" x14ac:dyDescent="0.35">
      <c r="A34" s="641" t="s">
        <v>344</v>
      </c>
      <c r="B34" s="619">
        <v>1176.9999672425199</v>
      </c>
      <c r="C34" s="619">
        <v>1413.41428</v>
      </c>
      <c r="D34" s="620">
        <v>236.41431275747999</v>
      </c>
      <c r="E34" s="621">
        <v>1.200861783633</v>
      </c>
      <c r="F34" s="619">
        <v>2048.6711630069099</v>
      </c>
      <c r="G34" s="620">
        <v>512.16779075172803</v>
      </c>
      <c r="H34" s="622">
        <v>141.15567999999999</v>
      </c>
      <c r="I34" s="619">
        <v>446.79160000000002</v>
      </c>
      <c r="J34" s="620">
        <v>-65.376190751726995</v>
      </c>
      <c r="K34" s="623">
        <v>0.21808848978100001</v>
      </c>
    </row>
    <row r="35" spans="1:11" ht="14.4" customHeight="1" thickBot="1" x14ac:dyDescent="0.35">
      <c r="A35" s="641" t="s">
        <v>345</v>
      </c>
      <c r="B35" s="619">
        <v>1929.99993920968</v>
      </c>
      <c r="C35" s="619">
        <v>1992.1488400000001</v>
      </c>
      <c r="D35" s="620">
        <v>62.148900790322003</v>
      </c>
      <c r="E35" s="621">
        <v>1.032201504014</v>
      </c>
      <c r="F35" s="619">
        <v>1900.0005237457799</v>
      </c>
      <c r="G35" s="620">
        <v>475.00013093644401</v>
      </c>
      <c r="H35" s="622">
        <v>159.30029999999999</v>
      </c>
      <c r="I35" s="619">
        <v>468.50644999999997</v>
      </c>
      <c r="J35" s="620">
        <v>-6.4936809364429999</v>
      </c>
      <c r="K35" s="623">
        <v>0.24658227413299999</v>
      </c>
    </row>
    <row r="36" spans="1:11" ht="14.4" customHeight="1" thickBot="1" x14ac:dyDescent="0.35">
      <c r="A36" s="641" t="s">
        <v>346</v>
      </c>
      <c r="B36" s="619">
        <v>250.99999209410799</v>
      </c>
      <c r="C36" s="619">
        <v>60.333359999999999</v>
      </c>
      <c r="D36" s="620">
        <v>-190.666632094108</v>
      </c>
      <c r="E36" s="621">
        <v>0.24037195976199999</v>
      </c>
      <c r="F36" s="619">
        <v>200.00005513113399</v>
      </c>
      <c r="G36" s="620">
        <v>50.000013782783</v>
      </c>
      <c r="H36" s="622">
        <v>7.5030000000000001</v>
      </c>
      <c r="I36" s="619">
        <v>13.195</v>
      </c>
      <c r="J36" s="620">
        <v>-36.805013782783</v>
      </c>
      <c r="K36" s="623">
        <v>6.5974981813000003E-2</v>
      </c>
    </row>
    <row r="37" spans="1:11" ht="14.4" customHeight="1" thickBot="1" x14ac:dyDescent="0.35">
      <c r="A37" s="641" t="s">
        <v>347</v>
      </c>
      <c r="B37" s="619">
        <v>267.99999155864998</v>
      </c>
      <c r="C37" s="619">
        <v>260.49745999999999</v>
      </c>
      <c r="D37" s="620">
        <v>-7.5025315586490002</v>
      </c>
      <c r="E37" s="621">
        <v>0.97200547837700002</v>
      </c>
      <c r="F37" s="619">
        <v>265.00007304875299</v>
      </c>
      <c r="G37" s="620">
        <v>66.250018262187993</v>
      </c>
      <c r="H37" s="622">
        <v>22.107299999999999</v>
      </c>
      <c r="I37" s="619">
        <v>65.187489999999997</v>
      </c>
      <c r="J37" s="620">
        <v>-1.0625282621879999</v>
      </c>
      <c r="K37" s="623">
        <v>0.245990460493</v>
      </c>
    </row>
    <row r="38" spans="1:11" ht="14.4" customHeight="1" thickBot="1" x14ac:dyDescent="0.35">
      <c r="A38" s="641" t="s">
        <v>348</v>
      </c>
      <c r="B38" s="619">
        <v>3131.9999119642698</v>
      </c>
      <c r="C38" s="619">
        <v>3254.8244399999999</v>
      </c>
      <c r="D38" s="620">
        <v>122.82452803573</v>
      </c>
      <c r="E38" s="621">
        <v>1.0392160062219999</v>
      </c>
      <c r="F38" s="619">
        <v>3132.0008633535599</v>
      </c>
      <c r="G38" s="620">
        <v>783.000215838391</v>
      </c>
      <c r="H38" s="622">
        <v>184.33933999999999</v>
      </c>
      <c r="I38" s="619">
        <v>589.90562999999997</v>
      </c>
      <c r="J38" s="620">
        <v>-193.094585838391</v>
      </c>
      <c r="K38" s="623">
        <v>0.18834785037900001</v>
      </c>
    </row>
    <row r="39" spans="1:11" ht="14.4" customHeight="1" thickBot="1" x14ac:dyDescent="0.35">
      <c r="A39" s="641" t="s">
        <v>349</v>
      </c>
      <c r="B39" s="619">
        <v>0</v>
      </c>
      <c r="C39" s="619">
        <v>847.13692000000003</v>
      </c>
      <c r="D39" s="620">
        <v>847.13692000000003</v>
      </c>
      <c r="E39" s="629" t="s">
        <v>336</v>
      </c>
      <c r="F39" s="619">
        <v>878.00024202567897</v>
      </c>
      <c r="G39" s="620">
        <v>219.50006050642</v>
      </c>
      <c r="H39" s="622">
        <v>85.765569999999997</v>
      </c>
      <c r="I39" s="619">
        <v>220.02431999999999</v>
      </c>
      <c r="J39" s="620">
        <v>0.52425949358000001</v>
      </c>
      <c r="K39" s="623">
        <v>0.25059710631999998</v>
      </c>
    </row>
    <row r="40" spans="1:11" ht="14.4" customHeight="1" thickBot="1" x14ac:dyDescent="0.35">
      <c r="A40" s="641" t="s">
        <v>350</v>
      </c>
      <c r="B40" s="619">
        <v>192.99845735349101</v>
      </c>
      <c r="C40" s="619">
        <v>70.381540000000001</v>
      </c>
      <c r="D40" s="620">
        <v>-122.61691735349</v>
      </c>
      <c r="E40" s="621">
        <v>0.36467410654499999</v>
      </c>
      <c r="F40" s="619">
        <v>62.000017090650999</v>
      </c>
      <c r="G40" s="620">
        <v>15.500004272662</v>
      </c>
      <c r="H40" s="622">
        <v>-2.9999999899999998E-4</v>
      </c>
      <c r="I40" s="619">
        <v>8.3305500000000006</v>
      </c>
      <c r="J40" s="620">
        <v>-7.1694542726619996</v>
      </c>
      <c r="K40" s="623">
        <v>0.13436367263900001</v>
      </c>
    </row>
    <row r="41" spans="1:11" ht="14.4" customHeight="1" thickBot="1" x14ac:dyDescent="0.35">
      <c r="A41" s="640" t="s">
        <v>351</v>
      </c>
      <c r="B41" s="624">
        <v>520.99998358976302</v>
      </c>
      <c r="C41" s="624">
        <v>636.63724999999999</v>
      </c>
      <c r="D41" s="625">
        <v>115.637266410238</v>
      </c>
      <c r="E41" s="631">
        <v>1.2219525336899999</v>
      </c>
      <c r="F41" s="624">
        <v>636.54791663002402</v>
      </c>
      <c r="G41" s="625">
        <v>159.136979157506</v>
      </c>
      <c r="H41" s="627">
        <v>59.781199999999998</v>
      </c>
      <c r="I41" s="624">
        <v>162.48103</v>
      </c>
      <c r="J41" s="625">
        <v>3.344050842493</v>
      </c>
      <c r="K41" s="632">
        <v>0.25525341573600002</v>
      </c>
    </row>
    <row r="42" spans="1:11" ht="14.4" customHeight="1" thickBot="1" x14ac:dyDescent="0.35">
      <c r="A42" s="641" t="s">
        <v>352</v>
      </c>
      <c r="B42" s="619">
        <v>446.99998592058301</v>
      </c>
      <c r="C42" s="619">
        <v>507.60723999999999</v>
      </c>
      <c r="D42" s="620">
        <v>60.607254079416002</v>
      </c>
      <c r="E42" s="621">
        <v>1.1355867024340001</v>
      </c>
      <c r="F42" s="619">
        <v>547.69772188542197</v>
      </c>
      <c r="G42" s="620">
        <v>136.924430471356</v>
      </c>
      <c r="H42" s="622">
        <v>47.195700000000002</v>
      </c>
      <c r="I42" s="619">
        <v>127.59838000000001</v>
      </c>
      <c r="J42" s="620">
        <v>-9.3260504713549999</v>
      </c>
      <c r="K42" s="623">
        <v>0.232972267185</v>
      </c>
    </row>
    <row r="43" spans="1:11" ht="14.4" customHeight="1" thickBot="1" x14ac:dyDescent="0.35">
      <c r="A43" s="641" t="s">
        <v>353</v>
      </c>
      <c r="B43" s="619">
        <v>73.999997669178995</v>
      </c>
      <c r="C43" s="619">
        <v>129.03001</v>
      </c>
      <c r="D43" s="620">
        <v>55.03001233082</v>
      </c>
      <c r="E43" s="621">
        <v>1.7436488387039999</v>
      </c>
      <c r="F43" s="619">
        <v>88.850194744602007</v>
      </c>
      <c r="G43" s="620">
        <v>22.212548686150001</v>
      </c>
      <c r="H43" s="622">
        <v>12.5855</v>
      </c>
      <c r="I43" s="619">
        <v>34.882649999999998</v>
      </c>
      <c r="J43" s="620">
        <v>12.670101313849001</v>
      </c>
      <c r="K43" s="623">
        <v>0.39260071517299999</v>
      </c>
    </row>
    <row r="44" spans="1:11" ht="14.4" customHeight="1" thickBot="1" x14ac:dyDescent="0.35">
      <c r="A44" s="640" t="s">
        <v>354</v>
      </c>
      <c r="B44" s="624">
        <v>837.197771093406</v>
      </c>
      <c r="C44" s="624">
        <v>792.11960999999997</v>
      </c>
      <c r="D44" s="625">
        <v>-45.078161093405001</v>
      </c>
      <c r="E44" s="631">
        <v>0.94615589929900001</v>
      </c>
      <c r="F44" s="624">
        <v>782.15989903381501</v>
      </c>
      <c r="G44" s="625">
        <v>195.53997475845401</v>
      </c>
      <c r="H44" s="627">
        <v>66.62603</v>
      </c>
      <c r="I44" s="624">
        <v>188.31253000000001</v>
      </c>
      <c r="J44" s="625">
        <v>-7.2274447584530002</v>
      </c>
      <c r="K44" s="632">
        <v>0.240759632694</v>
      </c>
    </row>
    <row r="45" spans="1:11" ht="14.4" customHeight="1" thickBot="1" x14ac:dyDescent="0.35">
      <c r="A45" s="641" t="s">
        <v>355</v>
      </c>
      <c r="B45" s="619">
        <v>8.6016335494940002</v>
      </c>
      <c r="C45" s="619">
        <v>10.4259</v>
      </c>
      <c r="D45" s="620">
        <v>1.8242664505049999</v>
      </c>
      <c r="E45" s="621">
        <v>1.212083721075</v>
      </c>
      <c r="F45" s="619">
        <v>9.6767266850699993</v>
      </c>
      <c r="G45" s="620">
        <v>2.4191816712669998</v>
      </c>
      <c r="H45" s="622">
        <v>0</v>
      </c>
      <c r="I45" s="619">
        <v>2.1779999999999999</v>
      </c>
      <c r="J45" s="620">
        <v>-0.24118167126699999</v>
      </c>
      <c r="K45" s="623">
        <v>0.22507611001899999</v>
      </c>
    </row>
    <row r="46" spans="1:11" ht="14.4" customHeight="1" thickBot="1" x14ac:dyDescent="0.35">
      <c r="A46" s="641" t="s">
        <v>356</v>
      </c>
      <c r="B46" s="619">
        <v>14.999999527536</v>
      </c>
      <c r="C46" s="619">
        <v>13.301220000000001</v>
      </c>
      <c r="D46" s="620">
        <v>-1.698779527536</v>
      </c>
      <c r="E46" s="621">
        <v>0.88674802792999996</v>
      </c>
      <c r="F46" s="619">
        <v>15.546053014124</v>
      </c>
      <c r="G46" s="620">
        <v>3.8865132535310001</v>
      </c>
      <c r="H46" s="622">
        <v>0.69274999999999998</v>
      </c>
      <c r="I46" s="619">
        <v>2.3868800000000001</v>
      </c>
      <c r="J46" s="620">
        <v>-1.499633253531</v>
      </c>
      <c r="K46" s="623">
        <v>0.153536077474</v>
      </c>
    </row>
    <row r="47" spans="1:11" ht="14.4" customHeight="1" thickBot="1" x14ac:dyDescent="0.35">
      <c r="A47" s="641" t="s">
        <v>357</v>
      </c>
      <c r="B47" s="619">
        <v>526.23560011891595</v>
      </c>
      <c r="C47" s="619">
        <v>506.18135999999998</v>
      </c>
      <c r="D47" s="620">
        <v>-20.054240118915999</v>
      </c>
      <c r="E47" s="621">
        <v>0.96189113751599997</v>
      </c>
      <c r="F47" s="619">
        <v>510.37143368760502</v>
      </c>
      <c r="G47" s="620">
        <v>127.592858421901</v>
      </c>
      <c r="H47" s="622">
        <v>49.425319999999999</v>
      </c>
      <c r="I47" s="619">
        <v>118.63687</v>
      </c>
      <c r="J47" s="620">
        <v>-8.9559884219010009</v>
      </c>
      <c r="K47" s="623">
        <v>0.23245201860600001</v>
      </c>
    </row>
    <row r="48" spans="1:11" ht="14.4" customHeight="1" thickBot="1" x14ac:dyDescent="0.35">
      <c r="A48" s="641" t="s">
        <v>358</v>
      </c>
      <c r="B48" s="619">
        <v>57.99999817314</v>
      </c>
      <c r="C48" s="619">
        <v>52.34346</v>
      </c>
      <c r="D48" s="620">
        <v>-5.6565381731400004</v>
      </c>
      <c r="E48" s="621">
        <v>0.90247347670099998</v>
      </c>
      <c r="F48" s="619">
        <v>51.034778318230003</v>
      </c>
      <c r="G48" s="620">
        <v>12.758694579557</v>
      </c>
      <c r="H48" s="622">
        <v>2.6124499999999999</v>
      </c>
      <c r="I48" s="619">
        <v>10.074590000000001</v>
      </c>
      <c r="J48" s="620">
        <v>-2.6841045795570002</v>
      </c>
      <c r="K48" s="623">
        <v>0.197406363503</v>
      </c>
    </row>
    <row r="49" spans="1:11" ht="14.4" customHeight="1" thickBot="1" x14ac:dyDescent="0.35">
      <c r="A49" s="641" t="s">
        <v>359</v>
      </c>
      <c r="B49" s="619">
        <v>11.999999622029</v>
      </c>
      <c r="C49" s="619">
        <v>10.89231</v>
      </c>
      <c r="D49" s="620">
        <v>-1.107689622029</v>
      </c>
      <c r="E49" s="621">
        <v>0.90769252859000005</v>
      </c>
      <c r="F49" s="619">
        <v>13.193225548924</v>
      </c>
      <c r="G49" s="620">
        <v>3.2983063872309999</v>
      </c>
      <c r="H49" s="622">
        <v>0.1835</v>
      </c>
      <c r="I49" s="619">
        <v>0.70520000000000005</v>
      </c>
      <c r="J49" s="620">
        <v>-2.5931063872309998</v>
      </c>
      <c r="K49" s="623">
        <v>5.3451674678000001E-2</v>
      </c>
    </row>
    <row r="50" spans="1:11" ht="14.4" customHeight="1" thickBot="1" x14ac:dyDescent="0.35">
      <c r="A50" s="641" t="s">
        <v>360</v>
      </c>
      <c r="B50" s="619">
        <v>10.558989987722001</v>
      </c>
      <c r="C50" s="619">
        <v>7.6879799999999996</v>
      </c>
      <c r="D50" s="620">
        <v>-2.8710099877220001</v>
      </c>
      <c r="E50" s="621">
        <v>0.72809804810199996</v>
      </c>
      <c r="F50" s="619">
        <v>0</v>
      </c>
      <c r="G50" s="620">
        <v>0</v>
      </c>
      <c r="H50" s="622">
        <v>1.3241499999999999</v>
      </c>
      <c r="I50" s="619">
        <v>2.7251500000000002</v>
      </c>
      <c r="J50" s="620">
        <v>2.7251500000000002</v>
      </c>
      <c r="K50" s="630" t="s">
        <v>313</v>
      </c>
    </row>
    <row r="51" spans="1:11" ht="14.4" customHeight="1" thickBot="1" x14ac:dyDescent="0.35">
      <c r="A51" s="641" t="s">
        <v>361</v>
      </c>
      <c r="B51" s="619">
        <v>52.638907255578999</v>
      </c>
      <c r="C51" s="619">
        <v>49.008740000000003</v>
      </c>
      <c r="D51" s="620">
        <v>-3.6301672555789999</v>
      </c>
      <c r="E51" s="621">
        <v>0.93103642448400004</v>
      </c>
      <c r="F51" s="619">
        <v>47.355084029015998</v>
      </c>
      <c r="G51" s="620">
        <v>11.838771007254</v>
      </c>
      <c r="H51" s="622">
        <v>2.3408699999999998</v>
      </c>
      <c r="I51" s="619">
        <v>9.4740800000000007</v>
      </c>
      <c r="J51" s="620">
        <v>-2.3646910072530001</v>
      </c>
      <c r="K51" s="623">
        <v>0.20006468564499999</v>
      </c>
    </row>
    <row r="52" spans="1:11" ht="14.4" customHeight="1" thickBot="1" x14ac:dyDescent="0.35">
      <c r="A52" s="641" t="s">
        <v>362</v>
      </c>
      <c r="B52" s="619">
        <v>11.999999622029</v>
      </c>
      <c r="C52" s="619">
        <v>11.95261</v>
      </c>
      <c r="D52" s="620">
        <v>-4.7389622029000003E-2</v>
      </c>
      <c r="E52" s="621">
        <v>0.99605086470600002</v>
      </c>
      <c r="F52" s="619">
        <v>13.151540533542001</v>
      </c>
      <c r="G52" s="620">
        <v>3.2878851333850001</v>
      </c>
      <c r="H52" s="622">
        <v>1.27776</v>
      </c>
      <c r="I52" s="619">
        <v>3.8332799999999998</v>
      </c>
      <c r="J52" s="620">
        <v>0.54539486661400005</v>
      </c>
      <c r="K52" s="623">
        <v>0.291470036549</v>
      </c>
    </row>
    <row r="53" spans="1:11" ht="14.4" customHeight="1" thickBot="1" x14ac:dyDescent="0.35">
      <c r="A53" s="641" t="s">
        <v>363</v>
      </c>
      <c r="B53" s="619">
        <v>59.162645662270002</v>
      </c>
      <c r="C53" s="619">
        <v>31.74709</v>
      </c>
      <c r="D53" s="620">
        <v>-27.415555662269998</v>
      </c>
      <c r="E53" s="621">
        <v>0.536607003365</v>
      </c>
      <c r="F53" s="619">
        <v>42.617529493261003</v>
      </c>
      <c r="G53" s="620">
        <v>10.654382373315</v>
      </c>
      <c r="H53" s="622">
        <v>2.03592</v>
      </c>
      <c r="I53" s="619">
        <v>12.120469999999999</v>
      </c>
      <c r="J53" s="620">
        <v>1.4660876266839999</v>
      </c>
      <c r="K53" s="623">
        <v>0.28440104680200001</v>
      </c>
    </row>
    <row r="54" spans="1:11" ht="14.4" customHeight="1" thickBot="1" x14ac:dyDescent="0.35">
      <c r="A54" s="641" t="s">
        <v>364</v>
      </c>
      <c r="B54" s="619">
        <v>82.999997574686006</v>
      </c>
      <c r="C54" s="619">
        <v>98.578940000000003</v>
      </c>
      <c r="D54" s="620">
        <v>15.578942425313</v>
      </c>
      <c r="E54" s="621">
        <v>1.187698106994</v>
      </c>
      <c r="F54" s="619">
        <v>79.213527724038997</v>
      </c>
      <c r="G54" s="620">
        <v>19.803381931010001</v>
      </c>
      <c r="H54" s="622">
        <v>6.7333100000000004</v>
      </c>
      <c r="I54" s="619">
        <v>26.17801</v>
      </c>
      <c r="J54" s="620">
        <v>6.3746280689899999</v>
      </c>
      <c r="K54" s="623">
        <v>0.33047398281700002</v>
      </c>
    </row>
    <row r="55" spans="1:11" ht="14.4" customHeight="1" thickBot="1" x14ac:dyDescent="0.35">
      <c r="A55" s="640" t="s">
        <v>365</v>
      </c>
      <c r="B55" s="624">
        <v>1014.8909975559</v>
      </c>
      <c r="C55" s="624">
        <v>371.45702</v>
      </c>
      <c r="D55" s="625">
        <v>-643.43397755590297</v>
      </c>
      <c r="E55" s="631">
        <v>0.36600681343500002</v>
      </c>
      <c r="F55" s="624">
        <v>383.46570429416198</v>
      </c>
      <c r="G55" s="625">
        <v>95.866426073539998</v>
      </c>
      <c r="H55" s="627">
        <v>85.834630000000004</v>
      </c>
      <c r="I55" s="624">
        <v>117.47982</v>
      </c>
      <c r="J55" s="625">
        <v>21.613393926459</v>
      </c>
      <c r="K55" s="632">
        <v>0.306363303639</v>
      </c>
    </row>
    <row r="56" spans="1:11" ht="14.4" customHeight="1" thickBot="1" x14ac:dyDescent="0.35">
      <c r="A56" s="641" t="s">
        <v>366</v>
      </c>
      <c r="B56" s="619">
        <v>0</v>
      </c>
      <c r="C56" s="619">
        <v>0.155</v>
      </c>
      <c r="D56" s="620">
        <v>0.155</v>
      </c>
      <c r="E56" s="629" t="s">
        <v>336</v>
      </c>
      <c r="F56" s="619">
        <v>0.187290271477</v>
      </c>
      <c r="G56" s="620">
        <v>4.6822567868999999E-2</v>
      </c>
      <c r="H56" s="622">
        <v>0</v>
      </c>
      <c r="I56" s="619">
        <v>0</v>
      </c>
      <c r="J56" s="620">
        <v>-4.6822567868999999E-2</v>
      </c>
      <c r="K56" s="623">
        <v>0</v>
      </c>
    </row>
    <row r="57" spans="1:11" ht="14.4" customHeight="1" thickBot="1" x14ac:dyDescent="0.35">
      <c r="A57" s="641" t="s">
        <v>367</v>
      </c>
      <c r="B57" s="619">
        <v>0</v>
      </c>
      <c r="C57" s="619">
        <v>3.1839</v>
      </c>
      <c r="D57" s="620">
        <v>3.1839</v>
      </c>
      <c r="E57" s="629" t="s">
        <v>313</v>
      </c>
      <c r="F57" s="619">
        <v>3.5579031425799998</v>
      </c>
      <c r="G57" s="620">
        <v>0.88947578564499996</v>
      </c>
      <c r="H57" s="622">
        <v>0</v>
      </c>
      <c r="I57" s="619">
        <v>1.1862200000000001</v>
      </c>
      <c r="J57" s="620">
        <v>0.296744214354</v>
      </c>
      <c r="K57" s="623">
        <v>0.333404241898</v>
      </c>
    </row>
    <row r="58" spans="1:11" ht="14.4" customHeight="1" thickBot="1" x14ac:dyDescent="0.35">
      <c r="A58" s="641" t="s">
        <v>368</v>
      </c>
      <c r="B58" s="619">
        <v>1008.89099774489</v>
      </c>
      <c r="C58" s="619">
        <v>353.92430999999999</v>
      </c>
      <c r="D58" s="620">
        <v>-654.96668774488796</v>
      </c>
      <c r="E58" s="621">
        <v>0.35080530086099998</v>
      </c>
      <c r="F58" s="619">
        <v>362.97997898557901</v>
      </c>
      <c r="G58" s="620">
        <v>90.744994746393999</v>
      </c>
      <c r="H58" s="622">
        <v>84.898650000000004</v>
      </c>
      <c r="I58" s="619">
        <v>115.05185</v>
      </c>
      <c r="J58" s="620">
        <v>24.306855253605001</v>
      </c>
      <c r="K58" s="623">
        <v>0.31696472714899998</v>
      </c>
    </row>
    <row r="59" spans="1:11" ht="14.4" customHeight="1" thickBot="1" x14ac:dyDescent="0.35">
      <c r="A59" s="641" t="s">
        <v>369</v>
      </c>
      <c r="B59" s="619">
        <v>0</v>
      </c>
      <c r="C59" s="619">
        <v>1.2946</v>
      </c>
      <c r="D59" s="620">
        <v>1.2946</v>
      </c>
      <c r="E59" s="629" t="s">
        <v>313</v>
      </c>
      <c r="F59" s="619">
        <v>0</v>
      </c>
      <c r="G59" s="620">
        <v>0</v>
      </c>
      <c r="H59" s="622">
        <v>0</v>
      </c>
      <c r="I59" s="619">
        <v>0</v>
      </c>
      <c r="J59" s="620">
        <v>0</v>
      </c>
      <c r="K59" s="623">
        <v>3</v>
      </c>
    </row>
    <row r="60" spans="1:11" ht="14.4" customHeight="1" thickBot="1" x14ac:dyDescent="0.35">
      <c r="A60" s="641" t="s">
        <v>370</v>
      </c>
      <c r="B60" s="619">
        <v>5.9999998110139998</v>
      </c>
      <c r="C60" s="619">
        <v>12.89921</v>
      </c>
      <c r="D60" s="620">
        <v>6.8992101889850002</v>
      </c>
      <c r="E60" s="621">
        <v>2.1498684010479998</v>
      </c>
      <c r="F60" s="619">
        <v>16.740531894524</v>
      </c>
      <c r="G60" s="620">
        <v>4.1851329736310001</v>
      </c>
      <c r="H60" s="622">
        <v>0.93598000000000003</v>
      </c>
      <c r="I60" s="619">
        <v>1.2417499999999999</v>
      </c>
      <c r="J60" s="620">
        <v>-2.943382973631</v>
      </c>
      <c r="K60" s="623">
        <v>7.4176257231000006E-2</v>
      </c>
    </row>
    <row r="61" spans="1:11" ht="14.4" customHeight="1" thickBot="1" x14ac:dyDescent="0.35">
      <c r="A61" s="640" t="s">
        <v>371</v>
      </c>
      <c r="B61" s="624">
        <v>617.99998053449701</v>
      </c>
      <c r="C61" s="624">
        <v>597.40585999999996</v>
      </c>
      <c r="D61" s="625">
        <v>-20.594120534497002</v>
      </c>
      <c r="E61" s="631">
        <v>0.96667617931500005</v>
      </c>
      <c r="F61" s="624">
        <v>572.00015767504499</v>
      </c>
      <c r="G61" s="625">
        <v>143.00003941876099</v>
      </c>
      <c r="H61" s="627">
        <v>38.365699999999997</v>
      </c>
      <c r="I61" s="624">
        <v>142.93904000000001</v>
      </c>
      <c r="J61" s="625">
        <v>-6.0999418760999999E-2</v>
      </c>
      <c r="K61" s="632">
        <v>0.249893357688</v>
      </c>
    </row>
    <row r="62" spans="1:11" ht="14.4" customHeight="1" thickBot="1" x14ac:dyDescent="0.35">
      <c r="A62" s="641" t="s">
        <v>372</v>
      </c>
      <c r="B62" s="619">
        <v>30.999999023573999</v>
      </c>
      <c r="C62" s="619">
        <v>18.521409999999999</v>
      </c>
      <c r="D62" s="620">
        <v>-12.478589023573999</v>
      </c>
      <c r="E62" s="621">
        <v>0.59746485752800005</v>
      </c>
      <c r="F62" s="619">
        <v>0</v>
      </c>
      <c r="G62" s="620">
        <v>0</v>
      </c>
      <c r="H62" s="622">
        <v>2.59138</v>
      </c>
      <c r="I62" s="619">
        <v>4.9811699999999997</v>
      </c>
      <c r="J62" s="620">
        <v>4.9811699999999997</v>
      </c>
      <c r="K62" s="630" t="s">
        <v>313</v>
      </c>
    </row>
    <row r="63" spans="1:11" ht="14.4" customHeight="1" thickBot="1" x14ac:dyDescent="0.35">
      <c r="A63" s="641" t="s">
        <v>373</v>
      </c>
      <c r="B63" s="619">
        <v>2.9999999055069999</v>
      </c>
      <c r="C63" s="619">
        <v>0</v>
      </c>
      <c r="D63" s="620">
        <v>-2.9999999055069999</v>
      </c>
      <c r="E63" s="621">
        <v>0</v>
      </c>
      <c r="F63" s="619">
        <v>0</v>
      </c>
      <c r="G63" s="620">
        <v>0</v>
      </c>
      <c r="H63" s="622">
        <v>0</v>
      </c>
      <c r="I63" s="619">
        <v>0</v>
      </c>
      <c r="J63" s="620">
        <v>0</v>
      </c>
      <c r="K63" s="623">
        <v>3</v>
      </c>
    </row>
    <row r="64" spans="1:11" ht="14.4" customHeight="1" thickBot="1" x14ac:dyDescent="0.35">
      <c r="A64" s="641" t="s">
        <v>374</v>
      </c>
      <c r="B64" s="619">
        <v>2.9999999055069999</v>
      </c>
      <c r="C64" s="619">
        <v>1.6696599999999999</v>
      </c>
      <c r="D64" s="620">
        <v>-1.330339905507</v>
      </c>
      <c r="E64" s="621">
        <v>0.55655335086299995</v>
      </c>
      <c r="F64" s="619">
        <v>0</v>
      </c>
      <c r="G64" s="620">
        <v>0</v>
      </c>
      <c r="H64" s="622">
        <v>0</v>
      </c>
      <c r="I64" s="619">
        <v>0.76665000000000005</v>
      </c>
      <c r="J64" s="620">
        <v>0.76665000000000005</v>
      </c>
      <c r="K64" s="630" t="s">
        <v>313</v>
      </c>
    </row>
    <row r="65" spans="1:11" ht="14.4" customHeight="1" thickBot="1" x14ac:dyDescent="0.35">
      <c r="A65" s="641" t="s">
        <v>375</v>
      </c>
      <c r="B65" s="619">
        <v>233.999992629567</v>
      </c>
      <c r="C65" s="619">
        <v>227.32032000000001</v>
      </c>
      <c r="D65" s="620">
        <v>-6.6796726295670004</v>
      </c>
      <c r="E65" s="621">
        <v>0.97145438957200003</v>
      </c>
      <c r="F65" s="619">
        <v>228.00006284949399</v>
      </c>
      <c r="G65" s="620">
        <v>57.000015712372999</v>
      </c>
      <c r="H65" s="622">
        <v>14.3278</v>
      </c>
      <c r="I65" s="619">
        <v>51.824330000000003</v>
      </c>
      <c r="J65" s="620">
        <v>-5.1756857123730002</v>
      </c>
      <c r="K65" s="623">
        <v>0.22729963032600001</v>
      </c>
    </row>
    <row r="66" spans="1:11" ht="14.4" customHeight="1" thickBot="1" x14ac:dyDescent="0.35">
      <c r="A66" s="641" t="s">
        <v>376</v>
      </c>
      <c r="B66" s="619">
        <v>236.99999253507499</v>
      </c>
      <c r="C66" s="619">
        <v>184.83304999999999</v>
      </c>
      <c r="D66" s="620">
        <v>-52.166942535074</v>
      </c>
      <c r="E66" s="621">
        <v>0.77988631148400001</v>
      </c>
      <c r="F66" s="619">
        <v>185.00005099629999</v>
      </c>
      <c r="G66" s="620">
        <v>46.250012749074003</v>
      </c>
      <c r="H66" s="622">
        <v>11.52943</v>
      </c>
      <c r="I66" s="619">
        <v>43.9315</v>
      </c>
      <c r="J66" s="620">
        <v>-2.3185127490739998</v>
      </c>
      <c r="K66" s="623">
        <v>0.23746750210799999</v>
      </c>
    </row>
    <row r="67" spans="1:11" ht="14.4" customHeight="1" thickBot="1" x14ac:dyDescent="0.35">
      <c r="A67" s="641" t="s">
        <v>377</v>
      </c>
      <c r="B67" s="619">
        <v>109.999996535267</v>
      </c>
      <c r="C67" s="619">
        <v>165.06142</v>
      </c>
      <c r="D67" s="620">
        <v>55.061423464732997</v>
      </c>
      <c r="E67" s="621">
        <v>1.5005584109000001</v>
      </c>
      <c r="F67" s="619">
        <v>159.00004382925201</v>
      </c>
      <c r="G67" s="620">
        <v>39.750010957313002</v>
      </c>
      <c r="H67" s="622">
        <v>9.91709</v>
      </c>
      <c r="I67" s="619">
        <v>41.435389999999998</v>
      </c>
      <c r="J67" s="620">
        <v>1.685379042686</v>
      </c>
      <c r="K67" s="623">
        <v>0.26059986527099999</v>
      </c>
    </row>
    <row r="68" spans="1:11" ht="14.4" customHeight="1" thickBot="1" x14ac:dyDescent="0.35">
      <c r="A68" s="640" t="s">
        <v>378</v>
      </c>
      <c r="B68" s="624">
        <v>0</v>
      </c>
      <c r="C68" s="624">
        <v>5.3432000000000004</v>
      </c>
      <c r="D68" s="625">
        <v>5.3432000000000004</v>
      </c>
      <c r="E68" s="626" t="s">
        <v>313</v>
      </c>
      <c r="F68" s="624">
        <v>0</v>
      </c>
      <c r="G68" s="625">
        <v>0</v>
      </c>
      <c r="H68" s="627">
        <v>0</v>
      </c>
      <c r="I68" s="624">
        <v>0</v>
      </c>
      <c r="J68" s="625">
        <v>0</v>
      </c>
      <c r="K68" s="628" t="s">
        <v>313</v>
      </c>
    </row>
    <row r="69" spans="1:11" ht="14.4" customHeight="1" thickBot="1" x14ac:dyDescent="0.35">
      <c r="A69" s="641" t="s">
        <v>379</v>
      </c>
      <c r="B69" s="619">
        <v>0</v>
      </c>
      <c r="C69" s="619">
        <v>5.3432000000000004</v>
      </c>
      <c r="D69" s="620">
        <v>5.3432000000000004</v>
      </c>
      <c r="E69" s="629" t="s">
        <v>313</v>
      </c>
      <c r="F69" s="619">
        <v>0</v>
      </c>
      <c r="G69" s="620">
        <v>0</v>
      </c>
      <c r="H69" s="622">
        <v>0</v>
      </c>
      <c r="I69" s="619">
        <v>0</v>
      </c>
      <c r="J69" s="620">
        <v>0</v>
      </c>
      <c r="K69" s="630" t="s">
        <v>313</v>
      </c>
    </row>
    <row r="70" spans="1:11" ht="14.4" customHeight="1" thickBot="1" x14ac:dyDescent="0.35">
      <c r="A70" s="639" t="s">
        <v>42</v>
      </c>
      <c r="B70" s="619">
        <v>2102.9376785159502</v>
      </c>
      <c r="C70" s="619">
        <v>1946.171</v>
      </c>
      <c r="D70" s="620">
        <v>-156.766678515954</v>
      </c>
      <c r="E70" s="621">
        <v>0.92545348342099998</v>
      </c>
      <c r="F70" s="619">
        <v>2109.6413691975599</v>
      </c>
      <c r="G70" s="620">
        <v>527.41034229938998</v>
      </c>
      <c r="H70" s="622">
        <v>211.571</v>
      </c>
      <c r="I70" s="619">
        <v>667.65300000000002</v>
      </c>
      <c r="J70" s="620">
        <v>140.24265770061001</v>
      </c>
      <c r="K70" s="623">
        <v>0.31647701346200002</v>
      </c>
    </row>
    <row r="71" spans="1:11" ht="14.4" customHeight="1" thickBot="1" x14ac:dyDescent="0.35">
      <c r="A71" s="640" t="s">
        <v>380</v>
      </c>
      <c r="B71" s="624">
        <v>2102.9376785159502</v>
      </c>
      <c r="C71" s="624">
        <v>1946.171</v>
      </c>
      <c r="D71" s="625">
        <v>-156.766678515954</v>
      </c>
      <c r="E71" s="631">
        <v>0.92545348342099998</v>
      </c>
      <c r="F71" s="624">
        <v>2109.6413691975599</v>
      </c>
      <c r="G71" s="625">
        <v>527.41034229938998</v>
      </c>
      <c r="H71" s="627">
        <v>211.571</v>
      </c>
      <c r="I71" s="624">
        <v>667.65300000000002</v>
      </c>
      <c r="J71" s="625">
        <v>140.24265770061001</v>
      </c>
      <c r="K71" s="632">
        <v>0.31647701346200002</v>
      </c>
    </row>
    <row r="72" spans="1:11" ht="14.4" customHeight="1" thickBot="1" x14ac:dyDescent="0.35">
      <c r="A72" s="641" t="s">
        <v>381</v>
      </c>
      <c r="B72" s="619">
        <v>721.93772201410297</v>
      </c>
      <c r="C72" s="619">
        <v>617.904</v>
      </c>
      <c r="D72" s="620">
        <v>-104.03372201410301</v>
      </c>
      <c r="E72" s="621">
        <v>0.85589654226099998</v>
      </c>
      <c r="F72" s="619">
        <v>732.00020177995498</v>
      </c>
      <c r="G72" s="620">
        <v>183.000050444989</v>
      </c>
      <c r="H72" s="622">
        <v>45.906999999999996</v>
      </c>
      <c r="I72" s="619">
        <v>137.887</v>
      </c>
      <c r="J72" s="620">
        <v>-45.113050444987998</v>
      </c>
      <c r="K72" s="623">
        <v>0.18837016665299999</v>
      </c>
    </row>
    <row r="73" spans="1:11" ht="14.4" customHeight="1" thickBot="1" x14ac:dyDescent="0.35">
      <c r="A73" s="641" t="s">
        <v>382</v>
      </c>
      <c r="B73" s="619">
        <v>369.99998834589701</v>
      </c>
      <c r="C73" s="619">
        <v>258.93</v>
      </c>
      <c r="D73" s="620">
        <v>-111.069988345897</v>
      </c>
      <c r="E73" s="621">
        <v>0.69981083285300005</v>
      </c>
      <c r="F73" s="619">
        <v>322.27776677320298</v>
      </c>
      <c r="G73" s="620">
        <v>80.569441693300007</v>
      </c>
      <c r="H73" s="622">
        <v>31.914000000000001</v>
      </c>
      <c r="I73" s="619">
        <v>92.671000000000006</v>
      </c>
      <c r="J73" s="620">
        <v>12.101558306698999</v>
      </c>
      <c r="K73" s="623">
        <v>0.28755008739100002</v>
      </c>
    </row>
    <row r="74" spans="1:11" ht="14.4" customHeight="1" thickBot="1" x14ac:dyDescent="0.35">
      <c r="A74" s="641" t="s">
        <v>383</v>
      </c>
      <c r="B74" s="619">
        <v>1010.99996815596</v>
      </c>
      <c r="C74" s="619">
        <v>1069.337</v>
      </c>
      <c r="D74" s="620">
        <v>58.337031844045001</v>
      </c>
      <c r="E74" s="621">
        <v>1.0577023082899999</v>
      </c>
      <c r="F74" s="619">
        <v>1055.3634006443999</v>
      </c>
      <c r="G74" s="620">
        <v>263.840850161101</v>
      </c>
      <c r="H74" s="622">
        <v>133.75</v>
      </c>
      <c r="I74" s="619">
        <v>437.09500000000003</v>
      </c>
      <c r="J74" s="620">
        <v>173.254149838899</v>
      </c>
      <c r="K74" s="623">
        <v>0.41416539528700003</v>
      </c>
    </row>
    <row r="75" spans="1:11" ht="14.4" customHeight="1" thickBot="1" x14ac:dyDescent="0.35">
      <c r="A75" s="642" t="s">
        <v>384</v>
      </c>
      <c r="B75" s="624">
        <v>4994.3265486270502</v>
      </c>
      <c r="C75" s="624">
        <v>5180.2948699999997</v>
      </c>
      <c r="D75" s="625">
        <v>185.96832137295101</v>
      </c>
      <c r="E75" s="631">
        <v>1.0372359155049999</v>
      </c>
      <c r="F75" s="624">
        <v>4936.1943887038497</v>
      </c>
      <c r="G75" s="625">
        <v>1234.0485971759599</v>
      </c>
      <c r="H75" s="627">
        <v>486.92415</v>
      </c>
      <c r="I75" s="624">
        <v>1307.2779399999999</v>
      </c>
      <c r="J75" s="625">
        <v>73.229342824037005</v>
      </c>
      <c r="K75" s="632">
        <v>0.26483518213700002</v>
      </c>
    </row>
    <row r="76" spans="1:11" ht="14.4" customHeight="1" thickBot="1" x14ac:dyDescent="0.35">
      <c r="A76" s="639" t="s">
        <v>45</v>
      </c>
      <c r="B76" s="619">
        <v>1066.7065795507499</v>
      </c>
      <c r="C76" s="619">
        <v>1173.61896</v>
      </c>
      <c r="D76" s="620">
        <v>106.91238044924501</v>
      </c>
      <c r="E76" s="621">
        <v>1.100226606359</v>
      </c>
      <c r="F76" s="619">
        <v>1141.4228781678701</v>
      </c>
      <c r="G76" s="620">
        <v>285.35571954196701</v>
      </c>
      <c r="H76" s="622">
        <v>168.2124</v>
      </c>
      <c r="I76" s="619">
        <v>387.73250999999999</v>
      </c>
      <c r="J76" s="620">
        <v>102.376790458033</v>
      </c>
      <c r="K76" s="623">
        <v>0.33969225377899998</v>
      </c>
    </row>
    <row r="77" spans="1:11" ht="14.4" customHeight="1" thickBot="1" x14ac:dyDescent="0.35">
      <c r="A77" s="643" t="s">
        <v>385</v>
      </c>
      <c r="B77" s="619">
        <v>1066.7065795507499</v>
      </c>
      <c r="C77" s="619">
        <v>1173.61896</v>
      </c>
      <c r="D77" s="620">
        <v>106.91238044924501</v>
      </c>
      <c r="E77" s="621">
        <v>1.100226606359</v>
      </c>
      <c r="F77" s="619">
        <v>1141.4228781678701</v>
      </c>
      <c r="G77" s="620">
        <v>285.35571954196701</v>
      </c>
      <c r="H77" s="622">
        <v>168.2124</v>
      </c>
      <c r="I77" s="619">
        <v>387.73250999999999</v>
      </c>
      <c r="J77" s="620">
        <v>102.376790458033</v>
      </c>
      <c r="K77" s="623">
        <v>0.33969225377899998</v>
      </c>
    </row>
    <row r="78" spans="1:11" ht="14.4" customHeight="1" thickBot="1" x14ac:dyDescent="0.35">
      <c r="A78" s="641" t="s">
        <v>386</v>
      </c>
      <c r="B78" s="619">
        <v>756.91642657134105</v>
      </c>
      <c r="C78" s="619">
        <v>947.59124999999995</v>
      </c>
      <c r="D78" s="620">
        <v>190.67482342865901</v>
      </c>
      <c r="E78" s="621">
        <v>1.251910008469</v>
      </c>
      <c r="F78" s="619">
        <v>916.93101401983301</v>
      </c>
      <c r="G78" s="620">
        <v>229.232753504958</v>
      </c>
      <c r="H78" s="622">
        <v>160.50859</v>
      </c>
      <c r="I78" s="619">
        <v>366.01771000000002</v>
      </c>
      <c r="J78" s="620">
        <v>136.784956495042</v>
      </c>
      <c r="K78" s="623">
        <v>0.39917693305500002</v>
      </c>
    </row>
    <row r="79" spans="1:11" ht="14.4" customHeight="1" thickBot="1" x14ac:dyDescent="0.35">
      <c r="A79" s="641" t="s">
        <v>387</v>
      </c>
      <c r="B79" s="619">
        <v>34.493806216236997</v>
      </c>
      <c r="C79" s="619">
        <v>26.550270000000001</v>
      </c>
      <c r="D79" s="620">
        <v>-7.9435362162369998</v>
      </c>
      <c r="E79" s="621">
        <v>0.76971122970700001</v>
      </c>
      <c r="F79" s="619">
        <v>26.538702931349</v>
      </c>
      <c r="G79" s="620">
        <v>6.6346757328369996</v>
      </c>
      <c r="H79" s="622">
        <v>0.27616000000000002</v>
      </c>
      <c r="I79" s="619">
        <v>0.82116</v>
      </c>
      <c r="J79" s="620">
        <v>-5.8135157328369997</v>
      </c>
      <c r="K79" s="623">
        <v>3.0941979421999999E-2</v>
      </c>
    </row>
    <row r="80" spans="1:11" ht="14.4" customHeight="1" thickBot="1" x14ac:dyDescent="0.35">
      <c r="A80" s="641" t="s">
        <v>388</v>
      </c>
      <c r="B80" s="619">
        <v>232.99999266106499</v>
      </c>
      <c r="C80" s="619">
        <v>118.87506999999999</v>
      </c>
      <c r="D80" s="620">
        <v>-114.124922661065</v>
      </c>
      <c r="E80" s="621">
        <v>0.51019344954599999</v>
      </c>
      <c r="F80" s="619">
        <v>122.759879509306</v>
      </c>
      <c r="G80" s="620">
        <v>30.689969877326</v>
      </c>
      <c r="H80" s="622">
        <v>1.7073100000000001</v>
      </c>
      <c r="I80" s="619">
        <v>5.1921099999999996</v>
      </c>
      <c r="J80" s="620">
        <v>-25.497859877326</v>
      </c>
      <c r="K80" s="623">
        <v>4.2294844380000002E-2</v>
      </c>
    </row>
    <row r="81" spans="1:11" ht="14.4" customHeight="1" thickBot="1" x14ac:dyDescent="0.35">
      <c r="A81" s="641" t="s">
        <v>389</v>
      </c>
      <c r="B81" s="619">
        <v>42.296354102111003</v>
      </c>
      <c r="C81" s="619">
        <v>80.602369999999993</v>
      </c>
      <c r="D81" s="620">
        <v>38.306015897888003</v>
      </c>
      <c r="E81" s="621">
        <v>1.905657631989</v>
      </c>
      <c r="F81" s="619">
        <v>75.193281707379995</v>
      </c>
      <c r="G81" s="620">
        <v>18.798320426844999</v>
      </c>
      <c r="H81" s="622">
        <v>5.7203400000000002</v>
      </c>
      <c r="I81" s="619">
        <v>15.70153</v>
      </c>
      <c r="J81" s="620">
        <v>-3.0967904268450002</v>
      </c>
      <c r="K81" s="623">
        <v>0.20881559686500001</v>
      </c>
    </row>
    <row r="82" spans="1:11" ht="14.4" customHeight="1" thickBot="1" x14ac:dyDescent="0.35">
      <c r="A82" s="644" t="s">
        <v>46</v>
      </c>
      <c r="B82" s="624">
        <v>0</v>
      </c>
      <c r="C82" s="624">
        <v>230.91499999999999</v>
      </c>
      <c r="D82" s="625">
        <v>230.91499999999999</v>
      </c>
      <c r="E82" s="626" t="s">
        <v>313</v>
      </c>
      <c r="F82" s="624">
        <v>0</v>
      </c>
      <c r="G82" s="625">
        <v>0</v>
      </c>
      <c r="H82" s="627">
        <v>5.35</v>
      </c>
      <c r="I82" s="624">
        <v>13.992000000000001</v>
      </c>
      <c r="J82" s="625">
        <v>13.992000000000001</v>
      </c>
      <c r="K82" s="628" t="s">
        <v>313</v>
      </c>
    </row>
    <row r="83" spans="1:11" ht="14.4" customHeight="1" thickBot="1" x14ac:dyDescent="0.35">
      <c r="A83" s="640" t="s">
        <v>390</v>
      </c>
      <c r="B83" s="624">
        <v>0</v>
      </c>
      <c r="C83" s="624">
        <v>88.293999999999997</v>
      </c>
      <c r="D83" s="625">
        <v>88.293999999999997</v>
      </c>
      <c r="E83" s="626" t="s">
        <v>313</v>
      </c>
      <c r="F83" s="624">
        <v>0</v>
      </c>
      <c r="G83" s="625">
        <v>0</v>
      </c>
      <c r="H83" s="627">
        <v>5.35</v>
      </c>
      <c r="I83" s="624">
        <v>13.992000000000001</v>
      </c>
      <c r="J83" s="625">
        <v>13.992000000000001</v>
      </c>
      <c r="K83" s="628" t="s">
        <v>313</v>
      </c>
    </row>
    <row r="84" spans="1:11" ht="14.4" customHeight="1" thickBot="1" x14ac:dyDescent="0.35">
      <c r="A84" s="641" t="s">
        <v>391</v>
      </c>
      <c r="B84" s="619">
        <v>0</v>
      </c>
      <c r="C84" s="619">
        <v>64.424000000000007</v>
      </c>
      <c r="D84" s="620">
        <v>64.424000000000007</v>
      </c>
      <c r="E84" s="629" t="s">
        <v>313</v>
      </c>
      <c r="F84" s="619">
        <v>0</v>
      </c>
      <c r="G84" s="620">
        <v>0</v>
      </c>
      <c r="H84" s="622">
        <v>1.2</v>
      </c>
      <c r="I84" s="619">
        <v>4.4470000000000001</v>
      </c>
      <c r="J84" s="620">
        <v>4.4470000000000001</v>
      </c>
      <c r="K84" s="630" t="s">
        <v>313</v>
      </c>
    </row>
    <row r="85" spans="1:11" ht="14.4" customHeight="1" thickBot="1" x14ac:dyDescent="0.35">
      <c r="A85" s="641" t="s">
        <v>392</v>
      </c>
      <c r="B85" s="619">
        <v>0</v>
      </c>
      <c r="C85" s="619">
        <v>23.87</v>
      </c>
      <c r="D85" s="620">
        <v>23.87</v>
      </c>
      <c r="E85" s="629" t="s">
        <v>313</v>
      </c>
      <c r="F85" s="619">
        <v>0</v>
      </c>
      <c r="G85" s="620">
        <v>0</v>
      </c>
      <c r="H85" s="622">
        <v>4.1500000000000004</v>
      </c>
      <c r="I85" s="619">
        <v>9.5449999999999999</v>
      </c>
      <c r="J85" s="620">
        <v>9.5449999999999999</v>
      </c>
      <c r="K85" s="630" t="s">
        <v>313</v>
      </c>
    </row>
    <row r="86" spans="1:11" ht="14.4" customHeight="1" thickBot="1" x14ac:dyDescent="0.35">
      <c r="A86" s="640" t="s">
        <v>393</v>
      </c>
      <c r="B86" s="624">
        <v>0</v>
      </c>
      <c r="C86" s="624">
        <v>142.62100000000001</v>
      </c>
      <c r="D86" s="625">
        <v>142.62100000000001</v>
      </c>
      <c r="E86" s="626" t="s">
        <v>313</v>
      </c>
      <c r="F86" s="624">
        <v>0</v>
      </c>
      <c r="G86" s="625">
        <v>0</v>
      </c>
      <c r="H86" s="627">
        <v>0</v>
      </c>
      <c r="I86" s="624">
        <v>0</v>
      </c>
      <c r="J86" s="625">
        <v>0</v>
      </c>
      <c r="K86" s="628" t="s">
        <v>313</v>
      </c>
    </row>
    <row r="87" spans="1:11" ht="14.4" customHeight="1" thickBot="1" x14ac:dyDescent="0.35">
      <c r="A87" s="641" t="s">
        <v>394</v>
      </c>
      <c r="B87" s="619">
        <v>0</v>
      </c>
      <c r="C87" s="619">
        <v>138.328</v>
      </c>
      <c r="D87" s="620">
        <v>138.328</v>
      </c>
      <c r="E87" s="629" t="s">
        <v>313</v>
      </c>
      <c r="F87" s="619">
        <v>0</v>
      </c>
      <c r="G87" s="620">
        <v>0</v>
      </c>
      <c r="H87" s="622">
        <v>0</v>
      </c>
      <c r="I87" s="619">
        <v>0</v>
      </c>
      <c r="J87" s="620">
        <v>0</v>
      </c>
      <c r="K87" s="630" t="s">
        <v>313</v>
      </c>
    </row>
    <row r="88" spans="1:11" ht="14.4" customHeight="1" thickBot="1" x14ac:dyDescent="0.35">
      <c r="A88" s="641" t="s">
        <v>395</v>
      </c>
      <c r="B88" s="619">
        <v>0</v>
      </c>
      <c r="C88" s="619">
        <v>4.2930000000000001</v>
      </c>
      <c r="D88" s="620">
        <v>4.2930000000000001</v>
      </c>
      <c r="E88" s="629" t="s">
        <v>313</v>
      </c>
      <c r="F88" s="619">
        <v>0</v>
      </c>
      <c r="G88" s="620">
        <v>0</v>
      </c>
      <c r="H88" s="622">
        <v>0</v>
      </c>
      <c r="I88" s="619">
        <v>0</v>
      </c>
      <c r="J88" s="620">
        <v>0</v>
      </c>
      <c r="K88" s="630" t="s">
        <v>313</v>
      </c>
    </row>
    <row r="89" spans="1:11" ht="14.4" customHeight="1" thickBot="1" x14ac:dyDescent="0.35">
      <c r="A89" s="639" t="s">
        <v>47</v>
      </c>
      <c r="B89" s="619">
        <v>3927.6199690763001</v>
      </c>
      <c r="C89" s="619">
        <v>3775.76091</v>
      </c>
      <c r="D89" s="620">
        <v>-151.85905907629399</v>
      </c>
      <c r="E89" s="621">
        <v>0.96133560266200002</v>
      </c>
      <c r="F89" s="619">
        <v>3794.7715105359798</v>
      </c>
      <c r="G89" s="620">
        <v>948.69287763399495</v>
      </c>
      <c r="H89" s="622">
        <v>313.36174999999997</v>
      </c>
      <c r="I89" s="619">
        <v>905.55343000000005</v>
      </c>
      <c r="J89" s="620">
        <v>-43.139447633994997</v>
      </c>
      <c r="K89" s="623">
        <v>0.23863187216500001</v>
      </c>
    </row>
    <row r="90" spans="1:11" ht="14.4" customHeight="1" thickBot="1" x14ac:dyDescent="0.35">
      <c r="A90" s="640" t="s">
        <v>396</v>
      </c>
      <c r="B90" s="624">
        <v>4.5735046296880002</v>
      </c>
      <c r="C90" s="624">
        <v>4.8780000000000001</v>
      </c>
      <c r="D90" s="625">
        <v>0.30449537031099999</v>
      </c>
      <c r="E90" s="631">
        <v>1.0665781266150001</v>
      </c>
      <c r="F90" s="624">
        <v>2.3024660608369998</v>
      </c>
      <c r="G90" s="625">
        <v>0.57561651520900003</v>
      </c>
      <c r="H90" s="627">
        <v>0</v>
      </c>
      <c r="I90" s="624">
        <v>0</v>
      </c>
      <c r="J90" s="625">
        <v>-0.57561651520900003</v>
      </c>
      <c r="K90" s="632">
        <v>0</v>
      </c>
    </row>
    <row r="91" spans="1:11" ht="14.4" customHeight="1" thickBot="1" x14ac:dyDescent="0.35">
      <c r="A91" s="641" t="s">
        <v>397</v>
      </c>
      <c r="B91" s="619">
        <v>4.5735046296880002</v>
      </c>
      <c r="C91" s="619">
        <v>4.8780000000000001</v>
      </c>
      <c r="D91" s="620">
        <v>0.30449537031099999</v>
      </c>
      <c r="E91" s="621">
        <v>1.0665781266150001</v>
      </c>
      <c r="F91" s="619">
        <v>2.3024660608369998</v>
      </c>
      <c r="G91" s="620">
        <v>0.57561651520900003</v>
      </c>
      <c r="H91" s="622">
        <v>0</v>
      </c>
      <c r="I91" s="619">
        <v>0</v>
      </c>
      <c r="J91" s="620">
        <v>-0.57561651520900003</v>
      </c>
      <c r="K91" s="623">
        <v>0</v>
      </c>
    </row>
    <row r="92" spans="1:11" ht="14.4" customHeight="1" thickBot="1" x14ac:dyDescent="0.35">
      <c r="A92" s="640" t="s">
        <v>398</v>
      </c>
      <c r="B92" s="624">
        <v>30.736767382465999</v>
      </c>
      <c r="C92" s="624">
        <v>27.561360000000001</v>
      </c>
      <c r="D92" s="625">
        <v>-3.1754073824660001</v>
      </c>
      <c r="E92" s="631">
        <v>0.89669026209000002</v>
      </c>
      <c r="F92" s="624">
        <v>25.736267213068999</v>
      </c>
      <c r="G92" s="625">
        <v>6.4340668032670001</v>
      </c>
      <c r="H92" s="627">
        <v>2.7121300000000002</v>
      </c>
      <c r="I92" s="624">
        <v>7.3255499999999998</v>
      </c>
      <c r="J92" s="625">
        <v>0.89148319673200005</v>
      </c>
      <c r="K92" s="632">
        <v>0.28463918016299999</v>
      </c>
    </row>
    <row r="93" spans="1:11" ht="14.4" customHeight="1" thickBot="1" x14ac:dyDescent="0.35">
      <c r="A93" s="641" t="s">
        <v>399</v>
      </c>
      <c r="B93" s="619">
        <v>11.900387498298</v>
      </c>
      <c r="C93" s="619">
        <v>12.009</v>
      </c>
      <c r="D93" s="620">
        <v>0.10861250170099999</v>
      </c>
      <c r="E93" s="621">
        <v>1.0091268037879999</v>
      </c>
      <c r="F93" s="619">
        <v>8.3118720973670008</v>
      </c>
      <c r="G93" s="620">
        <v>2.0779680243410001</v>
      </c>
      <c r="H93" s="622">
        <v>1.1116999999999999</v>
      </c>
      <c r="I93" s="619">
        <v>3.3290999999999999</v>
      </c>
      <c r="J93" s="620">
        <v>1.2511319756579999</v>
      </c>
      <c r="K93" s="623">
        <v>0.40052348748799999</v>
      </c>
    </row>
    <row r="94" spans="1:11" ht="14.4" customHeight="1" thickBot="1" x14ac:dyDescent="0.35">
      <c r="A94" s="641" t="s">
        <v>400</v>
      </c>
      <c r="B94" s="619">
        <v>18.836379884168</v>
      </c>
      <c r="C94" s="619">
        <v>15.55236</v>
      </c>
      <c r="D94" s="620">
        <v>-3.2840198841679999</v>
      </c>
      <c r="E94" s="621">
        <v>0.82565546541500001</v>
      </c>
      <c r="F94" s="619">
        <v>17.424395115702001</v>
      </c>
      <c r="G94" s="620">
        <v>4.3560987789250003</v>
      </c>
      <c r="H94" s="622">
        <v>1.60043</v>
      </c>
      <c r="I94" s="619">
        <v>3.9964499999999998</v>
      </c>
      <c r="J94" s="620">
        <v>-0.35964877892500002</v>
      </c>
      <c r="K94" s="623">
        <v>0.22935946834599999</v>
      </c>
    </row>
    <row r="95" spans="1:11" ht="14.4" customHeight="1" thickBot="1" x14ac:dyDescent="0.35">
      <c r="A95" s="640" t="s">
        <v>401</v>
      </c>
      <c r="B95" s="624">
        <v>115.509561747764</v>
      </c>
      <c r="C95" s="624">
        <v>97.174809999999994</v>
      </c>
      <c r="D95" s="625">
        <v>-18.334751747763999</v>
      </c>
      <c r="E95" s="631">
        <v>0.84127070114000002</v>
      </c>
      <c r="F95" s="624">
        <v>106.63650097647</v>
      </c>
      <c r="G95" s="625">
        <v>26.659125244117</v>
      </c>
      <c r="H95" s="627">
        <v>0</v>
      </c>
      <c r="I95" s="624">
        <v>53.582970000000003</v>
      </c>
      <c r="J95" s="625">
        <v>26.923844755882001</v>
      </c>
      <c r="K95" s="632">
        <v>0.50248244746699999</v>
      </c>
    </row>
    <row r="96" spans="1:11" ht="14.4" customHeight="1" thickBot="1" x14ac:dyDescent="0.35">
      <c r="A96" s="641" t="s">
        <v>402</v>
      </c>
      <c r="B96" s="619">
        <v>47.509563889600003</v>
      </c>
      <c r="C96" s="619">
        <v>46.98</v>
      </c>
      <c r="D96" s="620">
        <v>-0.5295638896</v>
      </c>
      <c r="E96" s="621">
        <v>0.98885353082100003</v>
      </c>
      <c r="F96" s="619">
        <v>46.000012680159998</v>
      </c>
      <c r="G96" s="620">
        <v>11.500003170039999</v>
      </c>
      <c r="H96" s="622">
        <v>0</v>
      </c>
      <c r="I96" s="619">
        <v>11.744999999999999</v>
      </c>
      <c r="J96" s="620">
        <v>0.24499682995899999</v>
      </c>
      <c r="K96" s="623">
        <v>0.255326016574</v>
      </c>
    </row>
    <row r="97" spans="1:11" ht="14.4" customHeight="1" thickBot="1" x14ac:dyDescent="0.35">
      <c r="A97" s="641" t="s">
        <v>403</v>
      </c>
      <c r="B97" s="619">
        <v>67.999997858162999</v>
      </c>
      <c r="C97" s="619">
        <v>50.194809999999997</v>
      </c>
      <c r="D97" s="620">
        <v>-17.805187858162999</v>
      </c>
      <c r="E97" s="621">
        <v>0.73815899383799999</v>
      </c>
      <c r="F97" s="619">
        <v>60.636488296308997</v>
      </c>
      <c r="G97" s="620">
        <v>15.159122074077001</v>
      </c>
      <c r="H97" s="622">
        <v>0</v>
      </c>
      <c r="I97" s="619">
        <v>41.837969999999999</v>
      </c>
      <c r="J97" s="620">
        <v>26.678847925922</v>
      </c>
      <c r="K97" s="623">
        <v>0.68998009573899999</v>
      </c>
    </row>
    <row r="98" spans="1:11" ht="14.4" customHeight="1" thickBot="1" x14ac:dyDescent="0.35">
      <c r="A98" s="640" t="s">
        <v>404</v>
      </c>
      <c r="B98" s="624">
        <v>2415.50230066534</v>
      </c>
      <c r="C98" s="624">
        <v>2464.8747400000002</v>
      </c>
      <c r="D98" s="625">
        <v>49.372439334661998</v>
      </c>
      <c r="E98" s="631">
        <v>1.0204398229389999</v>
      </c>
      <c r="F98" s="624">
        <v>2345.2475694242798</v>
      </c>
      <c r="G98" s="625">
        <v>586.31189235607098</v>
      </c>
      <c r="H98" s="627">
        <v>203.95705000000001</v>
      </c>
      <c r="I98" s="624">
        <v>597.08474000000001</v>
      </c>
      <c r="J98" s="625">
        <v>10.772847643927999</v>
      </c>
      <c r="K98" s="632">
        <v>0.25459347993100001</v>
      </c>
    </row>
    <row r="99" spans="1:11" ht="14.4" customHeight="1" thickBot="1" x14ac:dyDescent="0.35">
      <c r="A99" s="641" t="s">
        <v>405</v>
      </c>
      <c r="B99" s="619">
        <v>1489.54197951421</v>
      </c>
      <c r="C99" s="619">
        <v>1355.8354099999999</v>
      </c>
      <c r="D99" s="620">
        <v>-133.70656951420801</v>
      </c>
      <c r="E99" s="621">
        <v>0.91023645432400002</v>
      </c>
      <c r="F99" s="619">
        <v>1388.6176287681899</v>
      </c>
      <c r="G99" s="620">
        <v>347.15440719204599</v>
      </c>
      <c r="H99" s="622">
        <v>115.77885000000001</v>
      </c>
      <c r="I99" s="619">
        <v>345.66584999999998</v>
      </c>
      <c r="J99" s="620">
        <v>-1.4885571920459999</v>
      </c>
      <c r="K99" s="623">
        <v>0.24892802945799999</v>
      </c>
    </row>
    <row r="100" spans="1:11" ht="14.4" customHeight="1" thickBot="1" x14ac:dyDescent="0.35">
      <c r="A100" s="641" t="s">
        <v>406</v>
      </c>
      <c r="B100" s="619">
        <v>1.116146684451</v>
      </c>
      <c r="C100" s="619">
        <v>0</v>
      </c>
      <c r="D100" s="620">
        <v>-1.116146684451</v>
      </c>
      <c r="E100" s="621">
        <v>0</v>
      </c>
      <c r="F100" s="619">
        <v>0</v>
      </c>
      <c r="G100" s="620">
        <v>0</v>
      </c>
      <c r="H100" s="622">
        <v>0</v>
      </c>
      <c r="I100" s="619">
        <v>0</v>
      </c>
      <c r="J100" s="620">
        <v>0</v>
      </c>
      <c r="K100" s="623">
        <v>3</v>
      </c>
    </row>
    <row r="101" spans="1:11" ht="14.4" customHeight="1" thickBot="1" x14ac:dyDescent="0.35">
      <c r="A101" s="641" t="s">
        <v>407</v>
      </c>
      <c r="B101" s="619">
        <v>924.84417446667703</v>
      </c>
      <c r="C101" s="619">
        <v>1109.0393300000001</v>
      </c>
      <c r="D101" s="620">
        <v>184.195155533323</v>
      </c>
      <c r="E101" s="621">
        <v>1.199163448955</v>
      </c>
      <c r="F101" s="619">
        <v>956.62994065609803</v>
      </c>
      <c r="G101" s="620">
        <v>239.15748516402499</v>
      </c>
      <c r="H101" s="622">
        <v>88.178200000000004</v>
      </c>
      <c r="I101" s="619">
        <v>251.41889</v>
      </c>
      <c r="J101" s="620">
        <v>12.261404835975</v>
      </c>
      <c r="K101" s="623">
        <v>0.26281729153</v>
      </c>
    </row>
    <row r="102" spans="1:11" ht="14.4" customHeight="1" thickBot="1" x14ac:dyDescent="0.35">
      <c r="A102" s="640" t="s">
        <v>408</v>
      </c>
      <c r="B102" s="624">
        <v>1361.2978346510399</v>
      </c>
      <c r="C102" s="624">
        <v>1178.4749999999999</v>
      </c>
      <c r="D102" s="625">
        <v>-182.82283465103799</v>
      </c>
      <c r="E102" s="631">
        <v>0.86569960665599999</v>
      </c>
      <c r="F102" s="624">
        <v>1314.8487068613199</v>
      </c>
      <c r="G102" s="625">
        <v>328.71217671532997</v>
      </c>
      <c r="H102" s="627">
        <v>106.64157</v>
      </c>
      <c r="I102" s="624">
        <v>247.05507</v>
      </c>
      <c r="J102" s="625">
        <v>-81.657106715330002</v>
      </c>
      <c r="K102" s="632">
        <v>0.18789619574499999</v>
      </c>
    </row>
    <row r="103" spans="1:11" ht="14.4" customHeight="1" thickBot="1" x14ac:dyDescent="0.35">
      <c r="A103" s="641" t="s">
        <v>409</v>
      </c>
      <c r="B103" s="619">
        <v>9.9999996850239992</v>
      </c>
      <c r="C103" s="619">
        <v>21.879000000000001</v>
      </c>
      <c r="D103" s="620">
        <v>11.879000314975</v>
      </c>
      <c r="E103" s="621">
        <v>2.1879000689130002</v>
      </c>
      <c r="F103" s="619">
        <v>62.364372375945997</v>
      </c>
      <c r="G103" s="620">
        <v>15.591093093986</v>
      </c>
      <c r="H103" s="622">
        <v>0</v>
      </c>
      <c r="I103" s="619">
        <v>0</v>
      </c>
      <c r="J103" s="620">
        <v>-15.591093093986</v>
      </c>
      <c r="K103" s="623">
        <v>0</v>
      </c>
    </row>
    <row r="104" spans="1:11" ht="14.4" customHeight="1" thickBot="1" x14ac:dyDescent="0.35">
      <c r="A104" s="641" t="s">
        <v>410</v>
      </c>
      <c r="B104" s="619">
        <v>1070.9840312973499</v>
      </c>
      <c r="C104" s="619">
        <v>909.82261000000005</v>
      </c>
      <c r="D104" s="620">
        <v>-161.16142129734899</v>
      </c>
      <c r="E104" s="621">
        <v>0.849520238782</v>
      </c>
      <c r="F104" s="619">
        <v>887.59961317421005</v>
      </c>
      <c r="G104" s="620">
        <v>221.899903293552</v>
      </c>
      <c r="H104" s="622">
        <v>86.663300000000007</v>
      </c>
      <c r="I104" s="619">
        <v>185.30325999999999</v>
      </c>
      <c r="J104" s="620">
        <v>-36.596643293551999</v>
      </c>
      <c r="K104" s="623">
        <v>0.20876897336299999</v>
      </c>
    </row>
    <row r="105" spans="1:11" ht="14.4" customHeight="1" thickBot="1" x14ac:dyDescent="0.35">
      <c r="A105" s="641" t="s">
        <v>411</v>
      </c>
      <c r="B105" s="619">
        <v>2.028548637109</v>
      </c>
      <c r="C105" s="619">
        <v>2.3420000000000001</v>
      </c>
      <c r="D105" s="620">
        <v>0.31345136288999997</v>
      </c>
      <c r="E105" s="621">
        <v>1.1545200135489999</v>
      </c>
      <c r="F105" s="619">
        <v>3.0000008269670002</v>
      </c>
      <c r="G105" s="620">
        <v>0.75000020674099999</v>
      </c>
      <c r="H105" s="622">
        <v>0</v>
      </c>
      <c r="I105" s="619">
        <v>1.8169999999999999</v>
      </c>
      <c r="J105" s="620">
        <v>1.066999793258</v>
      </c>
      <c r="K105" s="623">
        <v>0.60566649971099995</v>
      </c>
    </row>
    <row r="106" spans="1:11" ht="14.4" customHeight="1" thickBot="1" x14ac:dyDescent="0.35">
      <c r="A106" s="641" t="s">
        <v>412</v>
      </c>
      <c r="B106" s="619">
        <v>6.1533182456490003</v>
      </c>
      <c r="C106" s="619">
        <v>1.8391999999999999</v>
      </c>
      <c r="D106" s="620">
        <v>-4.3141182456490004</v>
      </c>
      <c r="E106" s="621">
        <v>0.29889564078699998</v>
      </c>
      <c r="F106" s="619">
        <v>3.9848615879459999</v>
      </c>
      <c r="G106" s="620">
        <v>0.99621539698600003</v>
      </c>
      <c r="H106" s="622">
        <v>0</v>
      </c>
      <c r="I106" s="619">
        <v>0</v>
      </c>
      <c r="J106" s="620">
        <v>-0.99621539698600003</v>
      </c>
      <c r="K106" s="623">
        <v>0</v>
      </c>
    </row>
    <row r="107" spans="1:11" ht="14.4" customHeight="1" thickBot="1" x14ac:dyDescent="0.35">
      <c r="A107" s="641" t="s">
        <v>413</v>
      </c>
      <c r="B107" s="619">
        <v>272.13193678590602</v>
      </c>
      <c r="C107" s="619">
        <v>242.59218999999999</v>
      </c>
      <c r="D107" s="620">
        <v>-29.539746785904999</v>
      </c>
      <c r="E107" s="621">
        <v>0.891450642894</v>
      </c>
      <c r="F107" s="619">
        <v>357.89985889625098</v>
      </c>
      <c r="G107" s="620">
        <v>89.474964724062005</v>
      </c>
      <c r="H107" s="622">
        <v>19.978269999999998</v>
      </c>
      <c r="I107" s="619">
        <v>59.934809999999999</v>
      </c>
      <c r="J107" s="620">
        <v>-29.540154724061999</v>
      </c>
      <c r="K107" s="623">
        <v>0.16746251363299999</v>
      </c>
    </row>
    <row r="108" spans="1:11" ht="14.4" customHeight="1" thickBot="1" x14ac:dyDescent="0.35">
      <c r="A108" s="640" t="s">
        <v>414</v>
      </c>
      <c r="B108" s="624">
        <v>0</v>
      </c>
      <c r="C108" s="624">
        <v>2.7970000000000002</v>
      </c>
      <c r="D108" s="625">
        <v>2.7970000000000002</v>
      </c>
      <c r="E108" s="626" t="s">
        <v>336</v>
      </c>
      <c r="F108" s="624">
        <v>0</v>
      </c>
      <c r="G108" s="625">
        <v>0</v>
      </c>
      <c r="H108" s="627">
        <v>5.0999999999999997E-2</v>
      </c>
      <c r="I108" s="624">
        <v>0.50509999999999999</v>
      </c>
      <c r="J108" s="625">
        <v>0.50509999999999999</v>
      </c>
      <c r="K108" s="628" t="s">
        <v>313</v>
      </c>
    </row>
    <row r="109" spans="1:11" ht="14.4" customHeight="1" thickBot="1" x14ac:dyDescent="0.35">
      <c r="A109" s="641" t="s">
        <v>415</v>
      </c>
      <c r="B109" s="619">
        <v>0</v>
      </c>
      <c r="C109" s="619">
        <v>2.7970000000000002</v>
      </c>
      <c r="D109" s="620">
        <v>2.7970000000000002</v>
      </c>
      <c r="E109" s="629" t="s">
        <v>336</v>
      </c>
      <c r="F109" s="619">
        <v>0</v>
      </c>
      <c r="G109" s="620">
        <v>0</v>
      </c>
      <c r="H109" s="622">
        <v>0</v>
      </c>
      <c r="I109" s="619">
        <v>0</v>
      </c>
      <c r="J109" s="620">
        <v>0</v>
      </c>
      <c r="K109" s="630" t="s">
        <v>313</v>
      </c>
    </row>
    <row r="110" spans="1:11" ht="14.4" customHeight="1" thickBot="1" x14ac:dyDescent="0.35">
      <c r="A110" s="641" t="s">
        <v>416</v>
      </c>
      <c r="B110" s="619">
        <v>0</v>
      </c>
      <c r="C110" s="619">
        <v>0</v>
      </c>
      <c r="D110" s="620">
        <v>0</v>
      </c>
      <c r="E110" s="621">
        <v>1</v>
      </c>
      <c r="F110" s="619">
        <v>0</v>
      </c>
      <c r="G110" s="620">
        <v>0</v>
      </c>
      <c r="H110" s="622">
        <v>5.0999999999999997E-2</v>
      </c>
      <c r="I110" s="619">
        <v>0.50509999999999999</v>
      </c>
      <c r="J110" s="620">
        <v>0.50509999999999999</v>
      </c>
      <c r="K110" s="630" t="s">
        <v>336</v>
      </c>
    </row>
    <row r="111" spans="1:11" ht="14.4" customHeight="1" thickBot="1" x14ac:dyDescent="0.35">
      <c r="A111" s="638" t="s">
        <v>48</v>
      </c>
      <c r="B111" s="619">
        <v>71038.997762443702</v>
      </c>
      <c r="C111" s="619">
        <v>70780.704610000001</v>
      </c>
      <c r="D111" s="620">
        <v>-258.29315244365699</v>
      </c>
      <c r="E111" s="621">
        <v>0.99636406536400002</v>
      </c>
      <c r="F111" s="619">
        <v>71952.019833977494</v>
      </c>
      <c r="G111" s="620">
        <v>17988.004958494399</v>
      </c>
      <c r="H111" s="622">
        <v>5956.1759599999996</v>
      </c>
      <c r="I111" s="619">
        <v>17635.41605</v>
      </c>
      <c r="J111" s="620">
        <v>-352.58890849437699</v>
      </c>
      <c r="K111" s="623">
        <v>0.245099666287</v>
      </c>
    </row>
    <row r="112" spans="1:11" ht="14.4" customHeight="1" thickBot="1" x14ac:dyDescent="0.35">
      <c r="A112" s="644" t="s">
        <v>417</v>
      </c>
      <c r="B112" s="624">
        <v>52662.998341243103</v>
      </c>
      <c r="C112" s="624">
        <v>52966.03</v>
      </c>
      <c r="D112" s="625">
        <v>303.03165875686699</v>
      </c>
      <c r="E112" s="631">
        <v>1.00575416646</v>
      </c>
      <c r="F112" s="624">
        <v>53152.014651650701</v>
      </c>
      <c r="G112" s="625">
        <v>13288.003662912701</v>
      </c>
      <c r="H112" s="627">
        <v>4398.0720000000001</v>
      </c>
      <c r="I112" s="624">
        <v>13019.814</v>
      </c>
      <c r="J112" s="625">
        <v>-268.18966291267702</v>
      </c>
      <c r="K112" s="632">
        <v>0.24495428979100001</v>
      </c>
    </row>
    <row r="113" spans="1:11" ht="14.4" customHeight="1" thickBot="1" x14ac:dyDescent="0.35">
      <c r="A113" s="640" t="s">
        <v>418</v>
      </c>
      <c r="B113" s="624">
        <v>52499.998346377201</v>
      </c>
      <c r="C113" s="624">
        <v>52863.326999999997</v>
      </c>
      <c r="D113" s="625">
        <v>363.328653622768</v>
      </c>
      <c r="E113" s="631">
        <v>1.006920546001</v>
      </c>
      <c r="F113" s="624">
        <v>52955.014597346497</v>
      </c>
      <c r="G113" s="625">
        <v>13238.753649336601</v>
      </c>
      <c r="H113" s="627">
        <v>4388.7870000000003</v>
      </c>
      <c r="I113" s="624">
        <v>13001.34</v>
      </c>
      <c r="J113" s="625">
        <v>-237.41364933663499</v>
      </c>
      <c r="K113" s="632">
        <v>0.24551669183399999</v>
      </c>
    </row>
    <row r="114" spans="1:11" ht="14.4" customHeight="1" thickBot="1" x14ac:dyDescent="0.35">
      <c r="A114" s="641" t="s">
        <v>419</v>
      </c>
      <c r="B114" s="619">
        <v>52499.998346377201</v>
      </c>
      <c r="C114" s="619">
        <v>52863.326999999997</v>
      </c>
      <c r="D114" s="620">
        <v>363.328653622768</v>
      </c>
      <c r="E114" s="621">
        <v>1.006920546001</v>
      </c>
      <c r="F114" s="619">
        <v>52955.014597346497</v>
      </c>
      <c r="G114" s="620">
        <v>13238.753649336601</v>
      </c>
      <c r="H114" s="622">
        <v>4388.7870000000003</v>
      </c>
      <c r="I114" s="619">
        <v>13001.34</v>
      </c>
      <c r="J114" s="620">
        <v>-237.41364933663499</v>
      </c>
      <c r="K114" s="623">
        <v>0.24551669183399999</v>
      </c>
    </row>
    <row r="115" spans="1:11" ht="14.4" customHeight="1" thickBot="1" x14ac:dyDescent="0.35">
      <c r="A115" s="640" t="s">
        <v>420</v>
      </c>
      <c r="B115" s="624">
        <v>0</v>
      </c>
      <c r="C115" s="624">
        <v>33.75</v>
      </c>
      <c r="D115" s="625">
        <v>33.75</v>
      </c>
      <c r="E115" s="626" t="s">
        <v>336</v>
      </c>
      <c r="F115" s="624">
        <v>45.000012404505</v>
      </c>
      <c r="G115" s="625">
        <v>11.250003101126</v>
      </c>
      <c r="H115" s="627">
        <v>3.75</v>
      </c>
      <c r="I115" s="624">
        <v>10.5</v>
      </c>
      <c r="J115" s="625">
        <v>-0.75000310112599999</v>
      </c>
      <c r="K115" s="632">
        <v>0.233333269013</v>
      </c>
    </row>
    <row r="116" spans="1:11" ht="14.4" customHeight="1" thickBot="1" x14ac:dyDescent="0.35">
      <c r="A116" s="641" t="s">
        <v>421</v>
      </c>
      <c r="B116" s="619">
        <v>0</v>
      </c>
      <c r="C116" s="619">
        <v>33.75</v>
      </c>
      <c r="D116" s="620">
        <v>33.75</v>
      </c>
      <c r="E116" s="629" t="s">
        <v>336</v>
      </c>
      <c r="F116" s="619">
        <v>45.000012404505</v>
      </c>
      <c r="G116" s="620">
        <v>11.250003101126</v>
      </c>
      <c r="H116" s="622">
        <v>3.75</v>
      </c>
      <c r="I116" s="619">
        <v>10.5</v>
      </c>
      <c r="J116" s="620">
        <v>-0.75000310112599999</v>
      </c>
      <c r="K116" s="623">
        <v>0.233333269013</v>
      </c>
    </row>
    <row r="117" spans="1:11" ht="14.4" customHeight="1" thickBot="1" x14ac:dyDescent="0.35">
      <c r="A117" s="640" t="s">
        <v>422</v>
      </c>
      <c r="B117" s="624">
        <v>162.99999486589499</v>
      </c>
      <c r="C117" s="624">
        <v>68.953000000000003</v>
      </c>
      <c r="D117" s="625">
        <v>-94.046994865895002</v>
      </c>
      <c r="E117" s="631">
        <v>0.42302455320100002</v>
      </c>
      <c r="F117" s="624">
        <v>152.00004189966299</v>
      </c>
      <c r="G117" s="625">
        <v>38.000010474915001</v>
      </c>
      <c r="H117" s="627">
        <v>5.5350000000000001</v>
      </c>
      <c r="I117" s="624">
        <v>7.9740000000000002</v>
      </c>
      <c r="J117" s="625">
        <v>-30.026010474915001</v>
      </c>
      <c r="K117" s="632">
        <v>5.2460511853999997E-2</v>
      </c>
    </row>
    <row r="118" spans="1:11" ht="14.4" customHeight="1" thickBot="1" x14ac:dyDescent="0.35">
      <c r="A118" s="641" t="s">
        <v>423</v>
      </c>
      <c r="B118" s="619">
        <v>162.99999486589499</v>
      </c>
      <c r="C118" s="619">
        <v>68.953000000000003</v>
      </c>
      <c r="D118" s="620">
        <v>-94.046994865895002</v>
      </c>
      <c r="E118" s="621">
        <v>0.42302455320100002</v>
      </c>
      <c r="F118" s="619">
        <v>152.00004189966299</v>
      </c>
      <c r="G118" s="620">
        <v>38.000010474915001</v>
      </c>
      <c r="H118" s="622">
        <v>5.5350000000000001</v>
      </c>
      <c r="I118" s="619">
        <v>7.9740000000000002</v>
      </c>
      <c r="J118" s="620">
        <v>-30.026010474915001</v>
      </c>
      <c r="K118" s="623">
        <v>5.2460511853999997E-2</v>
      </c>
    </row>
    <row r="119" spans="1:11" ht="14.4" customHeight="1" thickBot="1" x14ac:dyDescent="0.35">
      <c r="A119" s="639" t="s">
        <v>424</v>
      </c>
      <c r="B119" s="619">
        <v>17850.999437736798</v>
      </c>
      <c r="C119" s="619">
        <v>17285.35326</v>
      </c>
      <c r="D119" s="620">
        <v>-565.64617773675502</v>
      </c>
      <c r="E119" s="621">
        <v>0.96831291268999997</v>
      </c>
      <c r="F119" s="619">
        <v>18005.004963180501</v>
      </c>
      <c r="G119" s="620">
        <v>4501.2512407951299</v>
      </c>
      <c r="H119" s="622">
        <v>1492.18975</v>
      </c>
      <c r="I119" s="619">
        <v>4420.4620000000004</v>
      </c>
      <c r="J119" s="620">
        <v>-80.789240795130993</v>
      </c>
      <c r="K119" s="623">
        <v>0.245512956482</v>
      </c>
    </row>
    <row r="120" spans="1:11" ht="14.4" customHeight="1" thickBot="1" x14ac:dyDescent="0.35">
      <c r="A120" s="640" t="s">
        <v>425</v>
      </c>
      <c r="B120" s="624">
        <v>4725.9998511424501</v>
      </c>
      <c r="C120" s="624">
        <v>4757.6850100000001</v>
      </c>
      <c r="D120" s="625">
        <v>31.685158857548</v>
      </c>
      <c r="E120" s="631">
        <v>1.006704435009</v>
      </c>
      <c r="F120" s="624">
        <v>4766.0013137749702</v>
      </c>
      <c r="G120" s="625">
        <v>1191.50032844374</v>
      </c>
      <c r="H120" s="627">
        <v>394.99299999999999</v>
      </c>
      <c r="I120" s="624">
        <v>1170.127</v>
      </c>
      <c r="J120" s="625">
        <v>-21.373328443742999</v>
      </c>
      <c r="K120" s="632">
        <v>0.24551545896900001</v>
      </c>
    </row>
    <row r="121" spans="1:11" ht="14.4" customHeight="1" thickBot="1" x14ac:dyDescent="0.35">
      <c r="A121" s="641" t="s">
        <v>426</v>
      </c>
      <c r="B121" s="619">
        <v>4725.9998511424501</v>
      </c>
      <c r="C121" s="619">
        <v>4757.6850100000001</v>
      </c>
      <c r="D121" s="620">
        <v>31.685158857548</v>
      </c>
      <c r="E121" s="621">
        <v>1.006704435009</v>
      </c>
      <c r="F121" s="619">
        <v>4766.0013137749702</v>
      </c>
      <c r="G121" s="620">
        <v>1191.50032844374</v>
      </c>
      <c r="H121" s="622">
        <v>394.99299999999999</v>
      </c>
      <c r="I121" s="619">
        <v>1170.127</v>
      </c>
      <c r="J121" s="620">
        <v>-21.373328443742999</v>
      </c>
      <c r="K121" s="623">
        <v>0.24551545896900001</v>
      </c>
    </row>
    <row r="122" spans="1:11" ht="14.4" customHeight="1" thickBot="1" x14ac:dyDescent="0.35">
      <c r="A122" s="640" t="s">
        <v>427</v>
      </c>
      <c r="B122" s="624">
        <v>13124.9995865943</v>
      </c>
      <c r="C122" s="624">
        <v>12527.668250000001</v>
      </c>
      <c r="D122" s="625">
        <v>-597.33133659430905</v>
      </c>
      <c r="E122" s="631">
        <v>0.95448903958700004</v>
      </c>
      <c r="F122" s="624">
        <v>13239.0036494056</v>
      </c>
      <c r="G122" s="625">
        <v>3309.7509123513901</v>
      </c>
      <c r="H122" s="627">
        <v>1097.1967500000001</v>
      </c>
      <c r="I122" s="624">
        <v>3250.335</v>
      </c>
      <c r="J122" s="625">
        <v>-59.415912351387</v>
      </c>
      <c r="K122" s="632">
        <v>0.245512055595</v>
      </c>
    </row>
    <row r="123" spans="1:11" ht="14.4" customHeight="1" thickBot="1" x14ac:dyDescent="0.35">
      <c r="A123" s="641" t="s">
        <v>428</v>
      </c>
      <c r="B123" s="619">
        <v>13124.9995865943</v>
      </c>
      <c r="C123" s="619">
        <v>12527.668250000001</v>
      </c>
      <c r="D123" s="620">
        <v>-597.33133659430905</v>
      </c>
      <c r="E123" s="621">
        <v>0.95448903958700004</v>
      </c>
      <c r="F123" s="619">
        <v>13239.0036494056</v>
      </c>
      <c r="G123" s="620">
        <v>3309.7509123513901</v>
      </c>
      <c r="H123" s="622">
        <v>1097.1967500000001</v>
      </c>
      <c r="I123" s="619">
        <v>3250.335</v>
      </c>
      <c r="J123" s="620">
        <v>-59.415912351387</v>
      </c>
      <c r="K123" s="623">
        <v>0.245512055595</v>
      </c>
    </row>
    <row r="124" spans="1:11" ht="14.4" customHeight="1" thickBot="1" x14ac:dyDescent="0.35">
      <c r="A124" s="639" t="s">
        <v>429</v>
      </c>
      <c r="B124" s="619">
        <v>524.99998346377197</v>
      </c>
      <c r="C124" s="619">
        <v>529.32135000000005</v>
      </c>
      <c r="D124" s="620">
        <v>4.321366536227</v>
      </c>
      <c r="E124" s="621">
        <v>1.0082311746129999</v>
      </c>
      <c r="F124" s="619">
        <v>795.00021914626598</v>
      </c>
      <c r="G124" s="620">
        <v>198.75005478656601</v>
      </c>
      <c r="H124" s="622">
        <v>65.914209999999997</v>
      </c>
      <c r="I124" s="619">
        <v>195.14005</v>
      </c>
      <c r="J124" s="620">
        <v>-3.6100047865659999</v>
      </c>
      <c r="K124" s="623">
        <v>0.24545911472699999</v>
      </c>
    </row>
    <row r="125" spans="1:11" ht="14.4" customHeight="1" thickBot="1" x14ac:dyDescent="0.35">
      <c r="A125" s="640" t="s">
        <v>430</v>
      </c>
      <c r="B125" s="624">
        <v>524.99998346377197</v>
      </c>
      <c r="C125" s="624">
        <v>529.32135000000005</v>
      </c>
      <c r="D125" s="625">
        <v>4.321366536227</v>
      </c>
      <c r="E125" s="631">
        <v>1.0082311746129999</v>
      </c>
      <c r="F125" s="624">
        <v>795.00021914626598</v>
      </c>
      <c r="G125" s="625">
        <v>198.75005478656601</v>
      </c>
      <c r="H125" s="627">
        <v>65.914209999999997</v>
      </c>
      <c r="I125" s="624">
        <v>195.14005</v>
      </c>
      <c r="J125" s="625">
        <v>-3.6100047865659999</v>
      </c>
      <c r="K125" s="632">
        <v>0.24545911472699999</v>
      </c>
    </row>
    <row r="126" spans="1:11" ht="14.4" customHeight="1" thickBot="1" x14ac:dyDescent="0.35">
      <c r="A126" s="641" t="s">
        <v>431</v>
      </c>
      <c r="B126" s="619">
        <v>524.99998346377197</v>
      </c>
      <c r="C126" s="619">
        <v>529.32135000000005</v>
      </c>
      <c r="D126" s="620">
        <v>4.321366536227</v>
      </c>
      <c r="E126" s="621">
        <v>1.0082311746129999</v>
      </c>
      <c r="F126" s="619">
        <v>795.00021914626598</v>
      </c>
      <c r="G126" s="620">
        <v>198.75005478656601</v>
      </c>
      <c r="H126" s="622">
        <v>65.914209999999997</v>
      </c>
      <c r="I126" s="619">
        <v>195.14005</v>
      </c>
      <c r="J126" s="620">
        <v>-3.6100047865659999</v>
      </c>
      <c r="K126" s="623">
        <v>0.24545911472699999</v>
      </c>
    </row>
    <row r="127" spans="1:11" ht="14.4" customHeight="1" thickBot="1" x14ac:dyDescent="0.35">
      <c r="A127" s="638" t="s">
        <v>432</v>
      </c>
      <c r="B127" s="619">
        <v>0</v>
      </c>
      <c r="C127" s="619">
        <v>202.34123</v>
      </c>
      <c r="D127" s="620">
        <v>202.34123</v>
      </c>
      <c r="E127" s="629" t="s">
        <v>313</v>
      </c>
      <c r="F127" s="619">
        <v>143.45162920873599</v>
      </c>
      <c r="G127" s="620">
        <v>35.862907302183999</v>
      </c>
      <c r="H127" s="622">
        <v>8.0005000000000006</v>
      </c>
      <c r="I127" s="619">
        <v>25.644500000000001</v>
      </c>
      <c r="J127" s="620">
        <v>-10.218407302184</v>
      </c>
      <c r="K127" s="623">
        <v>0.17876757581200001</v>
      </c>
    </row>
    <row r="128" spans="1:11" ht="14.4" customHeight="1" thickBot="1" x14ac:dyDescent="0.35">
      <c r="A128" s="639" t="s">
        <v>433</v>
      </c>
      <c r="B128" s="619">
        <v>0</v>
      </c>
      <c r="C128" s="619">
        <v>202.34123</v>
      </c>
      <c r="D128" s="620">
        <v>202.34123</v>
      </c>
      <c r="E128" s="629" t="s">
        <v>313</v>
      </c>
      <c r="F128" s="619">
        <v>143.45162920873599</v>
      </c>
      <c r="G128" s="620">
        <v>35.862907302183999</v>
      </c>
      <c r="H128" s="622">
        <v>8.0005000000000006</v>
      </c>
      <c r="I128" s="619">
        <v>25.644500000000001</v>
      </c>
      <c r="J128" s="620">
        <v>-10.218407302184</v>
      </c>
      <c r="K128" s="623">
        <v>0.17876757581200001</v>
      </c>
    </row>
    <row r="129" spans="1:11" ht="14.4" customHeight="1" thickBot="1" x14ac:dyDescent="0.35">
      <c r="A129" s="640" t="s">
        <v>434</v>
      </c>
      <c r="B129" s="624">
        <v>0</v>
      </c>
      <c r="C129" s="624">
        <v>68.149230000000003</v>
      </c>
      <c r="D129" s="625">
        <v>68.149230000000003</v>
      </c>
      <c r="E129" s="626" t="s">
        <v>313</v>
      </c>
      <c r="F129" s="624">
        <v>53.919957878029997</v>
      </c>
      <c r="G129" s="625">
        <v>13.479989469507</v>
      </c>
      <c r="H129" s="627">
        <v>7.0004999999999997</v>
      </c>
      <c r="I129" s="624">
        <v>21.644500000000001</v>
      </c>
      <c r="J129" s="625">
        <v>8.1645105304920005</v>
      </c>
      <c r="K129" s="632">
        <v>0.401419082132</v>
      </c>
    </row>
    <row r="130" spans="1:11" ht="14.4" customHeight="1" thickBot="1" x14ac:dyDescent="0.35">
      <c r="A130" s="641" t="s">
        <v>435</v>
      </c>
      <c r="B130" s="619">
        <v>0</v>
      </c>
      <c r="C130" s="619">
        <v>2.1335000000000002</v>
      </c>
      <c r="D130" s="620">
        <v>2.1335000000000002</v>
      </c>
      <c r="E130" s="629" t="s">
        <v>313</v>
      </c>
      <c r="F130" s="619">
        <v>0</v>
      </c>
      <c r="G130" s="620">
        <v>0</v>
      </c>
      <c r="H130" s="622">
        <v>0.38250000000000001</v>
      </c>
      <c r="I130" s="619">
        <v>0.38250000000000001</v>
      </c>
      <c r="J130" s="620">
        <v>0.38250000000000001</v>
      </c>
      <c r="K130" s="630" t="s">
        <v>313</v>
      </c>
    </row>
    <row r="131" spans="1:11" ht="14.4" customHeight="1" thickBot="1" x14ac:dyDescent="0.35">
      <c r="A131" s="641" t="s">
        <v>436</v>
      </c>
      <c r="B131" s="619">
        <v>0</v>
      </c>
      <c r="C131" s="619">
        <v>-2.7967300000000002</v>
      </c>
      <c r="D131" s="620">
        <v>-2.7967300000000002</v>
      </c>
      <c r="E131" s="629" t="s">
        <v>336</v>
      </c>
      <c r="F131" s="619">
        <v>0</v>
      </c>
      <c r="G131" s="620">
        <v>0</v>
      </c>
      <c r="H131" s="622">
        <v>0</v>
      </c>
      <c r="I131" s="619">
        <v>0</v>
      </c>
      <c r="J131" s="620">
        <v>0</v>
      </c>
      <c r="K131" s="630" t="s">
        <v>313</v>
      </c>
    </row>
    <row r="132" spans="1:11" ht="14.4" customHeight="1" thickBot="1" x14ac:dyDescent="0.35">
      <c r="A132" s="641" t="s">
        <v>437</v>
      </c>
      <c r="B132" s="619">
        <v>0</v>
      </c>
      <c r="C132" s="619">
        <v>55.597000000000001</v>
      </c>
      <c r="D132" s="620">
        <v>55.597000000000001</v>
      </c>
      <c r="E132" s="629" t="s">
        <v>313</v>
      </c>
      <c r="F132" s="619">
        <v>52.860957419656998</v>
      </c>
      <c r="G132" s="620">
        <v>13.215239354914001</v>
      </c>
      <c r="H132" s="622">
        <v>6.3979999999999997</v>
      </c>
      <c r="I132" s="619">
        <v>21.042000000000002</v>
      </c>
      <c r="J132" s="620">
        <v>7.8267606450849998</v>
      </c>
      <c r="K132" s="623">
        <v>0.39806316470800002</v>
      </c>
    </row>
    <row r="133" spans="1:11" ht="14.4" customHeight="1" thickBot="1" x14ac:dyDescent="0.35">
      <c r="A133" s="641" t="s">
        <v>438</v>
      </c>
      <c r="B133" s="619">
        <v>0</v>
      </c>
      <c r="C133" s="619">
        <v>0.4</v>
      </c>
      <c r="D133" s="620">
        <v>0.4</v>
      </c>
      <c r="E133" s="629" t="s">
        <v>313</v>
      </c>
      <c r="F133" s="619">
        <v>0.34577549789000001</v>
      </c>
      <c r="G133" s="620">
        <v>8.6443874471999999E-2</v>
      </c>
      <c r="H133" s="622">
        <v>0.22</v>
      </c>
      <c r="I133" s="619">
        <v>0.22</v>
      </c>
      <c r="J133" s="620">
        <v>0.133556125527</v>
      </c>
      <c r="K133" s="623">
        <v>0.63625098175600003</v>
      </c>
    </row>
    <row r="134" spans="1:11" ht="14.4" customHeight="1" thickBot="1" x14ac:dyDescent="0.35">
      <c r="A134" s="641" t="s">
        <v>439</v>
      </c>
      <c r="B134" s="619">
        <v>0</v>
      </c>
      <c r="C134" s="619">
        <v>12.81546</v>
      </c>
      <c r="D134" s="620">
        <v>12.81546</v>
      </c>
      <c r="E134" s="629" t="s">
        <v>336</v>
      </c>
      <c r="F134" s="619">
        <v>0.71322496048299999</v>
      </c>
      <c r="G134" s="620">
        <v>0.17830624011999999</v>
      </c>
      <c r="H134" s="622">
        <v>0</v>
      </c>
      <c r="I134" s="619">
        <v>0</v>
      </c>
      <c r="J134" s="620">
        <v>-0.17830624011999999</v>
      </c>
      <c r="K134" s="623">
        <v>0</v>
      </c>
    </row>
    <row r="135" spans="1:11" ht="14.4" customHeight="1" thickBot="1" x14ac:dyDescent="0.35">
      <c r="A135" s="643" t="s">
        <v>440</v>
      </c>
      <c r="B135" s="619">
        <v>0</v>
      </c>
      <c r="C135" s="619">
        <v>31.306000000000001</v>
      </c>
      <c r="D135" s="620">
        <v>31.306000000000001</v>
      </c>
      <c r="E135" s="629" t="s">
        <v>336</v>
      </c>
      <c r="F135" s="619">
        <v>0</v>
      </c>
      <c r="G135" s="620">
        <v>0</v>
      </c>
      <c r="H135" s="622">
        <v>0</v>
      </c>
      <c r="I135" s="619">
        <v>0</v>
      </c>
      <c r="J135" s="620">
        <v>0</v>
      </c>
      <c r="K135" s="630" t="s">
        <v>313</v>
      </c>
    </row>
    <row r="136" spans="1:11" ht="14.4" customHeight="1" thickBot="1" x14ac:dyDescent="0.35">
      <c r="A136" s="641" t="s">
        <v>441</v>
      </c>
      <c r="B136" s="619">
        <v>0</v>
      </c>
      <c r="C136" s="619">
        <v>31.306000000000001</v>
      </c>
      <c r="D136" s="620">
        <v>31.306000000000001</v>
      </c>
      <c r="E136" s="629" t="s">
        <v>336</v>
      </c>
      <c r="F136" s="619">
        <v>0</v>
      </c>
      <c r="G136" s="620">
        <v>0</v>
      </c>
      <c r="H136" s="622">
        <v>0</v>
      </c>
      <c r="I136" s="619">
        <v>0</v>
      </c>
      <c r="J136" s="620">
        <v>0</v>
      </c>
      <c r="K136" s="630" t="s">
        <v>313</v>
      </c>
    </row>
    <row r="137" spans="1:11" ht="14.4" customHeight="1" thickBot="1" x14ac:dyDescent="0.35">
      <c r="A137" s="643" t="s">
        <v>442</v>
      </c>
      <c r="B137" s="619">
        <v>0</v>
      </c>
      <c r="C137" s="619">
        <v>29.492000000000001</v>
      </c>
      <c r="D137" s="620">
        <v>29.492000000000001</v>
      </c>
      <c r="E137" s="629" t="s">
        <v>313</v>
      </c>
      <c r="F137" s="619">
        <v>11.710850460159</v>
      </c>
      <c r="G137" s="620">
        <v>2.9277126150389998</v>
      </c>
      <c r="H137" s="622">
        <v>1</v>
      </c>
      <c r="I137" s="619">
        <v>4</v>
      </c>
      <c r="J137" s="620">
        <v>1.0722873849600001</v>
      </c>
      <c r="K137" s="623">
        <v>0.34156357931499998</v>
      </c>
    </row>
    <row r="138" spans="1:11" ht="14.4" customHeight="1" thickBot="1" x14ac:dyDescent="0.35">
      <c r="A138" s="641" t="s">
        <v>443</v>
      </c>
      <c r="B138" s="619">
        <v>0</v>
      </c>
      <c r="C138" s="619">
        <v>29.492000000000001</v>
      </c>
      <c r="D138" s="620">
        <v>29.492000000000001</v>
      </c>
      <c r="E138" s="629" t="s">
        <v>313</v>
      </c>
      <c r="F138" s="619">
        <v>11.710850460159</v>
      </c>
      <c r="G138" s="620">
        <v>2.9277126150389998</v>
      </c>
      <c r="H138" s="622">
        <v>1</v>
      </c>
      <c r="I138" s="619">
        <v>4</v>
      </c>
      <c r="J138" s="620">
        <v>1.0722873849600001</v>
      </c>
      <c r="K138" s="623">
        <v>0.34156357931499998</v>
      </c>
    </row>
    <row r="139" spans="1:11" ht="14.4" customHeight="1" thickBot="1" x14ac:dyDescent="0.35">
      <c r="A139" s="643" t="s">
        <v>444</v>
      </c>
      <c r="B139" s="619">
        <v>0</v>
      </c>
      <c r="C139" s="619">
        <v>2.6</v>
      </c>
      <c r="D139" s="620">
        <v>2.6</v>
      </c>
      <c r="E139" s="629" t="s">
        <v>313</v>
      </c>
      <c r="F139" s="619">
        <v>1.338009873843</v>
      </c>
      <c r="G139" s="620">
        <v>0.33450246845999998</v>
      </c>
      <c r="H139" s="622">
        <v>0</v>
      </c>
      <c r="I139" s="619">
        <v>0</v>
      </c>
      <c r="J139" s="620">
        <v>-0.33450246845999998</v>
      </c>
      <c r="K139" s="623">
        <v>0</v>
      </c>
    </row>
    <row r="140" spans="1:11" ht="14.4" customHeight="1" thickBot="1" x14ac:dyDescent="0.35">
      <c r="A140" s="641" t="s">
        <v>445</v>
      </c>
      <c r="B140" s="619">
        <v>0</v>
      </c>
      <c r="C140" s="619">
        <v>2.6</v>
      </c>
      <c r="D140" s="620">
        <v>2.6</v>
      </c>
      <c r="E140" s="629" t="s">
        <v>313</v>
      </c>
      <c r="F140" s="619">
        <v>1.338009873843</v>
      </c>
      <c r="G140" s="620">
        <v>0.33450246845999998</v>
      </c>
      <c r="H140" s="622">
        <v>0</v>
      </c>
      <c r="I140" s="619">
        <v>0</v>
      </c>
      <c r="J140" s="620">
        <v>-0.33450246845999998</v>
      </c>
      <c r="K140" s="623">
        <v>0</v>
      </c>
    </row>
    <row r="141" spans="1:11" ht="14.4" customHeight="1" thickBot="1" x14ac:dyDescent="0.35">
      <c r="A141" s="643" t="s">
        <v>446</v>
      </c>
      <c r="B141" s="619">
        <v>0</v>
      </c>
      <c r="C141" s="619">
        <v>70.793999999999997</v>
      </c>
      <c r="D141" s="620">
        <v>70.793999999999997</v>
      </c>
      <c r="E141" s="629" t="s">
        <v>336</v>
      </c>
      <c r="F141" s="619">
        <v>76.482810996702</v>
      </c>
      <c r="G141" s="620">
        <v>19.120702749174999</v>
      </c>
      <c r="H141" s="622">
        <v>0</v>
      </c>
      <c r="I141" s="619">
        <v>0</v>
      </c>
      <c r="J141" s="620">
        <v>-19.120702749174999</v>
      </c>
      <c r="K141" s="623">
        <v>0</v>
      </c>
    </row>
    <row r="142" spans="1:11" ht="14.4" customHeight="1" thickBot="1" x14ac:dyDescent="0.35">
      <c r="A142" s="641" t="s">
        <v>447</v>
      </c>
      <c r="B142" s="619">
        <v>0</v>
      </c>
      <c r="C142" s="619">
        <v>70.793999999999997</v>
      </c>
      <c r="D142" s="620">
        <v>70.793999999999997</v>
      </c>
      <c r="E142" s="629" t="s">
        <v>336</v>
      </c>
      <c r="F142" s="619">
        <v>76.482810996702</v>
      </c>
      <c r="G142" s="620">
        <v>19.120702749174999</v>
      </c>
      <c r="H142" s="622">
        <v>0</v>
      </c>
      <c r="I142" s="619">
        <v>0</v>
      </c>
      <c r="J142" s="620">
        <v>-19.120702749174999</v>
      </c>
      <c r="K142" s="623">
        <v>0</v>
      </c>
    </row>
    <row r="143" spans="1:11" ht="14.4" customHeight="1" thickBot="1" x14ac:dyDescent="0.35">
      <c r="A143" s="638" t="s">
        <v>448</v>
      </c>
      <c r="B143" s="619">
        <v>7130.1090513686604</v>
      </c>
      <c r="C143" s="619">
        <v>7412.90744</v>
      </c>
      <c r="D143" s="620">
        <v>282.79838863134</v>
      </c>
      <c r="E143" s="621">
        <v>1.039662561483</v>
      </c>
      <c r="F143" s="619">
        <v>7050.0746494704199</v>
      </c>
      <c r="G143" s="620">
        <v>1762.5186623676</v>
      </c>
      <c r="H143" s="622">
        <v>607.11199999999997</v>
      </c>
      <c r="I143" s="619">
        <v>1800.9880000000001</v>
      </c>
      <c r="J143" s="620">
        <v>38.469337632395003</v>
      </c>
      <c r="K143" s="623">
        <v>0.25545658585800002</v>
      </c>
    </row>
    <row r="144" spans="1:11" ht="14.4" customHeight="1" thickBot="1" x14ac:dyDescent="0.35">
      <c r="A144" s="639" t="s">
        <v>449</v>
      </c>
      <c r="B144" s="619">
        <v>7114.1090513686604</v>
      </c>
      <c r="C144" s="619">
        <v>7167.3069999999998</v>
      </c>
      <c r="D144" s="620">
        <v>53.197948631340999</v>
      </c>
      <c r="E144" s="621">
        <v>1.0074778089909999</v>
      </c>
      <c r="F144" s="619">
        <v>7004.0174724323097</v>
      </c>
      <c r="G144" s="620">
        <v>1751.0043681080799</v>
      </c>
      <c r="H144" s="622">
        <v>586.22699999999998</v>
      </c>
      <c r="I144" s="619">
        <v>1773.5329999999999</v>
      </c>
      <c r="J144" s="620">
        <v>22.528631891922</v>
      </c>
      <c r="K144" s="623">
        <v>0.25321652993799998</v>
      </c>
    </row>
    <row r="145" spans="1:11" ht="14.4" customHeight="1" thickBot="1" x14ac:dyDescent="0.35">
      <c r="A145" s="640" t="s">
        <v>450</v>
      </c>
      <c r="B145" s="624">
        <v>7114.1090513686604</v>
      </c>
      <c r="C145" s="624">
        <v>7160.241</v>
      </c>
      <c r="D145" s="625">
        <v>46.131948631341999</v>
      </c>
      <c r="E145" s="631">
        <v>1.0064845714749999</v>
      </c>
      <c r="F145" s="624">
        <v>7004.0174724323097</v>
      </c>
      <c r="G145" s="625">
        <v>1751.0043681080799</v>
      </c>
      <c r="H145" s="627">
        <v>586.22699999999998</v>
      </c>
      <c r="I145" s="624">
        <v>1769.5709999999999</v>
      </c>
      <c r="J145" s="625">
        <v>18.566631891922999</v>
      </c>
      <c r="K145" s="632">
        <v>0.25265085459300002</v>
      </c>
    </row>
    <row r="146" spans="1:11" ht="14.4" customHeight="1" thickBot="1" x14ac:dyDescent="0.35">
      <c r="A146" s="641" t="s">
        <v>451</v>
      </c>
      <c r="B146" s="619">
        <v>173.99999451941801</v>
      </c>
      <c r="C146" s="619">
        <v>174.15199999999999</v>
      </c>
      <c r="D146" s="620">
        <v>0.152005480581</v>
      </c>
      <c r="E146" s="621">
        <v>1.0008735947430001</v>
      </c>
      <c r="F146" s="619">
        <v>175.000436561344</v>
      </c>
      <c r="G146" s="620">
        <v>43.750109140336001</v>
      </c>
      <c r="H146" s="622">
        <v>14.635999999999999</v>
      </c>
      <c r="I146" s="619">
        <v>43.908000000000001</v>
      </c>
      <c r="J146" s="620">
        <v>0.15789085966300001</v>
      </c>
      <c r="K146" s="623">
        <v>0.25090223123299998</v>
      </c>
    </row>
    <row r="147" spans="1:11" ht="14.4" customHeight="1" thickBot="1" x14ac:dyDescent="0.35">
      <c r="A147" s="641" t="s">
        <v>452</v>
      </c>
      <c r="B147" s="619">
        <v>1301.9999589901199</v>
      </c>
      <c r="C147" s="619">
        <v>1344.904</v>
      </c>
      <c r="D147" s="620">
        <v>42.904041009882</v>
      </c>
      <c r="E147" s="621">
        <v>1.0329524134870001</v>
      </c>
      <c r="F147" s="619">
        <v>1299.0032405324901</v>
      </c>
      <c r="G147" s="620">
        <v>324.75081013312303</v>
      </c>
      <c r="H147" s="622">
        <v>108.20699999999999</v>
      </c>
      <c r="I147" s="619">
        <v>328.95100000000002</v>
      </c>
      <c r="J147" s="620">
        <v>4.2001898668770004</v>
      </c>
      <c r="K147" s="623">
        <v>0.25323339444800003</v>
      </c>
    </row>
    <row r="148" spans="1:11" ht="14.4" customHeight="1" thickBot="1" x14ac:dyDescent="0.35">
      <c r="A148" s="641" t="s">
        <v>453</v>
      </c>
      <c r="B148" s="619">
        <v>3.122344586503</v>
      </c>
      <c r="C148" s="619">
        <v>4.5599999999999996</v>
      </c>
      <c r="D148" s="620">
        <v>1.437655413496</v>
      </c>
      <c r="E148" s="621">
        <v>1.4604409839029999</v>
      </c>
      <c r="F148" s="619">
        <v>3.000007483908</v>
      </c>
      <c r="G148" s="620">
        <v>0.750001870977</v>
      </c>
      <c r="H148" s="622">
        <v>0.38</v>
      </c>
      <c r="I148" s="619">
        <v>1.1399999999999999</v>
      </c>
      <c r="J148" s="620">
        <v>0.38999812902199998</v>
      </c>
      <c r="K148" s="623">
        <v>0.37999905204000001</v>
      </c>
    </row>
    <row r="149" spans="1:11" ht="14.4" customHeight="1" thickBot="1" x14ac:dyDescent="0.35">
      <c r="A149" s="641" t="s">
        <v>454</v>
      </c>
      <c r="B149" s="619">
        <v>1127.98689523236</v>
      </c>
      <c r="C149" s="619">
        <v>1131.1320000000001</v>
      </c>
      <c r="D149" s="620">
        <v>3.145104767641</v>
      </c>
      <c r="E149" s="621">
        <v>1.0027882458390001</v>
      </c>
      <c r="F149" s="619">
        <v>1139.00284139069</v>
      </c>
      <c r="G149" s="620">
        <v>284.75071034767302</v>
      </c>
      <c r="H149" s="622">
        <v>94.941999999999993</v>
      </c>
      <c r="I149" s="619">
        <v>284.82600000000002</v>
      </c>
      <c r="J149" s="620">
        <v>7.5289652326999995E-2</v>
      </c>
      <c r="K149" s="623">
        <v>0.250066101373</v>
      </c>
    </row>
    <row r="150" spans="1:11" ht="14.4" customHeight="1" thickBot="1" x14ac:dyDescent="0.35">
      <c r="A150" s="641" t="s">
        <v>455</v>
      </c>
      <c r="B150" s="619">
        <v>4439.9998601506004</v>
      </c>
      <c r="C150" s="619">
        <v>4438.433</v>
      </c>
      <c r="D150" s="620">
        <v>-1.5668601505990001</v>
      </c>
      <c r="E150" s="621">
        <v>0.99964710355800002</v>
      </c>
      <c r="F150" s="619">
        <v>4369.01089906578</v>
      </c>
      <c r="G150" s="620">
        <v>1092.25272476645</v>
      </c>
      <c r="H150" s="622">
        <v>366.53699999999998</v>
      </c>
      <c r="I150" s="619">
        <v>1106.171</v>
      </c>
      <c r="J150" s="620">
        <v>13.918275233553</v>
      </c>
      <c r="K150" s="623">
        <v>0.25318568105099998</v>
      </c>
    </row>
    <row r="151" spans="1:11" ht="14.4" customHeight="1" thickBot="1" x14ac:dyDescent="0.35">
      <c r="A151" s="641" t="s">
        <v>456</v>
      </c>
      <c r="B151" s="619">
        <v>66.999997889659994</v>
      </c>
      <c r="C151" s="619">
        <v>67.06</v>
      </c>
      <c r="D151" s="620">
        <v>6.0002110338999999E-2</v>
      </c>
      <c r="E151" s="621">
        <v>1.000895553913</v>
      </c>
      <c r="F151" s="619">
        <v>19.000047398088</v>
      </c>
      <c r="G151" s="620">
        <v>4.7500118495220001</v>
      </c>
      <c r="H151" s="622">
        <v>1.5249999999999999</v>
      </c>
      <c r="I151" s="619">
        <v>4.5750000000000002</v>
      </c>
      <c r="J151" s="620">
        <v>-0.175011849522</v>
      </c>
      <c r="K151" s="623">
        <v>0.240788873003</v>
      </c>
    </row>
    <row r="152" spans="1:11" ht="14.4" customHeight="1" thickBot="1" x14ac:dyDescent="0.35">
      <c r="A152" s="640" t="s">
        <v>457</v>
      </c>
      <c r="B152" s="624">
        <v>0</v>
      </c>
      <c r="C152" s="624">
        <v>7.0659999999999998</v>
      </c>
      <c r="D152" s="625">
        <v>7.0659999999999998</v>
      </c>
      <c r="E152" s="626" t="s">
        <v>313</v>
      </c>
      <c r="F152" s="624">
        <v>0</v>
      </c>
      <c r="G152" s="625">
        <v>0</v>
      </c>
      <c r="H152" s="627">
        <v>0</v>
      </c>
      <c r="I152" s="624">
        <v>3.9620000000000002</v>
      </c>
      <c r="J152" s="625">
        <v>3.9620000000000002</v>
      </c>
      <c r="K152" s="628" t="s">
        <v>313</v>
      </c>
    </row>
    <row r="153" spans="1:11" ht="14.4" customHeight="1" thickBot="1" x14ac:dyDescent="0.35">
      <c r="A153" s="641" t="s">
        <v>458</v>
      </c>
      <c r="B153" s="619">
        <v>0</v>
      </c>
      <c r="C153" s="619">
        <v>7.0659999999999998</v>
      </c>
      <c r="D153" s="620">
        <v>7.0659999999999998</v>
      </c>
      <c r="E153" s="629" t="s">
        <v>313</v>
      </c>
      <c r="F153" s="619">
        <v>0</v>
      </c>
      <c r="G153" s="620">
        <v>0</v>
      </c>
      <c r="H153" s="622">
        <v>0</v>
      </c>
      <c r="I153" s="619">
        <v>3.9620000000000002</v>
      </c>
      <c r="J153" s="620">
        <v>3.9620000000000002</v>
      </c>
      <c r="K153" s="630" t="s">
        <v>313</v>
      </c>
    </row>
    <row r="154" spans="1:11" ht="14.4" customHeight="1" thickBot="1" x14ac:dyDescent="0.35">
      <c r="A154" s="639" t="s">
        <v>459</v>
      </c>
      <c r="B154" s="619">
        <v>16</v>
      </c>
      <c r="C154" s="619">
        <v>245.60043999999999</v>
      </c>
      <c r="D154" s="620">
        <v>229.60043999999999</v>
      </c>
      <c r="E154" s="621">
        <v>15.350027499999999</v>
      </c>
      <c r="F154" s="619">
        <v>46.057177038109998</v>
      </c>
      <c r="G154" s="620">
        <v>11.514294259527</v>
      </c>
      <c r="H154" s="622">
        <v>20.885000000000002</v>
      </c>
      <c r="I154" s="619">
        <v>27.454999999999998</v>
      </c>
      <c r="J154" s="620">
        <v>15.940705740472</v>
      </c>
      <c r="K154" s="623">
        <v>0.59610687770199999</v>
      </c>
    </row>
    <row r="155" spans="1:11" ht="14.4" customHeight="1" thickBot="1" x14ac:dyDescent="0.35">
      <c r="A155" s="640" t="s">
        <v>460</v>
      </c>
      <c r="B155" s="624">
        <v>16</v>
      </c>
      <c r="C155" s="624">
        <v>202.49044000000001</v>
      </c>
      <c r="D155" s="625">
        <v>186.49044000000001</v>
      </c>
      <c r="E155" s="631">
        <v>12.6556525</v>
      </c>
      <c r="F155" s="624">
        <v>21</v>
      </c>
      <c r="G155" s="625">
        <v>5.25</v>
      </c>
      <c r="H155" s="627">
        <v>20.885000000000002</v>
      </c>
      <c r="I155" s="624">
        <v>20.885000000000002</v>
      </c>
      <c r="J155" s="625">
        <v>15.635</v>
      </c>
      <c r="K155" s="632">
        <v>0.99452380952300001</v>
      </c>
    </row>
    <row r="156" spans="1:11" ht="14.4" customHeight="1" thickBot="1" x14ac:dyDescent="0.35">
      <c r="A156" s="641" t="s">
        <v>461</v>
      </c>
      <c r="B156" s="619">
        <v>16</v>
      </c>
      <c r="C156" s="619">
        <v>33.167099999999998</v>
      </c>
      <c r="D156" s="620">
        <v>17.167100000000001</v>
      </c>
      <c r="E156" s="621">
        <v>2.0729437499999999</v>
      </c>
      <c r="F156" s="619">
        <v>21</v>
      </c>
      <c r="G156" s="620">
        <v>5.25</v>
      </c>
      <c r="H156" s="622">
        <v>20.885000000000002</v>
      </c>
      <c r="I156" s="619">
        <v>20.885000000000002</v>
      </c>
      <c r="J156" s="620">
        <v>15.635</v>
      </c>
      <c r="K156" s="623">
        <v>0.99452380952300001</v>
      </c>
    </row>
    <row r="157" spans="1:11" ht="14.4" customHeight="1" thickBot="1" x14ac:dyDescent="0.35">
      <c r="A157" s="641" t="s">
        <v>462</v>
      </c>
      <c r="B157" s="619">
        <v>0</v>
      </c>
      <c r="C157" s="619">
        <v>169.32334</v>
      </c>
      <c r="D157" s="620">
        <v>169.32334</v>
      </c>
      <c r="E157" s="629" t="s">
        <v>336</v>
      </c>
      <c r="F157" s="619">
        <v>0</v>
      </c>
      <c r="G157" s="620">
        <v>0</v>
      </c>
      <c r="H157" s="622">
        <v>0</v>
      </c>
      <c r="I157" s="619">
        <v>0</v>
      </c>
      <c r="J157" s="620">
        <v>0</v>
      </c>
      <c r="K157" s="630" t="s">
        <v>313</v>
      </c>
    </row>
    <row r="158" spans="1:11" ht="14.4" customHeight="1" thickBot="1" x14ac:dyDescent="0.35">
      <c r="A158" s="640" t="s">
        <v>463</v>
      </c>
      <c r="B158" s="624">
        <v>0</v>
      </c>
      <c r="C158" s="624">
        <v>0</v>
      </c>
      <c r="D158" s="625">
        <v>0</v>
      </c>
      <c r="E158" s="626" t="s">
        <v>313</v>
      </c>
      <c r="F158" s="624">
        <v>0</v>
      </c>
      <c r="G158" s="625">
        <v>0</v>
      </c>
      <c r="H158" s="627">
        <v>0</v>
      </c>
      <c r="I158" s="624">
        <v>6.57</v>
      </c>
      <c r="J158" s="625">
        <v>6.57</v>
      </c>
      <c r="K158" s="628" t="s">
        <v>336</v>
      </c>
    </row>
    <row r="159" spans="1:11" ht="14.4" customHeight="1" thickBot="1" x14ac:dyDescent="0.35">
      <c r="A159" s="641" t="s">
        <v>464</v>
      </c>
      <c r="B159" s="619">
        <v>0</v>
      </c>
      <c r="C159" s="619">
        <v>0</v>
      </c>
      <c r="D159" s="620">
        <v>0</v>
      </c>
      <c r="E159" s="621">
        <v>1</v>
      </c>
      <c r="F159" s="619">
        <v>0</v>
      </c>
      <c r="G159" s="620">
        <v>0</v>
      </c>
      <c r="H159" s="622">
        <v>0</v>
      </c>
      <c r="I159" s="619">
        <v>6.57</v>
      </c>
      <c r="J159" s="620">
        <v>6.57</v>
      </c>
      <c r="K159" s="630" t="s">
        <v>336</v>
      </c>
    </row>
    <row r="160" spans="1:11" ht="14.4" customHeight="1" thickBot="1" x14ac:dyDescent="0.35">
      <c r="A160" s="640" t="s">
        <v>465</v>
      </c>
      <c r="B160" s="624">
        <v>0</v>
      </c>
      <c r="C160" s="624">
        <v>20</v>
      </c>
      <c r="D160" s="625">
        <v>20</v>
      </c>
      <c r="E160" s="626" t="s">
        <v>336</v>
      </c>
      <c r="F160" s="624">
        <v>25.057177038110002</v>
      </c>
      <c r="G160" s="625">
        <v>6.2642942595270004</v>
      </c>
      <c r="H160" s="627">
        <v>0</v>
      </c>
      <c r="I160" s="624">
        <v>0</v>
      </c>
      <c r="J160" s="625">
        <v>-6.2642942595270004</v>
      </c>
      <c r="K160" s="632">
        <v>0</v>
      </c>
    </row>
    <row r="161" spans="1:11" ht="14.4" customHeight="1" thickBot="1" x14ac:dyDescent="0.35">
      <c r="A161" s="641" t="s">
        <v>466</v>
      </c>
      <c r="B161" s="619">
        <v>0</v>
      </c>
      <c r="C161" s="619">
        <v>20</v>
      </c>
      <c r="D161" s="620">
        <v>20</v>
      </c>
      <c r="E161" s="629" t="s">
        <v>336</v>
      </c>
      <c r="F161" s="619">
        <v>25.057177038110002</v>
      </c>
      <c r="G161" s="620">
        <v>6.2642942595270004</v>
      </c>
      <c r="H161" s="622">
        <v>0</v>
      </c>
      <c r="I161" s="619">
        <v>0</v>
      </c>
      <c r="J161" s="620">
        <v>-6.2642942595270004</v>
      </c>
      <c r="K161" s="623">
        <v>0</v>
      </c>
    </row>
    <row r="162" spans="1:11" ht="14.4" customHeight="1" thickBot="1" x14ac:dyDescent="0.35">
      <c r="A162" s="640" t="s">
        <v>467</v>
      </c>
      <c r="B162" s="624">
        <v>0</v>
      </c>
      <c r="C162" s="624">
        <v>23.11</v>
      </c>
      <c r="D162" s="625">
        <v>23.11</v>
      </c>
      <c r="E162" s="626" t="s">
        <v>336</v>
      </c>
      <c r="F162" s="624">
        <v>0</v>
      </c>
      <c r="G162" s="625">
        <v>0</v>
      </c>
      <c r="H162" s="627">
        <v>0</v>
      </c>
      <c r="I162" s="624">
        <v>0</v>
      </c>
      <c r="J162" s="625">
        <v>0</v>
      </c>
      <c r="K162" s="628" t="s">
        <v>313</v>
      </c>
    </row>
    <row r="163" spans="1:11" ht="14.4" customHeight="1" thickBot="1" x14ac:dyDescent="0.35">
      <c r="A163" s="641" t="s">
        <v>468</v>
      </c>
      <c r="B163" s="619">
        <v>0</v>
      </c>
      <c r="C163" s="619">
        <v>23.11</v>
      </c>
      <c r="D163" s="620">
        <v>23.11</v>
      </c>
      <c r="E163" s="629" t="s">
        <v>336</v>
      </c>
      <c r="F163" s="619">
        <v>0</v>
      </c>
      <c r="G163" s="620">
        <v>0</v>
      </c>
      <c r="H163" s="622">
        <v>0</v>
      </c>
      <c r="I163" s="619">
        <v>0</v>
      </c>
      <c r="J163" s="620">
        <v>0</v>
      </c>
      <c r="K163" s="630" t="s">
        <v>313</v>
      </c>
    </row>
    <row r="164" spans="1:11" ht="14.4" customHeight="1" thickBot="1" x14ac:dyDescent="0.35">
      <c r="A164" s="638" t="s">
        <v>469</v>
      </c>
      <c r="B164" s="619">
        <v>0</v>
      </c>
      <c r="C164" s="619">
        <v>0.3024</v>
      </c>
      <c r="D164" s="620">
        <v>0.3024</v>
      </c>
      <c r="E164" s="629" t="s">
        <v>313</v>
      </c>
      <c r="F164" s="619">
        <v>0</v>
      </c>
      <c r="G164" s="620">
        <v>0</v>
      </c>
      <c r="H164" s="622">
        <v>0</v>
      </c>
      <c r="I164" s="619">
        <v>0</v>
      </c>
      <c r="J164" s="620">
        <v>0</v>
      </c>
      <c r="K164" s="630" t="s">
        <v>313</v>
      </c>
    </row>
    <row r="165" spans="1:11" ht="14.4" customHeight="1" thickBot="1" x14ac:dyDescent="0.35">
      <c r="A165" s="639" t="s">
        <v>470</v>
      </c>
      <c r="B165" s="619">
        <v>0</v>
      </c>
      <c r="C165" s="619">
        <v>0.3024</v>
      </c>
      <c r="D165" s="620">
        <v>0.3024</v>
      </c>
      <c r="E165" s="629" t="s">
        <v>313</v>
      </c>
      <c r="F165" s="619">
        <v>0</v>
      </c>
      <c r="G165" s="620">
        <v>0</v>
      </c>
      <c r="H165" s="622">
        <v>0</v>
      </c>
      <c r="I165" s="619">
        <v>0</v>
      </c>
      <c r="J165" s="620">
        <v>0</v>
      </c>
      <c r="K165" s="630" t="s">
        <v>313</v>
      </c>
    </row>
    <row r="166" spans="1:11" ht="14.4" customHeight="1" thickBot="1" x14ac:dyDescent="0.35">
      <c r="A166" s="640" t="s">
        <v>471</v>
      </c>
      <c r="B166" s="624">
        <v>0</v>
      </c>
      <c r="C166" s="624">
        <v>0.3024</v>
      </c>
      <c r="D166" s="625">
        <v>0.3024</v>
      </c>
      <c r="E166" s="626" t="s">
        <v>313</v>
      </c>
      <c r="F166" s="624">
        <v>0</v>
      </c>
      <c r="G166" s="625">
        <v>0</v>
      </c>
      <c r="H166" s="627">
        <v>0</v>
      </c>
      <c r="I166" s="624">
        <v>0</v>
      </c>
      <c r="J166" s="625">
        <v>0</v>
      </c>
      <c r="K166" s="628" t="s">
        <v>313</v>
      </c>
    </row>
    <row r="167" spans="1:11" ht="14.4" customHeight="1" thickBot="1" x14ac:dyDescent="0.35">
      <c r="A167" s="641" t="s">
        <v>472</v>
      </c>
      <c r="B167" s="619">
        <v>0</v>
      </c>
      <c r="C167" s="619">
        <v>0.3024</v>
      </c>
      <c r="D167" s="620">
        <v>0.3024</v>
      </c>
      <c r="E167" s="629" t="s">
        <v>313</v>
      </c>
      <c r="F167" s="619">
        <v>0</v>
      </c>
      <c r="G167" s="620">
        <v>0</v>
      </c>
      <c r="H167" s="622">
        <v>0</v>
      </c>
      <c r="I167" s="619">
        <v>0</v>
      </c>
      <c r="J167" s="620">
        <v>0</v>
      </c>
      <c r="K167" s="630" t="s">
        <v>313</v>
      </c>
    </row>
    <row r="168" spans="1:11" ht="14.4" customHeight="1" thickBot="1" x14ac:dyDescent="0.35">
      <c r="A168" s="637" t="s">
        <v>473</v>
      </c>
      <c r="B168" s="619">
        <v>157559.230381951</v>
      </c>
      <c r="C168" s="619">
        <v>160680.01814</v>
      </c>
      <c r="D168" s="620">
        <v>3120.7877580491199</v>
      </c>
      <c r="E168" s="621">
        <v>1.0198070766809999</v>
      </c>
      <c r="F168" s="619">
        <v>167953.49066456899</v>
      </c>
      <c r="G168" s="620">
        <v>41988.372666142401</v>
      </c>
      <c r="H168" s="622">
        <v>12070.26857</v>
      </c>
      <c r="I168" s="619">
        <v>37256.007010000001</v>
      </c>
      <c r="J168" s="620">
        <v>-4732.3656561423704</v>
      </c>
      <c r="K168" s="623">
        <v>0.22182335635</v>
      </c>
    </row>
    <row r="169" spans="1:11" ht="14.4" customHeight="1" thickBot="1" x14ac:dyDescent="0.35">
      <c r="A169" s="638" t="s">
        <v>474</v>
      </c>
      <c r="B169" s="619">
        <v>157446.230381951</v>
      </c>
      <c r="C169" s="619">
        <v>160511.70446000001</v>
      </c>
      <c r="D169" s="620">
        <v>3065.4740780491302</v>
      </c>
      <c r="E169" s="621">
        <v>1.0194699744189999</v>
      </c>
      <c r="F169" s="619">
        <v>167940.319806282</v>
      </c>
      <c r="G169" s="620">
        <v>41985.079951570398</v>
      </c>
      <c r="H169" s="622">
        <v>12070.26857</v>
      </c>
      <c r="I169" s="619">
        <v>37255.015270000004</v>
      </c>
      <c r="J169" s="620">
        <v>-4730.0646815704204</v>
      </c>
      <c r="K169" s="623">
        <v>0.22183484771799999</v>
      </c>
    </row>
    <row r="170" spans="1:11" ht="14.4" customHeight="1" thickBot="1" x14ac:dyDescent="0.35">
      <c r="A170" s="639" t="s">
        <v>475</v>
      </c>
      <c r="B170" s="619">
        <v>157446.230381951</v>
      </c>
      <c r="C170" s="619">
        <v>160511.70446000001</v>
      </c>
      <c r="D170" s="620">
        <v>3065.4740780491302</v>
      </c>
      <c r="E170" s="621">
        <v>1.0194699744189999</v>
      </c>
      <c r="F170" s="619">
        <v>167940.319806282</v>
      </c>
      <c r="G170" s="620">
        <v>41985.079951570398</v>
      </c>
      <c r="H170" s="622">
        <v>12070.26857</v>
      </c>
      <c r="I170" s="619">
        <v>37255.015270000004</v>
      </c>
      <c r="J170" s="620">
        <v>-4730.0646815704204</v>
      </c>
      <c r="K170" s="623">
        <v>0.22183484771799999</v>
      </c>
    </row>
    <row r="171" spans="1:11" ht="14.4" customHeight="1" thickBot="1" x14ac:dyDescent="0.35">
      <c r="A171" s="640" t="s">
        <v>476</v>
      </c>
      <c r="B171" s="624">
        <v>0.23038190970299999</v>
      </c>
      <c r="C171" s="624">
        <v>0.29751</v>
      </c>
      <c r="D171" s="625">
        <v>6.7128090296000004E-2</v>
      </c>
      <c r="E171" s="631">
        <v>1.2913774366340001</v>
      </c>
      <c r="F171" s="624">
        <v>0.30296716341300001</v>
      </c>
      <c r="G171" s="625">
        <v>7.5741790852999993E-2</v>
      </c>
      <c r="H171" s="627">
        <v>0</v>
      </c>
      <c r="I171" s="624">
        <v>0</v>
      </c>
      <c r="J171" s="625">
        <v>-7.5741790852999993E-2</v>
      </c>
      <c r="K171" s="632">
        <v>0</v>
      </c>
    </row>
    <row r="172" spans="1:11" ht="14.4" customHeight="1" thickBot="1" x14ac:dyDescent="0.35">
      <c r="A172" s="641" t="s">
        <v>477</v>
      </c>
      <c r="B172" s="619">
        <v>0</v>
      </c>
      <c r="C172" s="619">
        <v>0.24792</v>
      </c>
      <c r="D172" s="620">
        <v>0.24792</v>
      </c>
      <c r="E172" s="629" t="s">
        <v>336</v>
      </c>
      <c r="F172" s="619">
        <v>0.254574147571</v>
      </c>
      <c r="G172" s="620">
        <v>6.3643536892000002E-2</v>
      </c>
      <c r="H172" s="622">
        <v>0</v>
      </c>
      <c r="I172" s="619">
        <v>0</v>
      </c>
      <c r="J172" s="620">
        <v>-6.3643536892000002E-2</v>
      </c>
      <c r="K172" s="623">
        <v>0</v>
      </c>
    </row>
    <row r="173" spans="1:11" ht="14.4" customHeight="1" thickBot="1" x14ac:dyDescent="0.35">
      <c r="A173" s="641" t="s">
        <v>478</v>
      </c>
      <c r="B173" s="619">
        <v>0.23038190970299999</v>
      </c>
      <c r="C173" s="619">
        <v>0</v>
      </c>
      <c r="D173" s="620">
        <v>-0.23038190970299999</v>
      </c>
      <c r="E173" s="621">
        <v>0</v>
      </c>
      <c r="F173" s="619">
        <v>0</v>
      </c>
      <c r="G173" s="620">
        <v>0</v>
      </c>
      <c r="H173" s="622">
        <v>0</v>
      </c>
      <c r="I173" s="619">
        <v>0</v>
      </c>
      <c r="J173" s="620">
        <v>0</v>
      </c>
      <c r="K173" s="623">
        <v>3</v>
      </c>
    </row>
    <row r="174" spans="1:11" ht="14.4" customHeight="1" thickBot="1" x14ac:dyDescent="0.35">
      <c r="A174" s="641" t="s">
        <v>479</v>
      </c>
      <c r="B174" s="619">
        <v>0</v>
      </c>
      <c r="C174" s="619">
        <v>4.9590000000000002E-2</v>
      </c>
      <c r="D174" s="620">
        <v>4.9590000000000002E-2</v>
      </c>
      <c r="E174" s="629" t="s">
        <v>336</v>
      </c>
      <c r="F174" s="619">
        <v>4.8393015842000002E-2</v>
      </c>
      <c r="G174" s="620">
        <v>1.2098253959999999E-2</v>
      </c>
      <c r="H174" s="622">
        <v>0</v>
      </c>
      <c r="I174" s="619">
        <v>0</v>
      </c>
      <c r="J174" s="620">
        <v>-1.2098253959999999E-2</v>
      </c>
      <c r="K174" s="623">
        <v>0</v>
      </c>
    </row>
    <row r="175" spans="1:11" ht="14.4" customHeight="1" thickBot="1" x14ac:dyDescent="0.35">
      <c r="A175" s="640" t="s">
        <v>480</v>
      </c>
      <c r="B175" s="624">
        <v>513.00000000013404</v>
      </c>
      <c r="C175" s="624">
        <v>825.91012000000001</v>
      </c>
      <c r="D175" s="625">
        <v>312.91011999986603</v>
      </c>
      <c r="E175" s="631">
        <v>1.609961247562</v>
      </c>
      <c r="F175" s="624">
        <v>700.00007018806002</v>
      </c>
      <c r="G175" s="625">
        <v>175.00001754701501</v>
      </c>
      <c r="H175" s="627">
        <v>3.6999999999999998E-2</v>
      </c>
      <c r="I175" s="624">
        <v>577.69182999999998</v>
      </c>
      <c r="J175" s="625">
        <v>402.691812452985</v>
      </c>
      <c r="K175" s="632">
        <v>0.82527396010800003</v>
      </c>
    </row>
    <row r="176" spans="1:11" ht="14.4" customHeight="1" thickBot="1" x14ac:dyDescent="0.35">
      <c r="A176" s="641" t="s">
        <v>481</v>
      </c>
      <c r="B176" s="619">
        <v>513.00000000013404</v>
      </c>
      <c r="C176" s="619">
        <v>825.91012000000001</v>
      </c>
      <c r="D176" s="620">
        <v>312.91011999986603</v>
      </c>
      <c r="E176" s="621">
        <v>1.609961247562</v>
      </c>
      <c r="F176" s="619">
        <v>700.00007018806002</v>
      </c>
      <c r="G176" s="620">
        <v>175.00001754701501</v>
      </c>
      <c r="H176" s="622">
        <v>3.6999999999999998E-2</v>
      </c>
      <c r="I176" s="619">
        <v>577.69182999999998</v>
      </c>
      <c r="J176" s="620">
        <v>402.691812452985</v>
      </c>
      <c r="K176" s="623">
        <v>0.82527396010800003</v>
      </c>
    </row>
    <row r="177" spans="1:11" ht="14.4" customHeight="1" thickBot="1" x14ac:dyDescent="0.35">
      <c r="A177" s="640" t="s">
        <v>482</v>
      </c>
      <c r="B177" s="624">
        <v>3</v>
      </c>
      <c r="C177" s="624">
        <v>250.12719999999999</v>
      </c>
      <c r="D177" s="625">
        <v>247.12719999999899</v>
      </c>
      <c r="E177" s="631">
        <v>83.375733333311004</v>
      </c>
      <c r="F177" s="624">
        <v>14.000001403761001</v>
      </c>
      <c r="G177" s="625">
        <v>3.5000003509400002</v>
      </c>
      <c r="H177" s="627">
        <v>0</v>
      </c>
      <c r="I177" s="624">
        <v>0</v>
      </c>
      <c r="J177" s="625">
        <v>-3.5000003509400002</v>
      </c>
      <c r="K177" s="632">
        <v>0</v>
      </c>
    </row>
    <row r="178" spans="1:11" ht="14.4" customHeight="1" thickBot="1" x14ac:dyDescent="0.35">
      <c r="A178" s="641" t="s">
        <v>483</v>
      </c>
      <c r="B178" s="619">
        <v>3</v>
      </c>
      <c r="C178" s="619">
        <v>250.12719999999999</v>
      </c>
      <c r="D178" s="620">
        <v>247.12719999999899</v>
      </c>
      <c r="E178" s="621">
        <v>83.375733333311004</v>
      </c>
      <c r="F178" s="619">
        <v>14.000001403761001</v>
      </c>
      <c r="G178" s="620">
        <v>3.5000003509400002</v>
      </c>
      <c r="H178" s="622">
        <v>0</v>
      </c>
      <c r="I178" s="619">
        <v>0</v>
      </c>
      <c r="J178" s="620">
        <v>-3.5000003509400002</v>
      </c>
      <c r="K178" s="623">
        <v>0</v>
      </c>
    </row>
    <row r="179" spans="1:11" ht="14.4" customHeight="1" thickBot="1" x14ac:dyDescent="0.35">
      <c r="A179" s="640" t="s">
        <v>484</v>
      </c>
      <c r="B179" s="624">
        <v>0</v>
      </c>
      <c r="C179" s="624">
        <v>-15.62214</v>
      </c>
      <c r="D179" s="625">
        <v>-15.62214</v>
      </c>
      <c r="E179" s="626" t="s">
        <v>336</v>
      </c>
      <c r="F179" s="624">
        <v>0</v>
      </c>
      <c r="G179" s="625">
        <v>0</v>
      </c>
      <c r="H179" s="627">
        <v>0</v>
      </c>
      <c r="I179" s="624">
        <v>0</v>
      </c>
      <c r="J179" s="625">
        <v>0</v>
      </c>
      <c r="K179" s="628" t="s">
        <v>313</v>
      </c>
    </row>
    <row r="180" spans="1:11" ht="14.4" customHeight="1" thickBot="1" x14ac:dyDescent="0.35">
      <c r="A180" s="641" t="s">
        <v>485</v>
      </c>
      <c r="B180" s="619">
        <v>0</v>
      </c>
      <c r="C180" s="619">
        <v>-15.62214</v>
      </c>
      <c r="D180" s="620">
        <v>-15.62214</v>
      </c>
      <c r="E180" s="629" t="s">
        <v>336</v>
      </c>
      <c r="F180" s="619">
        <v>0</v>
      </c>
      <c r="G180" s="620">
        <v>0</v>
      </c>
      <c r="H180" s="622">
        <v>0</v>
      </c>
      <c r="I180" s="619">
        <v>0</v>
      </c>
      <c r="J180" s="620">
        <v>0</v>
      </c>
      <c r="K180" s="630" t="s">
        <v>313</v>
      </c>
    </row>
    <row r="181" spans="1:11" ht="14.4" customHeight="1" thickBot="1" x14ac:dyDescent="0.35">
      <c r="A181" s="640" t="s">
        <v>486</v>
      </c>
      <c r="B181" s="624">
        <v>156930.00000004101</v>
      </c>
      <c r="C181" s="624">
        <v>154496.57235</v>
      </c>
      <c r="D181" s="625">
        <v>-2433.4276500409801</v>
      </c>
      <c r="E181" s="631">
        <v>0.98449354712199999</v>
      </c>
      <c r="F181" s="624">
        <v>167226.01676752599</v>
      </c>
      <c r="G181" s="625">
        <v>41806.504191881599</v>
      </c>
      <c r="H181" s="627">
        <v>11601.62038</v>
      </c>
      <c r="I181" s="624">
        <v>36208.613649999999</v>
      </c>
      <c r="J181" s="625">
        <v>-5597.8905418816103</v>
      </c>
      <c r="K181" s="632">
        <v>0.21652500220900001</v>
      </c>
    </row>
    <row r="182" spans="1:11" ht="14.4" customHeight="1" thickBot="1" x14ac:dyDescent="0.35">
      <c r="A182" s="641" t="s">
        <v>487</v>
      </c>
      <c r="B182" s="619">
        <v>95864.000000025</v>
      </c>
      <c r="C182" s="619">
        <v>84674.659740000003</v>
      </c>
      <c r="D182" s="620">
        <v>-11189.340260024999</v>
      </c>
      <c r="E182" s="621">
        <v>0.88327901756600002</v>
      </c>
      <c r="F182" s="619">
        <v>97335.009759649707</v>
      </c>
      <c r="G182" s="620">
        <v>24333.752439912401</v>
      </c>
      <c r="H182" s="622">
        <v>7232.3456999999999</v>
      </c>
      <c r="I182" s="619">
        <v>21889.183089999999</v>
      </c>
      <c r="J182" s="620">
        <v>-2444.56934991243</v>
      </c>
      <c r="K182" s="623">
        <v>0.224884994043</v>
      </c>
    </row>
    <row r="183" spans="1:11" ht="14.4" customHeight="1" thickBot="1" x14ac:dyDescent="0.35">
      <c r="A183" s="641" t="s">
        <v>488</v>
      </c>
      <c r="B183" s="619">
        <v>61066.000000015898</v>
      </c>
      <c r="C183" s="619">
        <v>69821.912609999999</v>
      </c>
      <c r="D183" s="620">
        <v>8755.9126099840505</v>
      </c>
      <c r="E183" s="621">
        <v>1.143384413748</v>
      </c>
      <c r="F183" s="619">
        <v>69891.007007876702</v>
      </c>
      <c r="G183" s="620">
        <v>17472.751751969201</v>
      </c>
      <c r="H183" s="622">
        <v>4369.2746800000004</v>
      </c>
      <c r="I183" s="619">
        <v>14319.430560000001</v>
      </c>
      <c r="J183" s="620">
        <v>-3153.3211919691798</v>
      </c>
      <c r="K183" s="623">
        <v>0.204882304219</v>
      </c>
    </row>
    <row r="184" spans="1:11" ht="14.4" customHeight="1" thickBot="1" x14ac:dyDescent="0.35">
      <c r="A184" s="640" t="s">
        <v>489</v>
      </c>
      <c r="B184" s="624">
        <v>0</v>
      </c>
      <c r="C184" s="624">
        <v>4954.4194200000002</v>
      </c>
      <c r="D184" s="625">
        <v>4954.4194200000002</v>
      </c>
      <c r="E184" s="626" t="s">
        <v>313</v>
      </c>
      <c r="F184" s="624">
        <v>0</v>
      </c>
      <c r="G184" s="625">
        <v>0</v>
      </c>
      <c r="H184" s="627">
        <v>468.61119000000002</v>
      </c>
      <c r="I184" s="624">
        <v>468.70979</v>
      </c>
      <c r="J184" s="625">
        <v>468.70979</v>
      </c>
      <c r="K184" s="628" t="s">
        <v>313</v>
      </c>
    </row>
    <row r="185" spans="1:11" ht="14.4" customHeight="1" thickBot="1" x14ac:dyDescent="0.35">
      <c r="A185" s="641" t="s">
        <v>490</v>
      </c>
      <c r="B185" s="619">
        <v>0</v>
      </c>
      <c r="C185" s="619">
        <v>1669.5060900000001</v>
      </c>
      <c r="D185" s="620">
        <v>1669.5060900000001</v>
      </c>
      <c r="E185" s="629" t="s">
        <v>313</v>
      </c>
      <c r="F185" s="619">
        <v>0</v>
      </c>
      <c r="G185" s="620">
        <v>0</v>
      </c>
      <c r="H185" s="622">
        <v>0</v>
      </c>
      <c r="I185" s="619">
        <v>0</v>
      </c>
      <c r="J185" s="620">
        <v>0</v>
      </c>
      <c r="K185" s="630" t="s">
        <v>313</v>
      </c>
    </row>
    <row r="186" spans="1:11" ht="14.4" customHeight="1" thickBot="1" x14ac:dyDescent="0.35">
      <c r="A186" s="641" t="s">
        <v>491</v>
      </c>
      <c r="B186" s="619">
        <v>0</v>
      </c>
      <c r="C186" s="619">
        <v>3284.9133299999999</v>
      </c>
      <c r="D186" s="620">
        <v>3284.9133299999999</v>
      </c>
      <c r="E186" s="629" t="s">
        <v>313</v>
      </c>
      <c r="F186" s="619">
        <v>0</v>
      </c>
      <c r="G186" s="620">
        <v>0</v>
      </c>
      <c r="H186" s="622">
        <v>468.61119000000002</v>
      </c>
      <c r="I186" s="619">
        <v>468.70979</v>
      </c>
      <c r="J186" s="620">
        <v>468.70979</v>
      </c>
      <c r="K186" s="630" t="s">
        <v>313</v>
      </c>
    </row>
    <row r="187" spans="1:11" ht="14.4" customHeight="1" thickBot="1" x14ac:dyDescent="0.35">
      <c r="A187" s="638" t="s">
        <v>492</v>
      </c>
      <c r="B187" s="619">
        <v>22</v>
      </c>
      <c r="C187" s="619">
        <v>114.41146999999999</v>
      </c>
      <c r="D187" s="620">
        <v>92.411469999999994</v>
      </c>
      <c r="E187" s="621">
        <v>5.2005213636359997</v>
      </c>
      <c r="F187" s="619">
        <v>3.711678147517</v>
      </c>
      <c r="G187" s="620">
        <v>0.92791953687899997</v>
      </c>
      <c r="H187" s="622">
        <v>0</v>
      </c>
      <c r="I187" s="619">
        <v>0.99173999999999995</v>
      </c>
      <c r="J187" s="620">
        <v>6.3820463120000004E-2</v>
      </c>
      <c r="K187" s="623">
        <v>0.26719450355899999</v>
      </c>
    </row>
    <row r="188" spans="1:11" ht="14.4" customHeight="1" thickBot="1" x14ac:dyDescent="0.35">
      <c r="A188" s="644" t="s">
        <v>493</v>
      </c>
      <c r="B188" s="624">
        <v>22</v>
      </c>
      <c r="C188" s="624">
        <v>114.41146999999999</v>
      </c>
      <c r="D188" s="625">
        <v>92.411469999999994</v>
      </c>
      <c r="E188" s="631">
        <v>5.2005213636359997</v>
      </c>
      <c r="F188" s="624">
        <v>3.711678147517</v>
      </c>
      <c r="G188" s="625">
        <v>0.92791953687899997</v>
      </c>
      <c r="H188" s="627">
        <v>0</v>
      </c>
      <c r="I188" s="624">
        <v>0.99173999999999995</v>
      </c>
      <c r="J188" s="625">
        <v>6.3820463120000004E-2</v>
      </c>
      <c r="K188" s="632">
        <v>0.26719450355899999</v>
      </c>
    </row>
    <row r="189" spans="1:11" ht="14.4" customHeight="1" thickBot="1" x14ac:dyDescent="0.35">
      <c r="A189" s="640" t="s">
        <v>494</v>
      </c>
      <c r="B189" s="624">
        <v>0</v>
      </c>
      <c r="C189" s="624">
        <v>103.81827</v>
      </c>
      <c r="D189" s="625">
        <v>103.81827</v>
      </c>
      <c r="E189" s="626" t="s">
        <v>313</v>
      </c>
      <c r="F189" s="624">
        <v>0</v>
      </c>
      <c r="G189" s="625">
        <v>0</v>
      </c>
      <c r="H189" s="627">
        <v>0</v>
      </c>
      <c r="I189" s="624">
        <v>2.0000000000000002E-5</v>
      </c>
      <c r="J189" s="625">
        <v>2.0000000000000002E-5</v>
      </c>
      <c r="K189" s="628" t="s">
        <v>313</v>
      </c>
    </row>
    <row r="190" spans="1:11" ht="14.4" customHeight="1" thickBot="1" x14ac:dyDescent="0.35">
      <c r="A190" s="641" t="s">
        <v>495</v>
      </c>
      <c r="B190" s="619">
        <v>0</v>
      </c>
      <c r="C190" s="619">
        <v>2.7E-4</v>
      </c>
      <c r="D190" s="620">
        <v>2.7E-4</v>
      </c>
      <c r="E190" s="629" t="s">
        <v>313</v>
      </c>
      <c r="F190" s="619">
        <v>0</v>
      </c>
      <c r="G190" s="620">
        <v>0</v>
      </c>
      <c r="H190" s="622">
        <v>0</v>
      </c>
      <c r="I190" s="619">
        <v>2.0000000000000002E-5</v>
      </c>
      <c r="J190" s="620">
        <v>2.0000000000000002E-5</v>
      </c>
      <c r="K190" s="630" t="s">
        <v>313</v>
      </c>
    </row>
    <row r="191" spans="1:11" ht="14.4" customHeight="1" thickBot="1" x14ac:dyDescent="0.35">
      <c r="A191" s="641" t="s">
        <v>496</v>
      </c>
      <c r="B191" s="619">
        <v>0</v>
      </c>
      <c r="C191" s="619">
        <v>25</v>
      </c>
      <c r="D191" s="620">
        <v>25</v>
      </c>
      <c r="E191" s="629" t="s">
        <v>336</v>
      </c>
      <c r="F191" s="619">
        <v>0</v>
      </c>
      <c r="G191" s="620">
        <v>0</v>
      </c>
      <c r="H191" s="622">
        <v>0</v>
      </c>
      <c r="I191" s="619">
        <v>0</v>
      </c>
      <c r="J191" s="620">
        <v>0</v>
      </c>
      <c r="K191" s="630" t="s">
        <v>313</v>
      </c>
    </row>
    <row r="192" spans="1:11" ht="14.4" customHeight="1" thickBot="1" x14ac:dyDescent="0.35">
      <c r="A192" s="641" t="s">
        <v>497</v>
      </c>
      <c r="B192" s="619">
        <v>0</v>
      </c>
      <c r="C192" s="619">
        <v>78.817999999999998</v>
      </c>
      <c r="D192" s="620">
        <v>78.817999999999998</v>
      </c>
      <c r="E192" s="629" t="s">
        <v>336</v>
      </c>
      <c r="F192" s="619">
        <v>0</v>
      </c>
      <c r="G192" s="620">
        <v>0</v>
      </c>
      <c r="H192" s="622">
        <v>0</v>
      </c>
      <c r="I192" s="619">
        <v>0</v>
      </c>
      <c r="J192" s="620">
        <v>0</v>
      </c>
      <c r="K192" s="630" t="s">
        <v>313</v>
      </c>
    </row>
    <row r="193" spans="1:11" ht="14.4" customHeight="1" thickBot="1" x14ac:dyDescent="0.35">
      <c r="A193" s="640" t="s">
        <v>498</v>
      </c>
      <c r="B193" s="624">
        <v>22</v>
      </c>
      <c r="C193" s="624">
        <v>5.25</v>
      </c>
      <c r="D193" s="625">
        <v>-16.75</v>
      </c>
      <c r="E193" s="631">
        <v>0.23863636363599999</v>
      </c>
      <c r="F193" s="624">
        <v>3.711678147517</v>
      </c>
      <c r="G193" s="625">
        <v>0.92791953687899997</v>
      </c>
      <c r="H193" s="627">
        <v>0</v>
      </c>
      <c r="I193" s="624">
        <v>0.99172000000000005</v>
      </c>
      <c r="J193" s="625">
        <v>6.3800463119999998E-2</v>
      </c>
      <c r="K193" s="632">
        <v>0.26718911516100002</v>
      </c>
    </row>
    <row r="194" spans="1:11" ht="14.4" customHeight="1" thickBot="1" x14ac:dyDescent="0.35">
      <c r="A194" s="641" t="s">
        <v>499</v>
      </c>
      <c r="B194" s="619">
        <v>22</v>
      </c>
      <c r="C194" s="619">
        <v>5.25</v>
      </c>
      <c r="D194" s="620">
        <v>-16.75</v>
      </c>
      <c r="E194" s="621">
        <v>0.23863636363599999</v>
      </c>
      <c r="F194" s="619">
        <v>3.711678147517</v>
      </c>
      <c r="G194" s="620">
        <v>0.92791953687899997</v>
      </c>
      <c r="H194" s="622">
        <v>0</v>
      </c>
      <c r="I194" s="619">
        <v>0</v>
      </c>
      <c r="J194" s="620">
        <v>-0.92791953687899997</v>
      </c>
      <c r="K194" s="623">
        <v>0</v>
      </c>
    </row>
    <row r="195" spans="1:11" ht="14.4" customHeight="1" thickBot="1" x14ac:dyDescent="0.35">
      <c r="A195" s="641" t="s">
        <v>500</v>
      </c>
      <c r="B195" s="619">
        <v>0</v>
      </c>
      <c r="C195" s="619">
        <v>0</v>
      </c>
      <c r="D195" s="620">
        <v>0</v>
      </c>
      <c r="E195" s="621">
        <v>1</v>
      </c>
      <c r="F195" s="619">
        <v>0</v>
      </c>
      <c r="G195" s="620">
        <v>0</v>
      </c>
      <c r="H195" s="622">
        <v>0</v>
      </c>
      <c r="I195" s="619">
        <v>0.99172000000000005</v>
      </c>
      <c r="J195" s="620">
        <v>0.99172000000000005</v>
      </c>
      <c r="K195" s="630" t="s">
        <v>336</v>
      </c>
    </row>
    <row r="196" spans="1:11" ht="14.4" customHeight="1" thickBot="1" x14ac:dyDescent="0.35">
      <c r="A196" s="640" t="s">
        <v>501</v>
      </c>
      <c r="B196" s="624">
        <v>0</v>
      </c>
      <c r="C196" s="624">
        <v>5.3432000000000004</v>
      </c>
      <c r="D196" s="625">
        <v>5.3432000000000004</v>
      </c>
      <c r="E196" s="626" t="s">
        <v>313</v>
      </c>
      <c r="F196" s="624">
        <v>0</v>
      </c>
      <c r="G196" s="625">
        <v>0</v>
      </c>
      <c r="H196" s="627">
        <v>0</v>
      </c>
      <c r="I196" s="624">
        <v>0</v>
      </c>
      <c r="J196" s="625">
        <v>0</v>
      </c>
      <c r="K196" s="628" t="s">
        <v>313</v>
      </c>
    </row>
    <row r="197" spans="1:11" ht="14.4" customHeight="1" thickBot="1" x14ac:dyDescent="0.35">
      <c r="A197" s="641" t="s">
        <v>502</v>
      </c>
      <c r="B197" s="619">
        <v>0</v>
      </c>
      <c r="C197" s="619">
        <v>5.3432000000000004</v>
      </c>
      <c r="D197" s="620">
        <v>5.3432000000000004</v>
      </c>
      <c r="E197" s="629" t="s">
        <v>313</v>
      </c>
      <c r="F197" s="619">
        <v>0</v>
      </c>
      <c r="G197" s="620">
        <v>0</v>
      </c>
      <c r="H197" s="622">
        <v>0</v>
      </c>
      <c r="I197" s="619">
        <v>0</v>
      </c>
      <c r="J197" s="620">
        <v>0</v>
      </c>
      <c r="K197" s="630" t="s">
        <v>313</v>
      </c>
    </row>
    <row r="198" spans="1:11" ht="14.4" customHeight="1" thickBot="1" x14ac:dyDescent="0.35">
      <c r="A198" s="638" t="s">
        <v>503</v>
      </c>
      <c r="B198" s="619">
        <v>0</v>
      </c>
      <c r="C198" s="619">
        <v>0.62721000000000005</v>
      </c>
      <c r="D198" s="620">
        <v>0.62721000000000005</v>
      </c>
      <c r="E198" s="629" t="s">
        <v>336</v>
      </c>
      <c r="F198" s="619">
        <v>0</v>
      </c>
      <c r="G198" s="620">
        <v>0</v>
      </c>
      <c r="H198" s="622">
        <v>0</v>
      </c>
      <c r="I198" s="619">
        <v>0</v>
      </c>
      <c r="J198" s="620">
        <v>0</v>
      </c>
      <c r="K198" s="630" t="s">
        <v>313</v>
      </c>
    </row>
    <row r="199" spans="1:11" ht="14.4" customHeight="1" thickBot="1" x14ac:dyDescent="0.35">
      <c r="A199" s="644" t="s">
        <v>504</v>
      </c>
      <c r="B199" s="624">
        <v>0</v>
      </c>
      <c r="C199" s="624">
        <v>0.62721000000000005</v>
      </c>
      <c r="D199" s="625">
        <v>0.62721000000000005</v>
      </c>
      <c r="E199" s="626" t="s">
        <v>336</v>
      </c>
      <c r="F199" s="624">
        <v>0</v>
      </c>
      <c r="G199" s="625">
        <v>0</v>
      </c>
      <c r="H199" s="627">
        <v>0</v>
      </c>
      <c r="I199" s="624">
        <v>0</v>
      </c>
      <c r="J199" s="625">
        <v>0</v>
      </c>
      <c r="K199" s="628" t="s">
        <v>313</v>
      </c>
    </row>
    <row r="200" spans="1:11" ht="14.4" customHeight="1" thickBot="1" x14ac:dyDescent="0.35">
      <c r="A200" s="640" t="s">
        <v>505</v>
      </c>
      <c r="B200" s="624">
        <v>0</v>
      </c>
      <c r="C200" s="624">
        <v>0.62721000000000005</v>
      </c>
      <c r="D200" s="625">
        <v>0.62721000000000005</v>
      </c>
      <c r="E200" s="626" t="s">
        <v>336</v>
      </c>
      <c r="F200" s="624">
        <v>0</v>
      </c>
      <c r="G200" s="625">
        <v>0</v>
      </c>
      <c r="H200" s="627">
        <v>0</v>
      </c>
      <c r="I200" s="624">
        <v>0</v>
      </c>
      <c r="J200" s="625">
        <v>0</v>
      </c>
      <c r="K200" s="628" t="s">
        <v>313</v>
      </c>
    </row>
    <row r="201" spans="1:11" ht="14.4" customHeight="1" thickBot="1" x14ac:dyDescent="0.35">
      <c r="A201" s="641" t="s">
        <v>506</v>
      </c>
      <c r="B201" s="619">
        <v>0</v>
      </c>
      <c r="C201" s="619">
        <v>0.62721000000000005</v>
      </c>
      <c r="D201" s="620">
        <v>0.62721000000000005</v>
      </c>
      <c r="E201" s="629" t="s">
        <v>336</v>
      </c>
      <c r="F201" s="619">
        <v>0</v>
      </c>
      <c r="G201" s="620">
        <v>0</v>
      </c>
      <c r="H201" s="622">
        <v>0</v>
      </c>
      <c r="I201" s="619">
        <v>0</v>
      </c>
      <c r="J201" s="620">
        <v>0</v>
      </c>
      <c r="K201" s="630" t="s">
        <v>313</v>
      </c>
    </row>
    <row r="202" spans="1:11" ht="14.4" customHeight="1" thickBot="1" x14ac:dyDescent="0.35">
      <c r="A202" s="638" t="s">
        <v>507</v>
      </c>
      <c r="B202" s="619">
        <v>91.000000000022993</v>
      </c>
      <c r="C202" s="619">
        <v>53.274999999999999</v>
      </c>
      <c r="D202" s="620">
        <v>-37.725000000023996</v>
      </c>
      <c r="E202" s="621">
        <v>0.58543956043900003</v>
      </c>
      <c r="F202" s="619">
        <v>9.4591801402920002</v>
      </c>
      <c r="G202" s="620">
        <v>2.364795035073</v>
      </c>
      <c r="H202" s="622">
        <v>0</v>
      </c>
      <c r="I202" s="619">
        <v>0</v>
      </c>
      <c r="J202" s="620">
        <v>-2.364795035073</v>
      </c>
      <c r="K202" s="623">
        <v>0</v>
      </c>
    </row>
    <row r="203" spans="1:11" ht="14.4" customHeight="1" thickBot="1" x14ac:dyDescent="0.35">
      <c r="A203" s="644" t="s">
        <v>508</v>
      </c>
      <c r="B203" s="624">
        <v>91.000000000022993</v>
      </c>
      <c r="C203" s="624">
        <v>53.274999999999999</v>
      </c>
      <c r="D203" s="625">
        <v>-37.725000000023996</v>
      </c>
      <c r="E203" s="631">
        <v>0.58543956043900003</v>
      </c>
      <c r="F203" s="624">
        <v>9.4591801402920002</v>
      </c>
      <c r="G203" s="625">
        <v>2.364795035073</v>
      </c>
      <c r="H203" s="627">
        <v>0</v>
      </c>
      <c r="I203" s="624">
        <v>0</v>
      </c>
      <c r="J203" s="625">
        <v>-2.364795035073</v>
      </c>
      <c r="K203" s="632">
        <v>0</v>
      </c>
    </row>
    <row r="204" spans="1:11" ht="14.4" customHeight="1" thickBot="1" x14ac:dyDescent="0.35">
      <c r="A204" s="640" t="s">
        <v>509</v>
      </c>
      <c r="B204" s="624">
        <v>91.000000000022993</v>
      </c>
      <c r="C204" s="624">
        <v>53.274999999999999</v>
      </c>
      <c r="D204" s="625">
        <v>-37.725000000023996</v>
      </c>
      <c r="E204" s="631">
        <v>0.58543956043900003</v>
      </c>
      <c r="F204" s="624">
        <v>9.4591801402920002</v>
      </c>
      <c r="G204" s="625">
        <v>2.364795035073</v>
      </c>
      <c r="H204" s="627">
        <v>0</v>
      </c>
      <c r="I204" s="624">
        <v>0</v>
      </c>
      <c r="J204" s="625">
        <v>-2.364795035073</v>
      </c>
      <c r="K204" s="632">
        <v>0</v>
      </c>
    </row>
    <row r="205" spans="1:11" ht="14.4" customHeight="1" thickBot="1" x14ac:dyDescent="0.35">
      <c r="A205" s="641" t="s">
        <v>510</v>
      </c>
      <c r="B205" s="619">
        <v>91.000000000022993</v>
      </c>
      <c r="C205" s="619">
        <v>53.274999999999999</v>
      </c>
      <c r="D205" s="620">
        <v>-37.725000000023996</v>
      </c>
      <c r="E205" s="621">
        <v>0.58543956043900003</v>
      </c>
      <c r="F205" s="619">
        <v>9.4591801402920002</v>
      </c>
      <c r="G205" s="620">
        <v>2.364795035073</v>
      </c>
      <c r="H205" s="622">
        <v>0</v>
      </c>
      <c r="I205" s="619">
        <v>0</v>
      </c>
      <c r="J205" s="620">
        <v>-2.364795035073</v>
      </c>
      <c r="K205" s="623">
        <v>0</v>
      </c>
    </row>
    <row r="206" spans="1:11" ht="14.4" customHeight="1" thickBot="1" x14ac:dyDescent="0.35">
      <c r="A206" s="637" t="s">
        <v>511</v>
      </c>
      <c r="B206" s="619">
        <v>9888.5278312915507</v>
      </c>
      <c r="C206" s="619">
        <v>10999.58656</v>
      </c>
      <c r="D206" s="620">
        <v>1111.05872870846</v>
      </c>
      <c r="E206" s="621">
        <v>1.1123583558300001</v>
      </c>
      <c r="F206" s="619">
        <v>0</v>
      </c>
      <c r="G206" s="620">
        <v>0</v>
      </c>
      <c r="H206" s="622">
        <v>937.40630999999996</v>
      </c>
      <c r="I206" s="619">
        <v>2650.3588500000001</v>
      </c>
      <c r="J206" s="620">
        <v>2650.3588500000001</v>
      </c>
      <c r="K206" s="630" t="s">
        <v>336</v>
      </c>
    </row>
    <row r="207" spans="1:11" ht="14.4" customHeight="1" thickBot="1" x14ac:dyDescent="0.35">
      <c r="A207" s="642" t="s">
        <v>512</v>
      </c>
      <c r="B207" s="624">
        <v>9888.5278312915507</v>
      </c>
      <c r="C207" s="624">
        <v>10999.58656</v>
      </c>
      <c r="D207" s="625">
        <v>1111.05872870846</v>
      </c>
      <c r="E207" s="631">
        <v>1.1123583558300001</v>
      </c>
      <c r="F207" s="624">
        <v>0</v>
      </c>
      <c r="G207" s="625">
        <v>0</v>
      </c>
      <c r="H207" s="627">
        <v>937.40630999999996</v>
      </c>
      <c r="I207" s="624">
        <v>2650.3588500000001</v>
      </c>
      <c r="J207" s="625">
        <v>2650.3588500000001</v>
      </c>
      <c r="K207" s="628" t="s">
        <v>336</v>
      </c>
    </row>
    <row r="208" spans="1:11" ht="14.4" customHeight="1" thickBot="1" x14ac:dyDescent="0.35">
      <c r="A208" s="644" t="s">
        <v>54</v>
      </c>
      <c r="B208" s="624">
        <v>9888.5278312915507</v>
      </c>
      <c r="C208" s="624">
        <v>10999.58656</v>
      </c>
      <c r="D208" s="625">
        <v>1111.05872870846</v>
      </c>
      <c r="E208" s="631">
        <v>1.1123583558300001</v>
      </c>
      <c r="F208" s="624">
        <v>0</v>
      </c>
      <c r="G208" s="625">
        <v>0</v>
      </c>
      <c r="H208" s="627">
        <v>937.40630999999996</v>
      </c>
      <c r="I208" s="624">
        <v>2650.3588500000001</v>
      </c>
      <c r="J208" s="625">
        <v>2650.3588500000001</v>
      </c>
      <c r="K208" s="628" t="s">
        <v>336</v>
      </c>
    </row>
    <row r="209" spans="1:11" ht="14.4" customHeight="1" thickBot="1" x14ac:dyDescent="0.35">
      <c r="A209" s="640" t="s">
        <v>513</v>
      </c>
      <c r="B209" s="624">
        <v>89.586230298912994</v>
      </c>
      <c r="C209" s="624">
        <v>93.896249999999995</v>
      </c>
      <c r="D209" s="625">
        <v>4.3100197010860004</v>
      </c>
      <c r="E209" s="631">
        <v>1.048110292024</v>
      </c>
      <c r="F209" s="624">
        <v>0</v>
      </c>
      <c r="G209" s="625">
        <v>0</v>
      </c>
      <c r="H209" s="627">
        <v>7.8789999999999996</v>
      </c>
      <c r="I209" s="624">
        <v>23.277000000000001</v>
      </c>
      <c r="J209" s="625">
        <v>23.277000000000001</v>
      </c>
      <c r="K209" s="628" t="s">
        <v>336</v>
      </c>
    </row>
    <row r="210" spans="1:11" ht="14.4" customHeight="1" thickBot="1" x14ac:dyDescent="0.35">
      <c r="A210" s="641" t="s">
        <v>514</v>
      </c>
      <c r="B210" s="619">
        <v>89.586230298912994</v>
      </c>
      <c r="C210" s="619">
        <v>93.896249999999995</v>
      </c>
      <c r="D210" s="620">
        <v>4.3100197010860004</v>
      </c>
      <c r="E210" s="621">
        <v>1.048110292024</v>
      </c>
      <c r="F210" s="619">
        <v>0</v>
      </c>
      <c r="G210" s="620">
        <v>0</v>
      </c>
      <c r="H210" s="622">
        <v>7.8789999999999996</v>
      </c>
      <c r="I210" s="619">
        <v>23.277000000000001</v>
      </c>
      <c r="J210" s="620">
        <v>23.277000000000001</v>
      </c>
      <c r="K210" s="630" t="s">
        <v>336</v>
      </c>
    </row>
    <row r="211" spans="1:11" ht="14.4" customHeight="1" thickBot="1" x14ac:dyDescent="0.35">
      <c r="A211" s="640" t="s">
        <v>515</v>
      </c>
      <c r="B211" s="624">
        <v>152.32701656007399</v>
      </c>
      <c r="C211" s="624">
        <v>100.90584</v>
      </c>
      <c r="D211" s="625">
        <v>-51.421176560074002</v>
      </c>
      <c r="E211" s="631">
        <v>0.66242904429299998</v>
      </c>
      <c r="F211" s="624">
        <v>0</v>
      </c>
      <c r="G211" s="625">
        <v>0</v>
      </c>
      <c r="H211" s="627">
        <v>10.98174</v>
      </c>
      <c r="I211" s="624">
        <v>37.207479999999997</v>
      </c>
      <c r="J211" s="625">
        <v>37.207479999999997</v>
      </c>
      <c r="K211" s="628" t="s">
        <v>336</v>
      </c>
    </row>
    <row r="212" spans="1:11" ht="14.4" customHeight="1" thickBot="1" x14ac:dyDescent="0.35">
      <c r="A212" s="641" t="s">
        <v>516</v>
      </c>
      <c r="B212" s="619">
        <v>66.005845674200998</v>
      </c>
      <c r="C212" s="619">
        <v>53.451999999999998</v>
      </c>
      <c r="D212" s="620">
        <v>-12.553845674201</v>
      </c>
      <c r="E212" s="621">
        <v>0.80980706260199997</v>
      </c>
      <c r="F212" s="619">
        <v>0</v>
      </c>
      <c r="G212" s="620">
        <v>0</v>
      </c>
      <c r="H212" s="622">
        <v>7.92</v>
      </c>
      <c r="I212" s="619">
        <v>14.444000000000001</v>
      </c>
      <c r="J212" s="620">
        <v>14.444000000000001</v>
      </c>
      <c r="K212" s="630" t="s">
        <v>336</v>
      </c>
    </row>
    <row r="213" spans="1:11" ht="14.4" customHeight="1" thickBot="1" x14ac:dyDescent="0.35">
      <c r="A213" s="641" t="s">
        <v>517</v>
      </c>
      <c r="B213" s="619">
        <v>58.473040977712998</v>
      </c>
      <c r="C213" s="619">
        <v>9.1044999999999998</v>
      </c>
      <c r="D213" s="620">
        <v>-49.368540977713003</v>
      </c>
      <c r="E213" s="621">
        <v>0.15570423305700001</v>
      </c>
      <c r="F213" s="619">
        <v>0</v>
      </c>
      <c r="G213" s="620">
        <v>0</v>
      </c>
      <c r="H213" s="622">
        <v>0.3246</v>
      </c>
      <c r="I213" s="619">
        <v>14.716699999999999</v>
      </c>
      <c r="J213" s="620">
        <v>14.716699999999999</v>
      </c>
      <c r="K213" s="630" t="s">
        <v>336</v>
      </c>
    </row>
    <row r="214" spans="1:11" ht="14.4" customHeight="1" thickBot="1" x14ac:dyDescent="0.35">
      <c r="A214" s="641" t="s">
        <v>518</v>
      </c>
      <c r="B214" s="619">
        <v>27.848129908158999</v>
      </c>
      <c r="C214" s="619">
        <v>38.349339999999998</v>
      </c>
      <c r="D214" s="620">
        <v>10.501210091840001</v>
      </c>
      <c r="E214" s="621">
        <v>1.37708852</v>
      </c>
      <c r="F214" s="619">
        <v>0</v>
      </c>
      <c r="G214" s="620">
        <v>0</v>
      </c>
      <c r="H214" s="622">
        <v>2.7371400000000001</v>
      </c>
      <c r="I214" s="619">
        <v>8.04678</v>
      </c>
      <c r="J214" s="620">
        <v>8.04678</v>
      </c>
      <c r="K214" s="630" t="s">
        <v>336</v>
      </c>
    </row>
    <row r="215" spans="1:11" ht="14.4" customHeight="1" thickBot="1" x14ac:dyDescent="0.35">
      <c r="A215" s="640" t="s">
        <v>519</v>
      </c>
      <c r="B215" s="624">
        <v>1189.2473981262001</v>
      </c>
      <c r="C215" s="624">
        <v>1232.5944400000001</v>
      </c>
      <c r="D215" s="625">
        <v>43.347041873803001</v>
      </c>
      <c r="E215" s="631">
        <v>1.036449137447</v>
      </c>
      <c r="F215" s="624">
        <v>0</v>
      </c>
      <c r="G215" s="625">
        <v>0</v>
      </c>
      <c r="H215" s="627">
        <v>105.85857</v>
      </c>
      <c r="I215" s="624">
        <v>297.26855999999998</v>
      </c>
      <c r="J215" s="625">
        <v>297.26855999999998</v>
      </c>
      <c r="K215" s="628" t="s">
        <v>336</v>
      </c>
    </row>
    <row r="216" spans="1:11" ht="14.4" customHeight="1" thickBot="1" x14ac:dyDescent="0.35">
      <c r="A216" s="641" t="s">
        <v>520</v>
      </c>
      <c r="B216" s="619">
        <v>1189.2473981262001</v>
      </c>
      <c r="C216" s="619">
        <v>1232.5944400000001</v>
      </c>
      <c r="D216" s="620">
        <v>43.347041873803001</v>
      </c>
      <c r="E216" s="621">
        <v>1.036449137447</v>
      </c>
      <c r="F216" s="619">
        <v>0</v>
      </c>
      <c r="G216" s="620">
        <v>0</v>
      </c>
      <c r="H216" s="622">
        <v>105.85857</v>
      </c>
      <c r="I216" s="619">
        <v>297.26855999999998</v>
      </c>
      <c r="J216" s="620">
        <v>297.26855999999998</v>
      </c>
      <c r="K216" s="630" t="s">
        <v>336</v>
      </c>
    </row>
    <row r="217" spans="1:11" ht="14.4" customHeight="1" thickBot="1" x14ac:dyDescent="0.35">
      <c r="A217" s="640" t="s">
        <v>521</v>
      </c>
      <c r="B217" s="624">
        <v>0</v>
      </c>
      <c r="C217" s="624">
        <v>2.246</v>
      </c>
      <c r="D217" s="625">
        <v>2.246</v>
      </c>
      <c r="E217" s="626" t="s">
        <v>313</v>
      </c>
      <c r="F217" s="624">
        <v>0</v>
      </c>
      <c r="G217" s="625">
        <v>0</v>
      </c>
      <c r="H217" s="627">
        <v>2.8000000000000001E-2</v>
      </c>
      <c r="I217" s="624">
        <v>0.48399999999999999</v>
      </c>
      <c r="J217" s="625">
        <v>0.48399999999999999</v>
      </c>
      <c r="K217" s="628" t="s">
        <v>336</v>
      </c>
    </row>
    <row r="218" spans="1:11" ht="14.4" customHeight="1" thickBot="1" x14ac:dyDescent="0.35">
      <c r="A218" s="641" t="s">
        <v>522</v>
      </c>
      <c r="B218" s="619">
        <v>0</v>
      </c>
      <c r="C218" s="619">
        <v>2.246</v>
      </c>
      <c r="D218" s="620">
        <v>2.246</v>
      </c>
      <c r="E218" s="629" t="s">
        <v>313</v>
      </c>
      <c r="F218" s="619">
        <v>0</v>
      </c>
      <c r="G218" s="620">
        <v>0</v>
      </c>
      <c r="H218" s="622">
        <v>2.8000000000000001E-2</v>
      </c>
      <c r="I218" s="619">
        <v>0.48399999999999999</v>
      </c>
      <c r="J218" s="620">
        <v>0.48399999999999999</v>
      </c>
      <c r="K218" s="630" t="s">
        <v>336</v>
      </c>
    </row>
    <row r="219" spans="1:11" ht="14.4" customHeight="1" thickBot="1" x14ac:dyDescent="0.35">
      <c r="A219" s="640" t="s">
        <v>523</v>
      </c>
      <c r="B219" s="624">
        <v>1002</v>
      </c>
      <c r="C219" s="624">
        <v>914.38348000000099</v>
      </c>
      <c r="D219" s="625">
        <v>-87.616519999998999</v>
      </c>
      <c r="E219" s="631">
        <v>0.91255836327299999</v>
      </c>
      <c r="F219" s="624">
        <v>0</v>
      </c>
      <c r="G219" s="625">
        <v>0</v>
      </c>
      <c r="H219" s="627">
        <v>52.474609999999998</v>
      </c>
      <c r="I219" s="624">
        <v>180.55499</v>
      </c>
      <c r="J219" s="625">
        <v>180.55499</v>
      </c>
      <c r="K219" s="628" t="s">
        <v>336</v>
      </c>
    </row>
    <row r="220" spans="1:11" ht="14.4" customHeight="1" thickBot="1" x14ac:dyDescent="0.35">
      <c r="A220" s="641" t="s">
        <v>524</v>
      </c>
      <c r="B220" s="619">
        <v>1002</v>
      </c>
      <c r="C220" s="619">
        <v>914.38348000000099</v>
      </c>
      <c r="D220" s="620">
        <v>-87.616519999998999</v>
      </c>
      <c r="E220" s="621">
        <v>0.91255836327299999</v>
      </c>
      <c r="F220" s="619">
        <v>0</v>
      </c>
      <c r="G220" s="620">
        <v>0</v>
      </c>
      <c r="H220" s="622">
        <v>52.474609999999998</v>
      </c>
      <c r="I220" s="619">
        <v>180.55499</v>
      </c>
      <c r="J220" s="620">
        <v>180.55499</v>
      </c>
      <c r="K220" s="630" t="s">
        <v>336</v>
      </c>
    </row>
    <row r="221" spans="1:11" ht="14.4" customHeight="1" thickBot="1" x14ac:dyDescent="0.35">
      <c r="A221" s="640" t="s">
        <v>525</v>
      </c>
      <c r="B221" s="624">
        <v>0</v>
      </c>
      <c r="C221" s="624">
        <v>1184.34986</v>
      </c>
      <c r="D221" s="625">
        <v>1184.34986</v>
      </c>
      <c r="E221" s="626" t="s">
        <v>313</v>
      </c>
      <c r="F221" s="624">
        <v>0</v>
      </c>
      <c r="G221" s="625">
        <v>0</v>
      </c>
      <c r="H221" s="627">
        <v>122.64927</v>
      </c>
      <c r="I221" s="624">
        <v>334.23500000000001</v>
      </c>
      <c r="J221" s="625">
        <v>334.23500000000001</v>
      </c>
      <c r="K221" s="628" t="s">
        <v>336</v>
      </c>
    </row>
    <row r="222" spans="1:11" ht="14.4" customHeight="1" thickBot="1" x14ac:dyDescent="0.35">
      <c r="A222" s="641" t="s">
        <v>526</v>
      </c>
      <c r="B222" s="619">
        <v>0</v>
      </c>
      <c r="C222" s="619">
        <v>1184.34986</v>
      </c>
      <c r="D222" s="620">
        <v>1184.34986</v>
      </c>
      <c r="E222" s="629" t="s">
        <v>313</v>
      </c>
      <c r="F222" s="619">
        <v>0</v>
      </c>
      <c r="G222" s="620">
        <v>0</v>
      </c>
      <c r="H222" s="622">
        <v>122.64927</v>
      </c>
      <c r="I222" s="619">
        <v>334.23500000000001</v>
      </c>
      <c r="J222" s="620">
        <v>334.23500000000001</v>
      </c>
      <c r="K222" s="630" t="s">
        <v>336</v>
      </c>
    </row>
    <row r="223" spans="1:11" ht="14.4" customHeight="1" thickBot="1" x14ac:dyDescent="0.35">
      <c r="A223" s="640" t="s">
        <v>527</v>
      </c>
      <c r="B223" s="624">
        <v>7455.3671863063701</v>
      </c>
      <c r="C223" s="624">
        <v>7471.2106900000099</v>
      </c>
      <c r="D223" s="625">
        <v>15.843503693640001</v>
      </c>
      <c r="E223" s="631">
        <v>1.0021251138</v>
      </c>
      <c r="F223" s="624">
        <v>0</v>
      </c>
      <c r="G223" s="625">
        <v>0</v>
      </c>
      <c r="H223" s="627">
        <v>637.53512000000001</v>
      </c>
      <c r="I223" s="624">
        <v>1777.3318200000001</v>
      </c>
      <c r="J223" s="625">
        <v>1777.3318200000001</v>
      </c>
      <c r="K223" s="628" t="s">
        <v>336</v>
      </c>
    </row>
    <row r="224" spans="1:11" ht="14.4" customHeight="1" thickBot="1" x14ac:dyDescent="0.35">
      <c r="A224" s="641" t="s">
        <v>528</v>
      </c>
      <c r="B224" s="619">
        <v>7455.3671863063701</v>
      </c>
      <c r="C224" s="619">
        <v>7471.2106900000099</v>
      </c>
      <c r="D224" s="620">
        <v>15.843503693640001</v>
      </c>
      <c r="E224" s="621">
        <v>1.0021251138</v>
      </c>
      <c r="F224" s="619">
        <v>0</v>
      </c>
      <c r="G224" s="620">
        <v>0</v>
      </c>
      <c r="H224" s="622">
        <v>637.53512000000001</v>
      </c>
      <c r="I224" s="619">
        <v>1777.3318200000001</v>
      </c>
      <c r="J224" s="620">
        <v>1777.3318200000001</v>
      </c>
      <c r="K224" s="630" t="s">
        <v>336</v>
      </c>
    </row>
    <row r="225" spans="1:11" ht="14.4" customHeight="1" thickBot="1" x14ac:dyDescent="0.35">
      <c r="A225" s="645" t="s">
        <v>529</v>
      </c>
      <c r="B225" s="624">
        <v>0</v>
      </c>
      <c r="C225" s="624">
        <v>53.300289999999997</v>
      </c>
      <c r="D225" s="625">
        <v>53.300289999999997</v>
      </c>
      <c r="E225" s="626" t="s">
        <v>313</v>
      </c>
      <c r="F225" s="624">
        <v>0</v>
      </c>
      <c r="G225" s="625">
        <v>0</v>
      </c>
      <c r="H225" s="627">
        <v>4.1638299999999999</v>
      </c>
      <c r="I225" s="624">
        <v>10.176819999999999</v>
      </c>
      <c r="J225" s="625">
        <v>10.176819999999999</v>
      </c>
      <c r="K225" s="628" t="s">
        <v>336</v>
      </c>
    </row>
    <row r="226" spans="1:11" ht="14.4" customHeight="1" thickBot="1" x14ac:dyDescent="0.35">
      <c r="A226" s="642" t="s">
        <v>530</v>
      </c>
      <c r="B226" s="624">
        <v>0</v>
      </c>
      <c r="C226" s="624">
        <v>53.300289999999997</v>
      </c>
      <c r="D226" s="625">
        <v>53.300289999999997</v>
      </c>
      <c r="E226" s="626" t="s">
        <v>313</v>
      </c>
      <c r="F226" s="624">
        <v>0</v>
      </c>
      <c r="G226" s="625">
        <v>0</v>
      </c>
      <c r="H226" s="627">
        <v>4.1638299999999999</v>
      </c>
      <c r="I226" s="624">
        <v>10.176819999999999</v>
      </c>
      <c r="J226" s="625">
        <v>10.176819999999999</v>
      </c>
      <c r="K226" s="628" t="s">
        <v>336</v>
      </c>
    </row>
    <row r="227" spans="1:11" ht="14.4" customHeight="1" thickBot="1" x14ac:dyDescent="0.35">
      <c r="A227" s="644" t="s">
        <v>531</v>
      </c>
      <c r="B227" s="624">
        <v>0</v>
      </c>
      <c r="C227" s="624">
        <v>53.300289999999997</v>
      </c>
      <c r="D227" s="625">
        <v>53.300289999999997</v>
      </c>
      <c r="E227" s="626" t="s">
        <v>313</v>
      </c>
      <c r="F227" s="624">
        <v>0</v>
      </c>
      <c r="G227" s="625">
        <v>0</v>
      </c>
      <c r="H227" s="627">
        <v>4.1638299999999999</v>
      </c>
      <c r="I227" s="624">
        <v>10.176819999999999</v>
      </c>
      <c r="J227" s="625">
        <v>10.176819999999999</v>
      </c>
      <c r="K227" s="628" t="s">
        <v>336</v>
      </c>
    </row>
    <row r="228" spans="1:11" ht="14.4" customHeight="1" thickBot="1" x14ac:dyDescent="0.35">
      <c r="A228" s="640" t="s">
        <v>532</v>
      </c>
      <c r="B228" s="624">
        <v>0</v>
      </c>
      <c r="C228" s="624">
        <v>53.300289999999997</v>
      </c>
      <c r="D228" s="625">
        <v>53.300289999999997</v>
      </c>
      <c r="E228" s="626" t="s">
        <v>313</v>
      </c>
      <c r="F228" s="624">
        <v>0</v>
      </c>
      <c r="G228" s="625">
        <v>0</v>
      </c>
      <c r="H228" s="627">
        <v>4.1638299999999999</v>
      </c>
      <c r="I228" s="624">
        <v>10.176819999999999</v>
      </c>
      <c r="J228" s="625">
        <v>10.176819999999999</v>
      </c>
      <c r="K228" s="628" t="s">
        <v>336</v>
      </c>
    </row>
    <row r="229" spans="1:11" ht="14.4" customHeight="1" thickBot="1" x14ac:dyDescent="0.35">
      <c r="A229" s="641" t="s">
        <v>533</v>
      </c>
      <c r="B229" s="619">
        <v>0</v>
      </c>
      <c r="C229" s="619">
        <v>47.443890000000003</v>
      </c>
      <c r="D229" s="620">
        <v>47.443890000000003</v>
      </c>
      <c r="E229" s="629" t="s">
        <v>313</v>
      </c>
      <c r="F229" s="619">
        <v>0</v>
      </c>
      <c r="G229" s="620">
        <v>0</v>
      </c>
      <c r="H229" s="622">
        <v>2.3532299999999999</v>
      </c>
      <c r="I229" s="619">
        <v>7.4290200000000004</v>
      </c>
      <c r="J229" s="620">
        <v>7.4290200000000004</v>
      </c>
      <c r="K229" s="630" t="s">
        <v>336</v>
      </c>
    </row>
    <row r="230" spans="1:11" ht="14.4" customHeight="1" thickBot="1" x14ac:dyDescent="0.35">
      <c r="A230" s="641" t="s">
        <v>534</v>
      </c>
      <c r="B230" s="619">
        <v>0</v>
      </c>
      <c r="C230" s="619">
        <v>5.8563999999999998</v>
      </c>
      <c r="D230" s="620">
        <v>5.8563999999999998</v>
      </c>
      <c r="E230" s="629" t="s">
        <v>313</v>
      </c>
      <c r="F230" s="619">
        <v>0</v>
      </c>
      <c r="G230" s="620">
        <v>0</v>
      </c>
      <c r="H230" s="622">
        <v>1.8106</v>
      </c>
      <c r="I230" s="619">
        <v>2.7477999999999998</v>
      </c>
      <c r="J230" s="620">
        <v>2.7477999999999998</v>
      </c>
      <c r="K230" s="630" t="s">
        <v>336</v>
      </c>
    </row>
    <row r="231" spans="1:11" ht="14.4" customHeight="1" thickBot="1" x14ac:dyDescent="0.35">
      <c r="A231" s="646"/>
      <c r="B231" s="619">
        <v>4408.1553881662803</v>
      </c>
      <c r="C231" s="619">
        <v>4796.6187099999797</v>
      </c>
      <c r="D231" s="620">
        <v>388.46332183369702</v>
      </c>
      <c r="E231" s="621">
        <v>1.0881237814060001</v>
      </c>
      <c r="F231" s="619">
        <v>23655.443608884601</v>
      </c>
      <c r="G231" s="620">
        <v>5913.8609022211403</v>
      </c>
      <c r="H231" s="622">
        <v>-586.16466000000003</v>
      </c>
      <c r="I231" s="619">
        <v>-596.83515000000102</v>
      </c>
      <c r="J231" s="620">
        <v>-6510.6960522211402</v>
      </c>
      <c r="K231" s="623">
        <v>-2.5230351198E-2</v>
      </c>
    </row>
    <row r="232" spans="1:11" ht="14.4" customHeight="1" thickBot="1" x14ac:dyDescent="0.35">
      <c r="A232" s="647" t="s">
        <v>66</v>
      </c>
      <c r="B232" s="633">
        <v>4408.1553881662803</v>
      </c>
      <c r="C232" s="633">
        <v>4796.6187099999797</v>
      </c>
      <c r="D232" s="634">
        <v>388.463321833701</v>
      </c>
      <c r="E232" s="635" t="s">
        <v>313</v>
      </c>
      <c r="F232" s="633">
        <v>23655.443608884601</v>
      </c>
      <c r="G232" s="634">
        <v>5913.8609022211403</v>
      </c>
      <c r="H232" s="633">
        <v>-586.16466000000003</v>
      </c>
      <c r="I232" s="633">
        <v>-596.83514999999204</v>
      </c>
      <c r="J232" s="634">
        <v>-6510.6960522211302</v>
      </c>
      <c r="K232" s="636">
        <v>-2.5230351198E-2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7" customWidth="1"/>
    <col min="2" max="2" width="61.109375" style="337" customWidth="1"/>
    <col min="3" max="3" width="9.5546875" style="254" customWidth="1"/>
    <col min="4" max="4" width="9.5546875" style="338" customWidth="1"/>
    <col min="5" max="5" width="2.21875" style="338" customWidth="1"/>
    <col min="6" max="6" width="9.5546875" style="339" customWidth="1"/>
    <col min="7" max="7" width="9.5546875" style="336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10" t="s">
        <v>176</v>
      </c>
      <c r="B1" s="511"/>
      <c r="C1" s="511"/>
      <c r="D1" s="511"/>
      <c r="E1" s="511"/>
      <c r="F1" s="511"/>
      <c r="G1" s="482"/>
      <c r="H1" s="512"/>
      <c r="I1" s="512"/>
    </row>
    <row r="2" spans="1:10" ht="14.4" customHeight="1" thickBot="1" x14ac:dyDescent="0.35">
      <c r="A2" s="382" t="s">
        <v>312</v>
      </c>
      <c r="B2" s="335"/>
      <c r="C2" s="335"/>
      <c r="D2" s="335"/>
      <c r="E2" s="335"/>
      <c r="F2" s="335"/>
    </row>
    <row r="3" spans="1:10" ht="14.4" customHeight="1" thickBot="1" x14ac:dyDescent="0.35">
      <c r="A3" s="382"/>
      <c r="B3" s="335"/>
      <c r="C3" s="442">
        <v>2014</v>
      </c>
      <c r="D3" s="443">
        <v>2015</v>
      </c>
      <c r="E3" s="11"/>
      <c r="F3" s="505">
        <v>2016</v>
      </c>
      <c r="G3" s="506"/>
      <c r="H3" s="506"/>
      <c r="I3" s="507"/>
    </row>
    <row r="4" spans="1:10" ht="14.4" customHeight="1" thickBot="1" x14ac:dyDescent="0.35">
      <c r="A4" s="447" t="s">
        <v>0</v>
      </c>
      <c r="B4" s="448" t="s">
        <v>258</v>
      </c>
      <c r="C4" s="508" t="s">
        <v>94</v>
      </c>
      <c r="D4" s="509"/>
      <c r="E4" s="449"/>
      <c r="F4" s="444" t="s">
        <v>94</v>
      </c>
      <c r="G4" s="445" t="s">
        <v>95</v>
      </c>
      <c r="H4" s="445" t="s">
        <v>69</v>
      </c>
      <c r="I4" s="446" t="s">
        <v>96</v>
      </c>
    </row>
    <row r="5" spans="1:10" ht="14.4" customHeight="1" x14ac:dyDescent="0.3">
      <c r="A5" s="648" t="s">
        <v>535</v>
      </c>
      <c r="B5" s="649" t="s">
        <v>536</v>
      </c>
      <c r="C5" s="650" t="s">
        <v>537</v>
      </c>
      <c r="D5" s="650" t="s">
        <v>537</v>
      </c>
      <c r="E5" s="650"/>
      <c r="F5" s="650" t="s">
        <v>537</v>
      </c>
      <c r="G5" s="650" t="s">
        <v>537</v>
      </c>
      <c r="H5" s="650" t="s">
        <v>537</v>
      </c>
      <c r="I5" s="651" t="s">
        <v>537</v>
      </c>
      <c r="J5" s="652" t="s">
        <v>74</v>
      </c>
    </row>
    <row r="6" spans="1:10" ht="14.4" customHeight="1" x14ac:dyDescent="0.3">
      <c r="A6" s="648" t="s">
        <v>535</v>
      </c>
      <c r="B6" s="649" t="s">
        <v>323</v>
      </c>
      <c r="C6" s="650">
        <v>1437.5903000000021</v>
      </c>
      <c r="D6" s="650">
        <v>1411.2210100000009</v>
      </c>
      <c r="E6" s="650"/>
      <c r="F6" s="650">
        <v>1348.1802299999999</v>
      </c>
      <c r="G6" s="650">
        <v>1455.0004010790008</v>
      </c>
      <c r="H6" s="650">
        <v>-106.82017107900083</v>
      </c>
      <c r="I6" s="651">
        <v>0.92658409509730377</v>
      </c>
      <c r="J6" s="652" t="s">
        <v>1</v>
      </c>
    </row>
    <row r="7" spans="1:10" ht="14.4" customHeight="1" x14ac:dyDescent="0.3">
      <c r="A7" s="648" t="s">
        <v>535</v>
      </c>
      <c r="B7" s="649" t="s">
        <v>324</v>
      </c>
      <c r="C7" s="650" t="s">
        <v>537</v>
      </c>
      <c r="D7" s="650">
        <v>0</v>
      </c>
      <c r="E7" s="650"/>
      <c r="F7" s="650">
        <v>139.46529000000001</v>
      </c>
      <c r="G7" s="650">
        <v>110.50003045995152</v>
      </c>
      <c r="H7" s="650">
        <v>28.965259540048493</v>
      </c>
      <c r="I7" s="651">
        <v>1.2621289733539609</v>
      </c>
      <c r="J7" s="652" t="s">
        <v>1</v>
      </c>
    </row>
    <row r="8" spans="1:10" ht="14.4" customHeight="1" x14ac:dyDescent="0.3">
      <c r="A8" s="648" t="s">
        <v>535</v>
      </c>
      <c r="B8" s="649" t="s">
        <v>325</v>
      </c>
      <c r="C8" s="650">
        <v>112.59936999999999</v>
      </c>
      <c r="D8" s="650">
        <v>146.88451999999998</v>
      </c>
      <c r="E8" s="650"/>
      <c r="F8" s="650">
        <v>19.749949999999998</v>
      </c>
      <c r="G8" s="650">
        <v>31.750008752067249</v>
      </c>
      <c r="H8" s="650">
        <v>-12.00005875206725</v>
      </c>
      <c r="I8" s="651">
        <v>0.6220454978209754</v>
      </c>
      <c r="J8" s="652" t="s">
        <v>1</v>
      </c>
    </row>
    <row r="9" spans="1:10" ht="14.4" customHeight="1" x14ac:dyDescent="0.3">
      <c r="A9" s="648" t="s">
        <v>535</v>
      </c>
      <c r="B9" s="649" t="s">
        <v>326</v>
      </c>
      <c r="C9" s="650">
        <v>182.47703999999999</v>
      </c>
      <c r="D9" s="650">
        <v>124.25945000000002</v>
      </c>
      <c r="E9" s="650"/>
      <c r="F9" s="650">
        <v>178.29130000000001</v>
      </c>
      <c r="G9" s="650">
        <v>215.50005940379725</v>
      </c>
      <c r="H9" s="650">
        <v>-37.208759403797245</v>
      </c>
      <c r="I9" s="651">
        <v>0.82733759096522275</v>
      </c>
      <c r="J9" s="652" t="s">
        <v>1</v>
      </c>
    </row>
    <row r="10" spans="1:10" ht="14.4" customHeight="1" x14ac:dyDescent="0.3">
      <c r="A10" s="648" t="s">
        <v>535</v>
      </c>
      <c r="B10" s="649" t="s">
        <v>327</v>
      </c>
      <c r="C10" s="650" t="s">
        <v>537</v>
      </c>
      <c r="D10" s="650">
        <v>21.645879999999998</v>
      </c>
      <c r="E10" s="650"/>
      <c r="F10" s="650">
        <v>0</v>
      </c>
      <c r="G10" s="650">
        <v>14.500003997006999</v>
      </c>
      <c r="H10" s="650">
        <v>-14.500003997006999</v>
      </c>
      <c r="I10" s="651">
        <v>0</v>
      </c>
      <c r="J10" s="652" t="s">
        <v>1</v>
      </c>
    </row>
    <row r="11" spans="1:10" ht="14.4" customHeight="1" x14ac:dyDescent="0.3">
      <c r="A11" s="648" t="s">
        <v>535</v>
      </c>
      <c r="B11" s="649" t="s">
        <v>328</v>
      </c>
      <c r="C11" s="650">
        <v>139.12074999999999</v>
      </c>
      <c r="D11" s="650">
        <v>128.95158000000001</v>
      </c>
      <c r="E11" s="650"/>
      <c r="F11" s="650">
        <v>93.58265999999999</v>
      </c>
      <c r="G11" s="650">
        <v>125.00003445695874</v>
      </c>
      <c r="H11" s="650">
        <v>-31.417374456958754</v>
      </c>
      <c r="I11" s="651">
        <v>0.74866107362733014</v>
      </c>
      <c r="J11" s="652" t="s">
        <v>1</v>
      </c>
    </row>
    <row r="12" spans="1:10" ht="14.4" customHeight="1" x14ac:dyDescent="0.3">
      <c r="A12" s="648" t="s">
        <v>535</v>
      </c>
      <c r="B12" s="649" t="s">
        <v>329</v>
      </c>
      <c r="C12" s="650">
        <v>8.736559999999999</v>
      </c>
      <c r="D12" s="650">
        <v>3.1118899999999998</v>
      </c>
      <c r="E12" s="650"/>
      <c r="F12" s="650">
        <v>1.5724399999999998</v>
      </c>
      <c r="G12" s="650">
        <v>16.25000447940425</v>
      </c>
      <c r="H12" s="650">
        <v>-14.67756447940425</v>
      </c>
      <c r="I12" s="651">
        <v>9.6765511787578778E-2</v>
      </c>
      <c r="J12" s="652" t="s">
        <v>1</v>
      </c>
    </row>
    <row r="13" spans="1:10" ht="14.4" customHeight="1" x14ac:dyDescent="0.3">
      <c r="A13" s="648" t="s">
        <v>535</v>
      </c>
      <c r="B13" s="649" t="s">
        <v>330</v>
      </c>
      <c r="C13" s="650">
        <v>58.168610000000001</v>
      </c>
      <c r="D13" s="650">
        <v>75.977879999999999</v>
      </c>
      <c r="E13" s="650"/>
      <c r="F13" s="650">
        <v>72.991720000000001</v>
      </c>
      <c r="G13" s="650">
        <v>65.000017917618493</v>
      </c>
      <c r="H13" s="650">
        <v>7.9917020823815079</v>
      </c>
      <c r="I13" s="651">
        <v>1.1229492289142173</v>
      </c>
      <c r="J13" s="652" t="s">
        <v>1</v>
      </c>
    </row>
    <row r="14" spans="1:10" ht="14.4" customHeight="1" x14ac:dyDescent="0.3">
      <c r="A14" s="648" t="s">
        <v>535</v>
      </c>
      <c r="B14" s="649" t="s">
        <v>538</v>
      </c>
      <c r="C14" s="650">
        <v>1938.6926300000021</v>
      </c>
      <c r="D14" s="650">
        <v>1912.0522100000007</v>
      </c>
      <c r="E14" s="650"/>
      <c r="F14" s="650">
        <v>1853.83359</v>
      </c>
      <c r="G14" s="650">
        <v>2033.5005605458055</v>
      </c>
      <c r="H14" s="650">
        <v>-179.6669705458055</v>
      </c>
      <c r="I14" s="651">
        <v>0.9116464612640276</v>
      </c>
      <c r="J14" s="652" t="s">
        <v>539</v>
      </c>
    </row>
    <row r="16" spans="1:10" ht="14.4" customHeight="1" x14ac:dyDescent="0.3">
      <c r="A16" s="648" t="s">
        <v>535</v>
      </c>
      <c r="B16" s="649" t="s">
        <v>536</v>
      </c>
      <c r="C16" s="650" t="s">
        <v>537</v>
      </c>
      <c r="D16" s="650" t="s">
        <v>537</v>
      </c>
      <c r="E16" s="650"/>
      <c r="F16" s="650" t="s">
        <v>537</v>
      </c>
      <c r="G16" s="650" t="s">
        <v>537</v>
      </c>
      <c r="H16" s="650" t="s">
        <v>537</v>
      </c>
      <c r="I16" s="651" t="s">
        <v>537</v>
      </c>
      <c r="J16" s="652" t="s">
        <v>74</v>
      </c>
    </row>
    <row r="17" spans="1:10" ht="14.4" customHeight="1" x14ac:dyDescent="0.3">
      <c r="A17" s="648" t="s">
        <v>540</v>
      </c>
      <c r="B17" s="649" t="s">
        <v>541</v>
      </c>
      <c r="C17" s="650" t="s">
        <v>537</v>
      </c>
      <c r="D17" s="650" t="s">
        <v>537</v>
      </c>
      <c r="E17" s="650"/>
      <c r="F17" s="650" t="s">
        <v>537</v>
      </c>
      <c r="G17" s="650" t="s">
        <v>537</v>
      </c>
      <c r="H17" s="650" t="s">
        <v>537</v>
      </c>
      <c r="I17" s="651" t="s">
        <v>537</v>
      </c>
      <c r="J17" s="652" t="s">
        <v>0</v>
      </c>
    </row>
    <row r="18" spans="1:10" ht="14.4" customHeight="1" x14ac:dyDescent="0.3">
      <c r="A18" s="648" t="s">
        <v>540</v>
      </c>
      <c r="B18" s="649" t="s">
        <v>323</v>
      </c>
      <c r="C18" s="650">
        <v>248.88334000000003</v>
      </c>
      <c r="D18" s="650">
        <v>248.12784999999997</v>
      </c>
      <c r="E18" s="650"/>
      <c r="F18" s="650">
        <v>232.00002999999998</v>
      </c>
      <c r="G18" s="650">
        <v>245.7647428020735</v>
      </c>
      <c r="H18" s="650">
        <v>-13.764712802073518</v>
      </c>
      <c r="I18" s="651">
        <v>0.94399232109074771</v>
      </c>
      <c r="J18" s="652" t="s">
        <v>1</v>
      </c>
    </row>
    <row r="19" spans="1:10" ht="14.4" customHeight="1" x14ac:dyDescent="0.3">
      <c r="A19" s="648" t="s">
        <v>540</v>
      </c>
      <c r="B19" s="649" t="s">
        <v>324</v>
      </c>
      <c r="C19" s="650" t="s">
        <v>537</v>
      </c>
      <c r="D19" s="650">
        <v>0</v>
      </c>
      <c r="E19" s="650"/>
      <c r="F19" s="650">
        <v>8.6390700000000002</v>
      </c>
      <c r="G19" s="650">
        <v>9.0564337851202499</v>
      </c>
      <c r="H19" s="650">
        <v>-0.41736378512024963</v>
      </c>
      <c r="I19" s="651">
        <v>0.95391521706855742</v>
      </c>
      <c r="J19" s="652" t="s">
        <v>1</v>
      </c>
    </row>
    <row r="20" spans="1:10" ht="14.4" customHeight="1" x14ac:dyDescent="0.3">
      <c r="A20" s="648" t="s">
        <v>540</v>
      </c>
      <c r="B20" s="649" t="s">
        <v>325</v>
      </c>
      <c r="C20" s="650">
        <v>12.301419999999998</v>
      </c>
      <c r="D20" s="650">
        <v>16.596339999999998</v>
      </c>
      <c r="E20" s="650"/>
      <c r="F20" s="650">
        <v>7.3833900000000003</v>
      </c>
      <c r="G20" s="650">
        <v>7.5573610611772501</v>
      </c>
      <c r="H20" s="650">
        <v>-0.17397106117724981</v>
      </c>
      <c r="I20" s="651">
        <v>0.97697991934367767</v>
      </c>
      <c r="J20" s="652" t="s">
        <v>1</v>
      </c>
    </row>
    <row r="21" spans="1:10" ht="14.4" customHeight="1" x14ac:dyDescent="0.3">
      <c r="A21" s="648" t="s">
        <v>540</v>
      </c>
      <c r="B21" s="649" t="s">
        <v>327</v>
      </c>
      <c r="C21" s="650" t="s">
        <v>537</v>
      </c>
      <c r="D21" s="650">
        <v>21.645879999999998</v>
      </c>
      <c r="E21" s="650"/>
      <c r="F21" s="650">
        <v>0</v>
      </c>
      <c r="G21" s="650">
        <v>7.2500019985034996</v>
      </c>
      <c r="H21" s="650">
        <v>-7.2500019985034996</v>
      </c>
      <c r="I21" s="651">
        <v>0</v>
      </c>
      <c r="J21" s="652" t="s">
        <v>1</v>
      </c>
    </row>
    <row r="22" spans="1:10" ht="14.4" customHeight="1" x14ac:dyDescent="0.3">
      <c r="A22" s="648" t="s">
        <v>540</v>
      </c>
      <c r="B22" s="649" t="s">
        <v>328</v>
      </c>
      <c r="C22" s="650">
        <v>51.819119999999998</v>
      </c>
      <c r="D22" s="650">
        <v>34.162379999999999</v>
      </c>
      <c r="E22" s="650"/>
      <c r="F22" s="650">
        <v>39.412549999999996</v>
      </c>
      <c r="G22" s="650">
        <v>68.780417603189747</v>
      </c>
      <c r="H22" s="650">
        <v>-29.367867603189751</v>
      </c>
      <c r="I22" s="651">
        <v>0.57301992883178143</v>
      </c>
      <c r="J22" s="652" t="s">
        <v>1</v>
      </c>
    </row>
    <row r="23" spans="1:10" ht="14.4" customHeight="1" x14ac:dyDescent="0.3">
      <c r="A23" s="648" t="s">
        <v>540</v>
      </c>
      <c r="B23" s="649" t="s">
        <v>329</v>
      </c>
      <c r="C23" s="650">
        <v>0.49396000000000001</v>
      </c>
      <c r="D23" s="650">
        <v>0.19378000000000001</v>
      </c>
      <c r="E23" s="650"/>
      <c r="F23" s="650">
        <v>0.42403999999999997</v>
      </c>
      <c r="G23" s="650">
        <v>1.0932955340295001</v>
      </c>
      <c r="H23" s="650">
        <v>-0.66925553402950011</v>
      </c>
      <c r="I23" s="651">
        <v>0.38785487254039969</v>
      </c>
      <c r="J23" s="652" t="s">
        <v>1</v>
      </c>
    </row>
    <row r="24" spans="1:10" ht="14.4" customHeight="1" x14ac:dyDescent="0.3">
      <c r="A24" s="648" t="s">
        <v>540</v>
      </c>
      <c r="B24" s="649" t="s">
        <v>330</v>
      </c>
      <c r="C24" s="650">
        <v>3.7030000000000003</v>
      </c>
      <c r="D24" s="650">
        <v>3.3119999999999998</v>
      </c>
      <c r="E24" s="650"/>
      <c r="F24" s="650">
        <v>1.6559999999999999</v>
      </c>
      <c r="G24" s="650">
        <v>1.902216043466</v>
      </c>
      <c r="H24" s="650">
        <v>-0.24621604346600012</v>
      </c>
      <c r="I24" s="651">
        <v>0.87056357540893547</v>
      </c>
      <c r="J24" s="652" t="s">
        <v>1</v>
      </c>
    </row>
    <row r="25" spans="1:10" ht="14.4" customHeight="1" x14ac:dyDescent="0.3">
      <c r="A25" s="648" t="s">
        <v>540</v>
      </c>
      <c r="B25" s="649" t="s">
        <v>542</v>
      </c>
      <c r="C25" s="650">
        <v>317.20084000000003</v>
      </c>
      <c r="D25" s="650">
        <v>324.03822999999994</v>
      </c>
      <c r="E25" s="650"/>
      <c r="F25" s="650">
        <v>289.51507999999995</v>
      </c>
      <c r="G25" s="650">
        <v>341.4044688275597</v>
      </c>
      <c r="H25" s="650">
        <v>-51.889388827559742</v>
      </c>
      <c r="I25" s="651">
        <v>0.84801198119709265</v>
      </c>
      <c r="J25" s="652" t="s">
        <v>543</v>
      </c>
    </row>
    <row r="26" spans="1:10" ht="14.4" customHeight="1" x14ac:dyDescent="0.3">
      <c r="A26" s="648" t="s">
        <v>537</v>
      </c>
      <c r="B26" s="649" t="s">
        <v>537</v>
      </c>
      <c r="C26" s="650" t="s">
        <v>537</v>
      </c>
      <c r="D26" s="650" t="s">
        <v>537</v>
      </c>
      <c r="E26" s="650"/>
      <c r="F26" s="650" t="s">
        <v>537</v>
      </c>
      <c r="G26" s="650" t="s">
        <v>537</v>
      </c>
      <c r="H26" s="650" t="s">
        <v>537</v>
      </c>
      <c r="I26" s="651" t="s">
        <v>537</v>
      </c>
      <c r="J26" s="652" t="s">
        <v>544</v>
      </c>
    </row>
    <row r="27" spans="1:10" ht="14.4" customHeight="1" x14ac:dyDescent="0.3">
      <c r="A27" s="648" t="s">
        <v>545</v>
      </c>
      <c r="B27" s="649" t="s">
        <v>546</v>
      </c>
      <c r="C27" s="650" t="s">
        <v>537</v>
      </c>
      <c r="D27" s="650" t="s">
        <v>537</v>
      </c>
      <c r="E27" s="650"/>
      <c r="F27" s="650" t="s">
        <v>537</v>
      </c>
      <c r="G27" s="650" t="s">
        <v>537</v>
      </c>
      <c r="H27" s="650" t="s">
        <v>537</v>
      </c>
      <c r="I27" s="651" t="s">
        <v>537</v>
      </c>
      <c r="J27" s="652" t="s">
        <v>0</v>
      </c>
    </row>
    <row r="28" spans="1:10" ht="14.4" customHeight="1" x14ac:dyDescent="0.3">
      <c r="A28" s="648" t="s">
        <v>545</v>
      </c>
      <c r="B28" s="649" t="s">
        <v>323</v>
      </c>
      <c r="C28" s="650">
        <v>1.4379</v>
      </c>
      <c r="D28" s="650">
        <v>1.6400899999999998</v>
      </c>
      <c r="E28" s="650"/>
      <c r="F28" s="650">
        <v>0.58704999999999996</v>
      </c>
      <c r="G28" s="650">
        <v>1.52476363469225</v>
      </c>
      <c r="H28" s="650">
        <v>-0.93771363469225</v>
      </c>
      <c r="I28" s="651">
        <v>0.38501049385171554</v>
      </c>
      <c r="J28" s="652" t="s">
        <v>1</v>
      </c>
    </row>
    <row r="29" spans="1:10" ht="14.4" customHeight="1" x14ac:dyDescent="0.3">
      <c r="A29" s="648" t="s">
        <v>545</v>
      </c>
      <c r="B29" s="649" t="s">
        <v>547</v>
      </c>
      <c r="C29" s="650">
        <v>1.4379</v>
      </c>
      <c r="D29" s="650">
        <v>1.6400899999999998</v>
      </c>
      <c r="E29" s="650"/>
      <c r="F29" s="650">
        <v>0.58704999999999996</v>
      </c>
      <c r="G29" s="650">
        <v>1.52476363469225</v>
      </c>
      <c r="H29" s="650">
        <v>-0.93771363469225</v>
      </c>
      <c r="I29" s="651">
        <v>0.38501049385171554</v>
      </c>
      <c r="J29" s="652" t="s">
        <v>543</v>
      </c>
    </row>
    <row r="30" spans="1:10" ht="14.4" customHeight="1" x14ac:dyDescent="0.3">
      <c r="A30" s="648" t="s">
        <v>537</v>
      </c>
      <c r="B30" s="649" t="s">
        <v>537</v>
      </c>
      <c r="C30" s="650" t="s">
        <v>537</v>
      </c>
      <c r="D30" s="650" t="s">
        <v>537</v>
      </c>
      <c r="E30" s="650"/>
      <c r="F30" s="650" t="s">
        <v>537</v>
      </c>
      <c r="G30" s="650" t="s">
        <v>537</v>
      </c>
      <c r="H30" s="650" t="s">
        <v>537</v>
      </c>
      <c r="I30" s="651" t="s">
        <v>537</v>
      </c>
      <c r="J30" s="652" t="s">
        <v>544</v>
      </c>
    </row>
    <row r="31" spans="1:10" ht="14.4" customHeight="1" x14ac:dyDescent="0.3">
      <c r="A31" s="648" t="s">
        <v>548</v>
      </c>
      <c r="B31" s="649" t="s">
        <v>549</v>
      </c>
      <c r="C31" s="650" t="s">
        <v>537</v>
      </c>
      <c r="D31" s="650" t="s">
        <v>537</v>
      </c>
      <c r="E31" s="650"/>
      <c r="F31" s="650" t="s">
        <v>537</v>
      </c>
      <c r="G31" s="650" t="s">
        <v>537</v>
      </c>
      <c r="H31" s="650" t="s">
        <v>537</v>
      </c>
      <c r="I31" s="651" t="s">
        <v>537</v>
      </c>
      <c r="J31" s="652" t="s">
        <v>0</v>
      </c>
    </row>
    <row r="32" spans="1:10" ht="14.4" customHeight="1" x14ac:dyDescent="0.3">
      <c r="A32" s="648" t="s">
        <v>548</v>
      </c>
      <c r="B32" s="649" t="s">
        <v>323</v>
      </c>
      <c r="C32" s="650">
        <v>763.09751000000097</v>
      </c>
      <c r="D32" s="650">
        <v>762.89235000000099</v>
      </c>
      <c r="E32" s="650"/>
      <c r="F32" s="650">
        <v>757.25923999999998</v>
      </c>
      <c r="G32" s="650">
        <v>784.14149273686985</v>
      </c>
      <c r="H32" s="650">
        <v>-26.882252736869873</v>
      </c>
      <c r="I32" s="651">
        <v>0.96571759945638969</v>
      </c>
      <c r="J32" s="652" t="s">
        <v>1</v>
      </c>
    </row>
    <row r="33" spans="1:10" ht="14.4" customHeight="1" x14ac:dyDescent="0.3">
      <c r="A33" s="648" t="s">
        <v>548</v>
      </c>
      <c r="B33" s="649" t="s">
        <v>324</v>
      </c>
      <c r="C33" s="650" t="s">
        <v>537</v>
      </c>
      <c r="D33" s="650">
        <v>0</v>
      </c>
      <c r="E33" s="650"/>
      <c r="F33" s="650">
        <v>130.82622000000001</v>
      </c>
      <c r="G33" s="650">
        <v>101.44359667483127</v>
      </c>
      <c r="H33" s="650">
        <v>29.382623325168737</v>
      </c>
      <c r="I33" s="651">
        <v>1.2896449286922684</v>
      </c>
      <c r="J33" s="652" t="s">
        <v>1</v>
      </c>
    </row>
    <row r="34" spans="1:10" ht="14.4" customHeight="1" x14ac:dyDescent="0.3">
      <c r="A34" s="648" t="s">
        <v>548</v>
      </c>
      <c r="B34" s="649" t="s">
        <v>325</v>
      </c>
      <c r="C34" s="650">
        <v>100.29795</v>
      </c>
      <c r="D34" s="650">
        <v>130.28817999999998</v>
      </c>
      <c r="E34" s="650"/>
      <c r="F34" s="650">
        <v>12.36656</v>
      </c>
      <c r="G34" s="650">
        <v>24.192647690889999</v>
      </c>
      <c r="H34" s="650">
        <v>-11.826087690889999</v>
      </c>
      <c r="I34" s="651">
        <v>0.51117017690696009</v>
      </c>
      <c r="J34" s="652" t="s">
        <v>1</v>
      </c>
    </row>
    <row r="35" spans="1:10" ht="14.4" customHeight="1" x14ac:dyDescent="0.3">
      <c r="A35" s="648" t="s">
        <v>548</v>
      </c>
      <c r="B35" s="649" t="s">
        <v>326</v>
      </c>
      <c r="C35" s="650">
        <v>182.47703999999999</v>
      </c>
      <c r="D35" s="650">
        <v>124.25945000000002</v>
      </c>
      <c r="E35" s="650"/>
      <c r="F35" s="650">
        <v>178.29130000000001</v>
      </c>
      <c r="G35" s="650">
        <v>215.50005940379725</v>
      </c>
      <c r="H35" s="650">
        <v>-37.208759403797245</v>
      </c>
      <c r="I35" s="651">
        <v>0.82733759096522275</v>
      </c>
      <c r="J35" s="652" t="s">
        <v>1</v>
      </c>
    </row>
    <row r="36" spans="1:10" ht="14.4" customHeight="1" x14ac:dyDescent="0.3">
      <c r="A36" s="648" t="s">
        <v>548</v>
      </c>
      <c r="B36" s="649" t="s">
        <v>328</v>
      </c>
      <c r="C36" s="650">
        <v>87.301629999999989</v>
      </c>
      <c r="D36" s="650">
        <v>94.789200000000008</v>
      </c>
      <c r="E36" s="650"/>
      <c r="F36" s="650">
        <v>44.48901</v>
      </c>
      <c r="G36" s="650">
        <v>56.219616853768997</v>
      </c>
      <c r="H36" s="650">
        <v>-11.730606853768997</v>
      </c>
      <c r="I36" s="651">
        <v>0.79134317325069836</v>
      </c>
      <c r="J36" s="652" t="s">
        <v>1</v>
      </c>
    </row>
    <row r="37" spans="1:10" ht="14.4" customHeight="1" x14ac:dyDescent="0.3">
      <c r="A37" s="648" t="s">
        <v>548</v>
      </c>
      <c r="B37" s="649" t="s">
        <v>329</v>
      </c>
      <c r="C37" s="650">
        <v>8.2425999999999995</v>
      </c>
      <c r="D37" s="650">
        <v>2.91811</v>
      </c>
      <c r="E37" s="650"/>
      <c r="F37" s="650">
        <v>1.1483999999999999</v>
      </c>
      <c r="G37" s="650">
        <v>15.156708945374749</v>
      </c>
      <c r="H37" s="650">
        <v>-14.008308945374749</v>
      </c>
      <c r="I37" s="651">
        <v>7.5768427310893754E-2</v>
      </c>
      <c r="J37" s="652" t="s">
        <v>1</v>
      </c>
    </row>
    <row r="38" spans="1:10" ht="14.4" customHeight="1" x14ac:dyDescent="0.3">
      <c r="A38" s="648" t="s">
        <v>548</v>
      </c>
      <c r="B38" s="649" t="s">
        <v>330</v>
      </c>
      <c r="C38" s="650">
        <v>29.33625</v>
      </c>
      <c r="D38" s="650">
        <v>36.556139999999999</v>
      </c>
      <c r="E38" s="650"/>
      <c r="F38" s="650">
        <v>35.92257</v>
      </c>
      <c r="G38" s="650">
        <v>32.303595962872002</v>
      </c>
      <c r="H38" s="650">
        <v>3.6189740371279981</v>
      </c>
      <c r="I38" s="651">
        <v>1.1120300675283163</v>
      </c>
      <c r="J38" s="652" t="s">
        <v>1</v>
      </c>
    </row>
    <row r="39" spans="1:10" ht="14.4" customHeight="1" x14ac:dyDescent="0.3">
      <c r="A39" s="648" t="s">
        <v>548</v>
      </c>
      <c r="B39" s="649" t="s">
        <v>550</v>
      </c>
      <c r="C39" s="650">
        <v>1170.7529800000009</v>
      </c>
      <c r="D39" s="650">
        <v>1151.7034300000009</v>
      </c>
      <c r="E39" s="650"/>
      <c r="F39" s="650">
        <v>1160.3033</v>
      </c>
      <c r="G39" s="650">
        <v>1228.9577182684038</v>
      </c>
      <c r="H39" s="650">
        <v>-68.654418268403788</v>
      </c>
      <c r="I39" s="651">
        <v>0.94413606160093322</v>
      </c>
      <c r="J39" s="652" t="s">
        <v>543</v>
      </c>
    </row>
    <row r="40" spans="1:10" ht="14.4" customHeight="1" x14ac:dyDescent="0.3">
      <c r="A40" s="648" t="s">
        <v>537</v>
      </c>
      <c r="B40" s="649" t="s">
        <v>537</v>
      </c>
      <c r="C40" s="650" t="s">
        <v>537</v>
      </c>
      <c r="D40" s="650" t="s">
        <v>537</v>
      </c>
      <c r="E40" s="650"/>
      <c r="F40" s="650" t="s">
        <v>537</v>
      </c>
      <c r="G40" s="650" t="s">
        <v>537</v>
      </c>
      <c r="H40" s="650" t="s">
        <v>537</v>
      </c>
      <c r="I40" s="651" t="s">
        <v>537</v>
      </c>
      <c r="J40" s="652" t="s">
        <v>544</v>
      </c>
    </row>
    <row r="41" spans="1:10" ht="14.4" customHeight="1" x14ac:dyDescent="0.3">
      <c r="A41" s="648" t="s">
        <v>551</v>
      </c>
      <c r="B41" s="649" t="s">
        <v>552</v>
      </c>
      <c r="C41" s="650" t="s">
        <v>537</v>
      </c>
      <c r="D41" s="650" t="s">
        <v>537</v>
      </c>
      <c r="E41" s="650"/>
      <c r="F41" s="650" t="s">
        <v>537</v>
      </c>
      <c r="G41" s="650" t="s">
        <v>537</v>
      </c>
      <c r="H41" s="650" t="s">
        <v>537</v>
      </c>
      <c r="I41" s="651" t="s">
        <v>537</v>
      </c>
      <c r="J41" s="652" t="s">
        <v>0</v>
      </c>
    </row>
    <row r="42" spans="1:10" ht="14.4" customHeight="1" x14ac:dyDescent="0.3">
      <c r="A42" s="648" t="s">
        <v>551</v>
      </c>
      <c r="B42" s="649" t="s">
        <v>323</v>
      </c>
      <c r="C42" s="650">
        <v>424.17155000000105</v>
      </c>
      <c r="D42" s="650">
        <v>398.56072</v>
      </c>
      <c r="E42" s="650"/>
      <c r="F42" s="650">
        <v>358.33391</v>
      </c>
      <c r="G42" s="650">
        <v>423.569401905365</v>
      </c>
      <c r="H42" s="650">
        <v>-65.235491905364995</v>
      </c>
      <c r="I42" s="651">
        <v>0.84598629737673992</v>
      </c>
      <c r="J42" s="652" t="s">
        <v>1</v>
      </c>
    </row>
    <row r="43" spans="1:10" ht="14.4" customHeight="1" x14ac:dyDescent="0.3">
      <c r="A43" s="648" t="s">
        <v>551</v>
      </c>
      <c r="B43" s="649" t="s">
        <v>325</v>
      </c>
      <c r="C43" s="650">
        <v>0</v>
      </c>
      <c r="D43" s="650" t="s">
        <v>537</v>
      </c>
      <c r="E43" s="650"/>
      <c r="F43" s="650" t="s">
        <v>537</v>
      </c>
      <c r="G43" s="650" t="s">
        <v>537</v>
      </c>
      <c r="H43" s="650" t="s">
        <v>537</v>
      </c>
      <c r="I43" s="651" t="s">
        <v>537</v>
      </c>
      <c r="J43" s="652" t="s">
        <v>1</v>
      </c>
    </row>
    <row r="44" spans="1:10" ht="14.4" customHeight="1" x14ac:dyDescent="0.3">
      <c r="A44" s="648" t="s">
        <v>551</v>
      </c>
      <c r="B44" s="649" t="s">
        <v>327</v>
      </c>
      <c r="C44" s="650" t="s">
        <v>537</v>
      </c>
      <c r="D44" s="650">
        <v>0</v>
      </c>
      <c r="E44" s="650"/>
      <c r="F44" s="650">
        <v>0</v>
      </c>
      <c r="G44" s="650">
        <v>7.2500019985034996</v>
      </c>
      <c r="H44" s="650">
        <v>-7.2500019985034996</v>
      </c>
      <c r="I44" s="651">
        <v>0</v>
      </c>
      <c r="J44" s="652" t="s">
        <v>1</v>
      </c>
    </row>
    <row r="45" spans="1:10" ht="14.4" customHeight="1" x14ac:dyDescent="0.3">
      <c r="A45" s="648" t="s">
        <v>551</v>
      </c>
      <c r="B45" s="649" t="s">
        <v>328</v>
      </c>
      <c r="C45" s="650">
        <v>0</v>
      </c>
      <c r="D45" s="650" t="s">
        <v>537</v>
      </c>
      <c r="E45" s="650"/>
      <c r="F45" s="650">
        <v>9.6811000000000007</v>
      </c>
      <c r="G45" s="650">
        <v>0</v>
      </c>
      <c r="H45" s="650">
        <v>9.6811000000000007</v>
      </c>
      <c r="I45" s="651" t="s">
        <v>537</v>
      </c>
      <c r="J45" s="652" t="s">
        <v>1</v>
      </c>
    </row>
    <row r="46" spans="1:10" ht="14.4" customHeight="1" x14ac:dyDescent="0.3">
      <c r="A46" s="648" t="s">
        <v>551</v>
      </c>
      <c r="B46" s="649" t="s">
        <v>330</v>
      </c>
      <c r="C46" s="650">
        <v>25.129360000000002</v>
      </c>
      <c r="D46" s="650">
        <v>36.109740000000002</v>
      </c>
      <c r="E46" s="650"/>
      <c r="F46" s="650">
        <v>35.413150000000002</v>
      </c>
      <c r="G46" s="650">
        <v>30.7942059112805</v>
      </c>
      <c r="H46" s="650">
        <v>4.6189440887195019</v>
      </c>
      <c r="I46" s="651">
        <v>1.1499939339896241</v>
      </c>
      <c r="J46" s="652" t="s">
        <v>1</v>
      </c>
    </row>
    <row r="47" spans="1:10" ht="14.4" customHeight="1" x14ac:dyDescent="0.3">
      <c r="A47" s="648" t="s">
        <v>551</v>
      </c>
      <c r="B47" s="649" t="s">
        <v>553</v>
      </c>
      <c r="C47" s="650">
        <v>449.30091000000107</v>
      </c>
      <c r="D47" s="650">
        <v>434.67045999999999</v>
      </c>
      <c r="E47" s="650"/>
      <c r="F47" s="650">
        <v>403.42816000000005</v>
      </c>
      <c r="G47" s="650">
        <v>461.61360981514895</v>
      </c>
      <c r="H47" s="650">
        <v>-58.1854498151489</v>
      </c>
      <c r="I47" s="651">
        <v>0.87395204868753984</v>
      </c>
      <c r="J47" s="652" t="s">
        <v>543</v>
      </c>
    </row>
    <row r="48" spans="1:10" ht="14.4" customHeight="1" x14ac:dyDescent="0.3">
      <c r="A48" s="648" t="s">
        <v>537</v>
      </c>
      <c r="B48" s="649" t="s">
        <v>537</v>
      </c>
      <c r="C48" s="650" t="s">
        <v>537</v>
      </c>
      <c r="D48" s="650" t="s">
        <v>537</v>
      </c>
      <c r="E48" s="650"/>
      <c r="F48" s="650" t="s">
        <v>537</v>
      </c>
      <c r="G48" s="650" t="s">
        <v>537</v>
      </c>
      <c r="H48" s="650" t="s">
        <v>537</v>
      </c>
      <c r="I48" s="651" t="s">
        <v>537</v>
      </c>
      <c r="J48" s="652" t="s">
        <v>544</v>
      </c>
    </row>
    <row r="49" spans="1:10" ht="14.4" customHeight="1" x14ac:dyDescent="0.3">
      <c r="A49" s="648" t="s">
        <v>535</v>
      </c>
      <c r="B49" s="649" t="s">
        <v>538</v>
      </c>
      <c r="C49" s="650">
        <v>1938.6926300000018</v>
      </c>
      <c r="D49" s="650">
        <v>1912.052210000001</v>
      </c>
      <c r="E49" s="650"/>
      <c r="F49" s="650">
        <v>1853.83359</v>
      </c>
      <c r="G49" s="650">
        <v>2033.5005605458045</v>
      </c>
      <c r="H49" s="650">
        <v>-179.66697054580459</v>
      </c>
      <c r="I49" s="651">
        <v>0.91164646126402793</v>
      </c>
      <c r="J49" s="652" t="s">
        <v>539</v>
      </c>
    </row>
  </sheetData>
  <mergeCells count="3">
    <mergeCell ref="F3:I3"/>
    <mergeCell ref="C4:D4"/>
    <mergeCell ref="A1:I1"/>
  </mergeCells>
  <conditionalFormatting sqref="F15 F50:F65537">
    <cfRule type="cellIs" dxfId="76" priority="18" stopIfTrue="1" operator="greaterThan">
      <formula>1</formula>
    </cfRule>
  </conditionalFormatting>
  <conditionalFormatting sqref="H5:H14">
    <cfRule type="expression" dxfId="75" priority="14">
      <formula>$H5&gt;0</formula>
    </cfRule>
  </conditionalFormatting>
  <conditionalFormatting sqref="I5:I14">
    <cfRule type="expression" dxfId="74" priority="15">
      <formula>$I5&gt;1</formula>
    </cfRule>
  </conditionalFormatting>
  <conditionalFormatting sqref="B5:B14">
    <cfRule type="expression" dxfId="73" priority="11">
      <formula>OR($J5="NS",$J5="SumaNS",$J5="Účet")</formula>
    </cfRule>
  </conditionalFormatting>
  <conditionalFormatting sqref="B5:D14 F5:I14">
    <cfRule type="expression" dxfId="72" priority="17">
      <formula>AND($J5&lt;&gt;"",$J5&lt;&gt;"mezeraKL")</formula>
    </cfRule>
  </conditionalFormatting>
  <conditionalFormatting sqref="B5:D14 F5:I14">
    <cfRule type="expression" dxfId="71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70" priority="13">
      <formula>OR($J5="SumaNS",$J5="NS")</formula>
    </cfRule>
  </conditionalFormatting>
  <conditionalFormatting sqref="A5:A14">
    <cfRule type="expression" dxfId="69" priority="9">
      <formula>AND($J5&lt;&gt;"mezeraKL",$J5&lt;&gt;"")</formula>
    </cfRule>
  </conditionalFormatting>
  <conditionalFormatting sqref="A5:A14">
    <cfRule type="expression" dxfId="68" priority="10">
      <formula>AND($J5&lt;&gt;"",$J5&lt;&gt;"mezeraKL")</formula>
    </cfRule>
  </conditionalFormatting>
  <conditionalFormatting sqref="H16:H49">
    <cfRule type="expression" dxfId="67" priority="5">
      <formula>$H16&gt;0</formula>
    </cfRule>
  </conditionalFormatting>
  <conditionalFormatting sqref="A16:A49">
    <cfRule type="expression" dxfId="66" priority="2">
      <formula>AND($J16&lt;&gt;"mezeraKL",$J16&lt;&gt;"")</formula>
    </cfRule>
  </conditionalFormatting>
  <conditionalFormatting sqref="I16:I49">
    <cfRule type="expression" dxfId="65" priority="6">
      <formula>$I16&gt;1</formula>
    </cfRule>
  </conditionalFormatting>
  <conditionalFormatting sqref="B16:B49">
    <cfRule type="expression" dxfId="64" priority="1">
      <formula>OR($J16="NS",$J16="SumaNS",$J16="Účet")</formula>
    </cfRule>
  </conditionalFormatting>
  <conditionalFormatting sqref="A16:D49 F16:I49">
    <cfRule type="expression" dxfId="63" priority="8">
      <formula>AND($J16&lt;&gt;"",$J16&lt;&gt;"mezeraKL")</formula>
    </cfRule>
  </conditionalFormatting>
  <conditionalFormatting sqref="B16:D49 F16:I49">
    <cfRule type="expression" dxfId="62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49 F16:I49">
    <cfRule type="expression" dxfId="61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0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8" bestFit="1" customWidth="1" collapsed="1"/>
    <col min="4" max="4" width="18.77734375" style="342" customWidth="1"/>
    <col min="5" max="5" width="9" style="338" bestFit="1" customWidth="1"/>
    <col min="6" max="6" width="18.77734375" style="342" customWidth="1"/>
    <col min="7" max="7" width="5" style="338" customWidth="1"/>
    <col min="8" max="8" width="12.44140625" style="338" hidden="1" customWidth="1" outlineLevel="1"/>
    <col min="9" max="9" width="8.5546875" style="338" hidden="1" customWidth="1" outlineLevel="1"/>
    <col min="10" max="10" width="25.77734375" style="338" customWidth="1" collapsed="1"/>
    <col min="11" max="11" width="8.77734375" style="338" customWidth="1"/>
    <col min="12" max="13" width="7.77734375" style="336" customWidth="1"/>
    <col min="14" max="14" width="11.109375" style="336" customWidth="1"/>
    <col min="15" max="16384" width="8.88671875" style="254"/>
  </cols>
  <sheetData>
    <row r="1" spans="1:14" ht="18.600000000000001" customHeight="1" thickBot="1" x14ac:dyDescent="0.4">
      <c r="A1" s="517" t="s">
        <v>205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4.4" customHeight="1" thickBot="1" x14ac:dyDescent="0.35">
      <c r="A2" s="382" t="s">
        <v>312</v>
      </c>
      <c r="B2" s="66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</row>
    <row r="3" spans="1:14" ht="14.4" customHeight="1" thickBot="1" x14ac:dyDescent="0.35">
      <c r="A3" s="66"/>
      <c r="B3" s="66"/>
      <c r="C3" s="513"/>
      <c r="D3" s="514"/>
      <c r="E3" s="514"/>
      <c r="F3" s="514"/>
      <c r="G3" s="514"/>
      <c r="H3" s="514"/>
      <c r="I3" s="514"/>
      <c r="J3" s="515" t="s">
        <v>159</v>
      </c>
      <c r="K3" s="516"/>
      <c r="L3" s="207">
        <f>IF(M3&lt;&gt;0,N3/M3,0)</f>
        <v>155.65930239124131</v>
      </c>
      <c r="M3" s="207">
        <f>SUBTOTAL(9,M5:M1048576)</f>
        <v>14202.750000000002</v>
      </c>
      <c r="N3" s="208">
        <f>SUBTOTAL(9,N5:N1048576)</f>
        <v>2210790.1570372027</v>
      </c>
    </row>
    <row r="4" spans="1:14" s="337" customFormat="1" ht="14.4" customHeight="1" thickBot="1" x14ac:dyDescent="0.35">
      <c r="A4" s="653" t="s">
        <v>4</v>
      </c>
      <c r="B4" s="654" t="s">
        <v>5</v>
      </c>
      <c r="C4" s="654" t="s">
        <v>0</v>
      </c>
      <c r="D4" s="654" t="s">
        <v>6</v>
      </c>
      <c r="E4" s="654" t="s">
        <v>7</v>
      </c>
      <c r="F4" s="654" t="s">
        <v>1</v>
      </c>
      <c r="G4" s="654" t="s">
        <v>8</v>
      </c>
      <c r="H4" s="654" t="s">
        <v>9</v>
      </c>
      <c r="I4" s="654" t="s">
        <v>10</v>
      </c>
      <c r="J4" s="655" t="s">
        <v>11</v>
      </c>
      <c r="K4" s="655" t="s">
        <v>12</v>
      </c>
      <c r="L4" s="656" t="s">
        <v>184</v>
      </c>
      <c r="M4" s="656" t="s">
        <v>13</v>
      </c>
      <c r="N4" s="657" t="s">
        <v>201</v>
      </c>
    </row>
    <row r="5" spans="1:14" ht="14.4" customHeight="1" x14ac:dyDescent="0.3">
      <c r="A5" s="658" t="s">
        <v>535</v>
      </c>
      <c r="B5" s="659" t="s">
        <v>536</v>
      </c>
      <c r="C5" s="660" t="s">
        <v>540</v>
      </c>
      <c r="D5" s="661" t="s">
        <v>2090</v>
      </c>
      <c r="E5" s="660" t="s">
        <v>554</v>
      </c>
      <c r="F5" s="661" t="s">
        <v>2094</v>
      </c>
      <c r="G5" s="660"/>
      <c r="H5" s="660" t="s">
        <v>555</v>
      </c>
      <c r="I5" s="660" t="s">
        <v>556</v>
      </c>
      <c r="J5" s="660" t="s">
        <v>557</v>
      </c>
      <c r="K5" s="660" t="s">
        <v>558</v>
      </c>
      <c r="L5" s="662">
        <v>120.3196485186011</v>
      </c>
      <c r="M5" s="662">
        <v>1</v>
      </c>
      <c r="N5" s="663">
        <v>120.3196485186011</v>
      </c>
    </row>
    <row r="6" spans="1:14" ht="14.4" customHeight="1" x14ac:dyDescent="0.3">
      <c r="A6" s="664" t="s">
        <v>535</v>
      </c>
      <c r="B6" s="665" t="s">
        <v>536</v>
      </c>
      <c r="C6" s="666" t="s">
        <v>540</v>
      </c>
      <c r="D6" s="667" t="s">
        <v>2090</v>
      </c>
      <c r="E6" s="666" t="s">
        <v>554</v>
      </c>
      <c r="F6" s="667" t="s">
        <v>2094</v>
      </c>
      <c r="G6" s="666"/>
      <c r="H6" s="666" t="s">
        <v>559</v>
      </c>
      <c r="I6" s="666" t="s">
        <v>560</v>
      </c>
      <c r="J6" s="666" t="s">
        <v>561</v>
      </c>
      <c r="K6" s="666" t="s">
        <v>562</v>
      </c>
      <c r="L6" s="668">
        <v>43.850000000000009</v>
      </c>
      <c r="M6" s="668">
        <v>1</v>
      </c>
      <c r="N6" s="669">
        <v>43.850000000000009</v>
      </c>
    </row>
    <row r="7" spans="1:14" ht="14.4" customHeight="1" x14ac:dyDescent="0.3">
      <c r="A7" s="664" t="s">
        <v>535</v>
      </c>
      <c r="B7" s="665" t="s">
        <v>536</v>
      </c>
      <c r="C7" s="666" t="s">
        <v>540</v>
      </c>
      <c r="D7" s="667" t="s">
        <v>2090</v>
      </c>
      <c r="E7" s="666" t="s">
        <v>554</v>
      </c>
      <c r="F7" s="667" t="s">
        <v>2094</v>
      </c>
      <c r="G7" s="666"/>
      <c r="H7" s="666" t="s">
        <v>563</v>
      </c>
      <c r="I7" s="666" t="s">
        <v>564</v>
      </c>
      <c r="J7" s="666" t="s">
        <v>565</v>
      </c>
      <c r="K7" s="666" t="s">
        <v>566</v>
      </c>
      <c r="L7" s="668">
        <v>103.56823684628654</v>
      </c>
      <c r="M7" s="668">
        <v>16</v>
      </c>
      <c r="N7" s="669">
        <v>1657.0917895405846</v>
      </c>
    </row>
    <row r="8" spans="1:14" ht="14.4" customHeight="1" x14ac:dyDescent="0.3">
      <c r="A8" s="664" t="s">
        <v>535</v>
      </c>
      <c r="B8" s="665" t="s">
        <v>536</v>
      </c>
      <c r="C8" s="666" t="s">
        <v>540</v>
      </c>
      <c r="D8" s="667" t="s">
        <v>2090</v>
      </c>
      <c r="E8" s="666" t="s">
        <v>554</v>
      </c>
      <c r="F8" s="667" t="s">
        <v>2094</v>
      </c>
      <c r="G8" s="666"/>
      <c r="H8" s="666" t="s">
        <v>567</v>
      </c>
      <c r="I8" s="666" t="s">
        <v>568</v>
      </c>
      <c r="J8" s="666" t="s">
        <v>569</v>
      </c>
      <c r="K8" s="666" t="s">
        <v>570</v>
      </c>
      <c r="L8" s="668">
        <v>94.254185485899015</v>
      </c>
      <c r="M8" s="668">
        <v>28</v>
      </c>
      <c r="N8" s="669">
        <v>2639.1171936051724</v>
      </c>
    </row>
    <row r="9" spans="1:14" ht="14.4" customHeight="1" x14ac:dyDescent="0.3">
      <c r="A9" s="664" t="s">
        <v>535</v>
      </c>
      <c r="B9" s="665" t="s">
        <v>536</v>
      </c>
      <c r="C9" s="666" t="s">
        <v>540</v>
      </c>
      <c r="D9" s="667" t="s">
        <v>2090</v>
      </c>
      <c r="E9" s="666" t="s">
        <v>554</v>
      </c>
      <c r="F9" s="667" t="s">
        <v>2094</v>
      </c>
      <c r="G9" s="666"/>
      <c r="H9" s="666" t="s">
        <v>571</v>
      </c>
      <c r="I9" s="666" t="s">
        <v>571</v>
      </c>
      <c r="J9" s="666" t="s">
        <v>572</v>
      </c>
      <c r="K9" s="666" t="s">
        <v>573</v>
      </c>
      <c r="L9" s="668">
        <v>154.31028448313933</v>
      </c>
      <c r="M9" s="668">
        <v>9</v>
      </c>
      <c r="N9" s="669">
        <v>1388.792560348254</v>
      </c>
    </row>
    <row r="10" spans="1:14" ht="14.4" customHeight="1" x14ac:dyDescent="0.3">
      <c r="A10" s="664" t="s">
        <v>535</v>
      </c>
      <c r="B10" s="665" t="s">
        <v>536</v>
      </c>
      <c r="C10" s="666" t="s">
        <v>540</v>
      </c>
      <c r="D10" s="667" t="s">
        <v>2090</v>
      </c>
      <c r="E10" s="666" t="s">
        <v>554</v>
      </c>
      <c r="F10" s="667" t="s">
        <v>2094</v>
      </c>
      <c r="G10" s="666"/>
      <c r="H10" s="666" t="s">
        <v>574</v>
      </c>
      <c r="I10" s="666" t="s">
        <v>574</v>
      </c>
      <c r="J10" s="666" t="s">
        <v>575</v>
      </c>
      <c r="K10" s="666" t="s">
        <v>576</v>
      </c>
      <c r="L10" s="668">
        <v>99.013333333333335</v>
      </c>
      <c r="M10" s="668">
        <v>3</v>
      </c>
      <c r="N10" s="669">
        <v>297.04000000000002</v>
      </c>
    </row>
    <row r="11" spans="1:14" ht="14.4" customHeight="1" x14ac:dyDescent="0.3">
      <c r="A11" s="664" t="s">
        <v>535</v>
      </c>
      <c r="B11" s="665" t="s">
        <v>536</v>
      </c>
      <c r="C11" s="666" t="s">
        <v>540</v>
      </c>
      <c r="D11" s="667" t="s">
        <v>2090</v>
      </c>
      <c r="E11" s="666" t="s">
        <v>554</v>
      </c>
      <c r="F11" s="667" t="s">
        <v>2094</v>
      </c>
      <c r="G11" s="666" t="s">
        <v>577</v>
      </c>
      <c r="H11" s="666" t="s">
        <v>578</v>
      </c>
      <c r="I11" s="666" t="s">
        <v>578</v>
      </c>
      <c r="J11" s="666" t="s">
        <v>579</v>
      </c>
      <c r="K11" s="666" t="s">
        <v>580</v>
      </c>
      <c r="L11" s="668">
        <v>171.60000000000002</v>
      </c>
      <c r="M11" s="668">
        <v>29</v>
      </c>
      <c r="N11" s="669">
        <v>4976.4000000000005</v>
      </c>
    </row>
    <row r="12" spans="1:14" ht="14.4" customHeight="1" x14ac:dyDescent="0.3">
      <c r="A12" s="664" t="s">
        <v>535</v>
      </c>
      <c r="B12" s="665" t="s">
        <v>536</v>
      </c>
      <c r="C12" s="666" t="s">
        <v>540</v>
      </c>
      <c r="D12" s="667" t="s">
        <v>2090</v>
      </c>
      <c r="E12" s="666" t="s">
        <v>554</v>
      </c>
      <c r="F12" s="667" t="s">
        <v>2094</v>
      </c>
      <c r="G12" s="666" t="s">
        <v>577</v>
      </c>
      <c r="H12" s="666" t="s">
        <v>581</v>
      </c>
      <c r="I12" s="666" t="s">
        <v>581</v>
      </c>
      <c r="J12" s="666" t="s">
        <v>582</v>
      </c>
      <c r="K12" s="666" t="s">
        <v>583</v>
      </c>
      <c r="L12" s="668">
        <v>173.68999999999997</v>
      </c>
      <c r="M12" s="668">
        <v>6</v>
      </c>
      <c r="N12" s="669">
        <v>1042.1399999999999</v>
      </c>
    </row>
    <row r="13" spans="1:14" ht="14.4" customHeight="1" x14ac:dyDescent="0.3">
      <c r="A13" s="664" t="s">
        <v>535</v>
      </c>
      <c r="B13" s="665" t="s">
        <v>536</v>
      </c>
      <c r="C13" s="666" t="s">
        <v>540</v>
      </c>
      <c r="D13" s="667" t="s">
        <v>2090</v>
      </c>
      <c r="E13" s="666" t="s">
        <v>554</v>
      </c>
      <c r="F13" s="667" t="s">
        <v>2094</v>
      </c>
      <c r="G13" s="666" t="s">
        <v>577</v>
      </c>
      <c r="H13" s="666" t="s">
        <v>584</v>
      </c>
      <c r="I13" s="666" t="s">
        <v>584</v>
      </c>
      <c r="J13" s="666" t="s">
        <v>585</v>
      </c>
      <c r="K13" s="666" t="s">
        <v>583</v>
      </c>
      <c r="L13" s="668">
        <v>143</v>
      </c>
      <c r="M13" s="668">
        <v>2</v>
      </c>
      <c r="N13" s="669">
        <v>286</v>
      </c>
    </row>
    <row r="14" spans="1:14" ht="14.4" customHeight="1" x14ac:dyDescent="0.3">
      <c r="A14" s="664" t="s">
        <v>535</v>
      </c>
      <c r="B14" s="665" t="s">
        <v>536</v>
      </c>
      <c r="C14" s="666" t="s">
        <v>540</v>
      </c>
      <c r="D14" s="667" t="s">
        <v>2090</v>
      </c>
      <c r="E14" s="666" t="s">
        <v>554</v>
      </c>
      <c r="F14" s="667" t="s">
        <v>2094</v>
      </c>
      <c r="G14" s="666" t="s">
        <v>577</v>
      </c>
      <c r="H14" s="666" t="s">
        <v>586</v>
      </c>
      <c r="I14" s="666" t="s">
        <v>586</v>
      </c>
      <c r="J14" s="666" t="s">
        <v>585</v>
      </c>
      <c r="K14" s="666" t="s">
        <v>587</v>
      </c>
      <c r="L14" s="668">
        <v>222.2</v>
      </c>
      <c r="M14" s="668">
        <v>5</v>
      </c>
      <c r="N14" s="669">
        <v>1111</v>
      </c>
    </row>
    <row r="15" spans="1:14" ht="14.4" customHeight="1" x14ac:dyDescent="0.3">
      <c r="A15" s="664" t="s">
        <v>535</v>
      </c>
      <c r="B15" s="665" t="s">
        <v>536</v>
      </c>
      <c r="C15" s="666" t="s">
        <v>540</v>
      </c>
      <c r="D15" s="667" t="s">
        <v>2090</v>
      </c>
      <c r="E15" s="666" t="s">
        <v>554</v>
      </c>
      <c r="F15" s="667" t="s">
        <v>2094</v>
      </c>
      <c r="G15" s="666" t="s">
        <v>577</v>
      </c>
      <c r="H15" s="666" t="s">
        <v>588</v>
      </c>
      <c r="I15" s="666" t="s">
        <v>588</v>
      </c>
      <c r="J15" s="666" t="s">
        <v>589</v>
      </c>
      <c r="K15" s="666" t="s">
        <v>590</v>
      </c>
      <c r="L15" s="668">
        <v>861.99999999999977</v>
      </c>
      <c r="M15" s="668">
        <v>2</v>
      </c>
      <c r="N15" s="669">
        <v>1723.9999999999995</v>
      </c>
    </row>
    <row r="16" spans="1:14" ht="14.4" customHeight="1" x14ac:dyDescent="0.3">
      <c r="A16" s="664" t="s">
        <v>535</v>
      </c>
      <c r="B16" s="665" t="s">
        <v>536</v>
      </c>
      <c r="C16" s="666" t="s">
        <v>540</v>
      </c>
      <c r="D16" s="667" t="s">
        <v>2090</v>
      </c>
      <c r="E16" s="666" t="s">
        <v>554</v>
      </c>
      <c r="F16" s="667" t="s">
        <v>2094</v>
      </c>
      <c r="G16" s="666" t="s">
        <v>577</v>
      </c>
      <c r="H16" s="666" t="s">
        <v>591</v>
      </c>
      <c r="I16" s="666" t="s">
        <v>591</v>
      </c>
      <c r="J16" s="666" t="s">
        <v>579</v>
      </c>
      <c r="K16" s="666" t="s">
        <v>592</v>
      </c>
      <c r="L16" s="668">
        <v>92.95</v>
      </c>
      <c r="M16" s="668">
        <v>27</v>
      </c>
      <c r="N16" s="669">
        <v>2509.65</v>
      </c>
    </row>
    <row r="17" spans="1:14" ht="14.4" customHeight="1" x14ac:dyDescent="0.3">
      <c r="A17" s="664" t="s">
        <v>535</v>
      </c>
      <c r="B17" s="665" t="s">
        <v>536</v>
      </c>
      <c r="C17" s="666" t="s">
        <v>540</v>
      </c>
      <c r="D17" s="667" t="s">
        <v>2090</v>
      </c>
      <c r="E17" s="666" t="s">
        <v>554</v>
      </c>
      <c r="F17" s="667" t="s">
        <v>2094</v>
      </c>
      <c r="G17" s="666" t="s">
        <v>577</v>
      </c>
      <c r="H17" s="666" t="s">
        <v>593</v>
      </c>
      <c r="I17" s="666" t="s">
        <v>594</v>
      </c>
      <c r="J17" s="666" t="s">
        <v>595</v>
      </c>
      <c r="K17" s="666" t="s">
        <v>596</v>
      </c>
      <c r="L17" s="668">
        <v>38.320002300689019</v>
      </c>
      <c r="M17" s="668">
        <v>2</v>
      </c>
      <c r="N17" s="669">
        <v>76.640004601378038</v>
      </c>
    </row>
    <row r="18" spans="1:14" ht="14.4" customHeight="1" x14ac:dyDescent="0.3">
      <c r="A18" s="664" t="s">
        <v>535</v>
      </c>
      <c r="B18" s="665" t="s">
        <v>536</v>
      </c>
      <c r="C18" s="666" t="s">
        <v>540</v>
      </c>
      <c r="D18" s="667" t="s">
        <v>2090</v>
      </c>
      <c r="E18" s="666" t="s">
        <v>554</v>
      </c>
      <c r="F18" s="667" t="s">
        <v>2094</v>
      </c>
      <c r="G18" s="666" t="s">
        <v>577</v>
      </c>
      <c r="H18" s="666" t="s">
        <v>597</v>
      </c>
      <c r="I18" s="666" t="s">
        <v>598</v>
      </c>
      <c r="J18" s="666" t="s">
        <v>599</v>
      </c>
      <c r="K18" s="666" t="s">
        <v>600</v>
      </c>
      <c r="L18" s="668">
        <v>41.13</v>
      </c>
      <c r="M18" s="668">
        <v>2</v>
      </c>
      <c r="N18" s="669">
        <v>82.26</v>
      </c>
    </row>
    <row r="19" spans="1:14" ht="14.4" customHeight="1" x14ac:dyDescent="0.3">
      <c r="A19" s="664" t="s">
        <v>535</v>
      </c>
      <c r="B19" s="665" t="s">
        <v>536</v>
      </c>
      <c r="C19" s="666" t="s">
        <v>540</v>
      </c>
      <c r="D19" s="667" t="s">
        <v>2090</v>
      </c>
      <c r="E19" s="666" t="s">
        <v>554</v>
      </c>
      <c r="F19" s="667" t="s">
        <v>2094</v>
      </c>
      <c r="G19" s="666" t="s">
        <v>577</v>
      </c>
      <c r="H19" s="666" t="s">
        <v>601</v>
      </c>
      <c r="I19" s="666" t="s">
        <v>602</v>
      </c>
      <c r="J19" s="666" t="s">
        <v>603</v>
      </c>
      <c r="K19" s="666" t="s">
        <v>604</v>
      </c>
      <c r="L19" s="668">
        <v>100.75999999999998</v>
      </c>
      <c r="M19" s="668">
        <v>53</v>
      </c>
      <c r="N19" s="669">
        <v>5340.2799999999988</v>
      </c>
    </row>
    <row r="20" spans="1:14" ht="14.4" customHeight="1" x14ac:dyDescent="0.3">
      <c r="A20" s="664" t="s">
        <v>535</v>
      </c>
      <c r="B20" s="665" t="s">
        <v>536</v>
      </c>
      <c r="C20" s="666" t="s">
        <v>540</v>
      </c>
      <c r="D20" s="667" t="s">
        <v>2090</v>
      </c>
      <c r="E20" s="666" t="s">
        <v>554</v>
      </c>
      <c r="F20" s="667" t="s">
        <v>2094</v>
      </c>
      <c r="G20" s="666" t="s">
        <v>577</v>
      </c>
      <c r="H20" s="666" t="s">
        <v>605</v>
      </c>
      <c r="I20" s="666" t="s">
        <v>606</v>
      </c>
      <c r="J20" s="666" t="s">
        <v>607</v>
      </c>
      <c r="K20" s="666" t="s">
        <v>608</v>
      </c>
      <c r="L20" s="668">
        <v>167.60999999999999</v>
      </c>
      <c r="M20" s="668">
        <v>8</v>
      </c>
      <c r="N20" s="669">
        <v>1340.8799999999999</v>
      </c>
    </row>
    <row r="21" spans="1:14" ht="14.4" customHeight="1" x14ac:dyDescent="0.3">
      <c r="A21" s="664" t="s">
        <v>535</v>
      </c>
      <c r="B21" s="665" t="s">
        <v>536</v>
      </c>
      <c r="C21" s="666" t="s">
        <v>540</v>
      </c>
      <c r="D21" s="667" t="s">
        <v>2090</v>
      </c>
      <c r="E21" s="666" t="s">
        <v>554</v>
      </c>
      <c r="F21" s="667" t="s">
        <v>2094</v>
      </c>
      <c r="G21" s="666" t="s">
        <v>577</v>
      </c>
      <c r="H21" s="666" t="s">
        <v>609</v>
      </c>
      <c r="I21" s="666" t="s">
        <v>610</v>
      </c>
      <c r="J21" s="666" t="s">
        <v>611</v>
      </c>
      <c r="K21" s="666" t="s">
        <v>612</v>
      </c>
      <c r="L21" s="668">
        <v>64.539851537933146</v>
      </c>
      <c r="M21" s="668">
        <v>2</v>
      </c>
      <c r="N21" s="669">
        <v>129.07970307586629</v>
      </c>
    </row>
    <row r="22" spans="1:14" ht="14.4" customHeight="1" x14ac:dyDescent="0.3">
      <c r="A22" s="664" t="s">
        <v>535</v>
      </c>
      <c r="B22" s="665" t="s">
        <v>536</v>
      </c>
      <c r="C22" s="666" t="s">
        <v>540</v>
      </c>
      <c r="D22" s="667" t="s">
        <v>2090</v>
      </c>
      <c r="E22" s="666" t="s">
        <v>554</v>
      </c>
      <c r="F22" s="667" t="s">
        <v>2094</v>
      </c>
      <c r="G22" s="666" t="s">
        <v>577</v>
      </c>
      <c r="H22" s="666" t="s">
        <v>613</v>
      </c>
      <c r="I22" s="666" t="s">
        <v>614</v>
      </c>
      <c r="J22" s="666" t="s">
        <v>615</v>
      </c>
      <c r="K22" s="666" t="s">
        <v>616</v>
      </c>
      <c r="L22" s="668">
        <v>79.869433225905055</v>
      </c>
      <c r="M22" s="668">
        <v>1</v>
      </c>
      <c r="N22" s="669">
        <v>79.869433225905055</v>
      </c>
    </row>
    <row r="23" spans="1:14" ht="14.4" customHeight="1" x14ac:dyDescent="0.3">
      <c r="A23" s="664" t="s">
        <v>535</v>
      </c>
      <c r="B23" s="665" t="s">
        <v>536</v>
      </c>
      <c r="C23" s="666" t="s">
        <v>540</v>
      </c>
      <c r="D23" s="667" t="s">
        <v>2090</v>
      </c>
      <c r="E23" s="666" t="s">
        <v>554</v>
      </c>
      <c r="F23" s="667" t="s">
        <v>2094</v>
      </c>
      <c r="G23" s="666" t="s">
        <v>577</v>
      </c>
      <c r="H23" s="666" t="s">
        <v>617</v>
      </c>
      <c r="I23" s="666" t="s">
        <v>618</v>
      </c>
      <c r="J23" s="666" t="s">
        <v>619</v>
      </c>
      <c r="K23" s="666" t="s">
        <v>620</v>
      </c>
      <c r="L23" s="668">
        <v>71.480820310256348</v>
      </c>
      <c r="M23" s="668">
        <v>2</v>
      </c>
      <c r="N23" s="669">
        <v>142.9616406205127</v>
      </c>
    </row>
    <row r="24" spans="1:14" ht="14.4" customHeight="1" x14ac:dyDescent="0.3">
      <c r="A24" s="664" t="s">
        <v>535</v>
      </c>
      <c r="B24" s="665" t="s">
        <v>536</v>
      </c>
      <c r="C24" s="666" t="s">
        <v>540</v>
      </c>
      <c r="D24" s="667" t="s">
        <v>2090</v>
      </c>
      <c r="E24" s="666" t="s">
        <v>554</v>
      </c>
      <c r="F24" s="667" t="s">
        <v>2094</v>
      </c>
      <c r="G24" s="666" t="s">
        <v>577</v>
      </c>
      <c r="H24" s="666" t="s">
        <v>621</v>
      </c>
      <c r="I24" s="666" t="s">
        <v>622</v>
      </c>
      <c r="J24" s="666" t="s">
        <v>623</v>
      </c>
      <c r="K24" s="666" t="s">
        <v>624</v>
      </c>
      <c r="L24" s="668">
        <v>79.789964195146567</v>
      </c>
      <c r="M24" s="668">
        <v>19</v>
      </c>
      <c r="N24" s="669">
        <v>1516.0093197077847</v>
      </c>
    </row>
    <row r="25" spans="1:14" ht="14.4" customHeight="1" x14ac:dyDescent="0.3">
      <c r="A25" s="664" t="s">
        <v>535</v>
      </c>
      <c r="B25" s="665" t="s">
        <v>536</v>
      </c>
      <c r="C25" s="666" t="s">
        <v>540</v>
      </c>
      <c r="D25" s="667" t="s">
        <v>2090</v>
      </c>
      <c r="E25" s="666" t="s">
        <v>554</v>
      </c>
      <c r="F25" s="667" t="s">
        <v>2094</v>
      </c>
      <c r="G25" s="666" t="s">
        <v>577</v>
      </c>
      <c r="H25" s="666" t="s">
        <v>625</v>
      </c>
      <c r="I25" s="666" t="s">
        <v>626</v>
      </c>
      <c r="J25" s="666" t="s">
        <v>627</v>
      </c>
      <c r="K25" s="666" t="s">
        <v>628</v>
      </c>
      <c r="L25" s="668">
        <v>135.12000000000006</v>
      </c>
      <c r="M25" s="668">
        <v>1</v>
      </c>
      <c r="N25" s="669">
        <v>135.12000000000006</v>
      </c>
    </row>
    <row r="26" spans="1:14" ht="14.4" customHeight="1" x14ac:dyDescent="0.3">
      <c r="A26" s="664" t="s">
        <v>535</v>
      </c>
      <c r="B26" s="665" t="s">
        <v>536</v>
      </c>
      <c r="C26" s="666" t="s">
        <v>540</v>
      </c>
      <c r="D26" s="667" t="s">
        <v>2090</v>
      </c>
      <c r="E26" s="666" t="s">
        <v>554</v>
      </c>
      <c r="F26" s="667" t="s">
        <v>2094</v>
      </c>
      <c r="G26" s="666" t="s">
        <v>577</v>
      </c>
      <c r="H26" s="666" t="s">
        <v>629</v>
      </c>
      <c r="I26" s="666" t="s">
        <v>630</v>
      </c>
      <c r="J26" s="666" t="s">
        <v>631</v>
      </c>
      <c r="K26" s="666" t="s">
        <v>632</v>
      </c>
      <c r="L26" s="668">
        <v>27.750007050731448</v>
      </c>
      <c r="M26" s="668">
        <v>121</v>
      </c>
      <c r="N26" s="669">
        <v>3357.7508531385051</v>
      </c>
    </row>
    <row r="27" spans="1:14" ht="14.4" customHeight="1" x14ac:dyDescent="0.3">
      <c r="A27" s="664" t="s">
        <v>535</v>
      </c>
      <c r="B27" s="665" t="s">
        <v>536</v>
      </c>
      <c r="C27" s="666" t="s">
        <v>540</v>
      </c>
      <c r="D27" s="667" t="s">
        <v>2090</v>
      </c>
      <c r="E27" s="666" t="s">
        <v>554</v>
      </c>
      <c r="F27" s="667" t="s">
        <v>2094</v>
      </c>
      <c r="G27" s="666" t="s">
        <v>577</v>
      </c>
      <c r="H27" s="666" t="s">
        <v>633</v>
      </c>
      <c r="I27" s="666" t="s">
        <v>634</v>
      </c>
      <c r="J27" s="666" t="s">
        <v>635</v>
      </c>
      <c r="K27" s="666" t="s">
        <v>600</v>
      </c>
      <c r="L27" s="668">
        <v>40.170090423807721</v>
      </c>
      <c r="M27" s="668">
        <v>1</v>
      </c>
      <c r="N27" s="669">
        <v>40.170090423807721</v>
      </c>
    </row>
    <row r="28" spans="1:14" ht="14.4" customHeight="1" x14ac:dyDescent="0.3">
      <c r="A28" s="664" t="s">
        <v>535</v>
      </c>
      <c r="B28" s="665" t="s">
        <v>536</v>
      </c>
      <c r="C28" s="666" t="s">
        <v>540</v>
      </c>
      <c r="D28" s="667" t="s">
        <v>2090</v>
      </c>
      <c r="E28" s="666" t="s">
        <v>554</v>
      </c>
      <c r="F28" s="667" t="s">
        <v>2094</v>
      </c>
      <c r="G28" s="666" t="s">
        <v>577</v>
      </c>
      <c r="H28" s="666" t="s">
        <v>636</v>
      </c>
      <c r="I28" s="666" t="s">
        <v>637</v>
      </c>
      <c r="J28" s="666" t="s">
        <v>635</v>
      </c>
      <c r="K28" s="666" t="s">
        <v>638</v>
      </c>
      <c r="L28" s="668">
        <v>77.609854958030411</v>
      </c>
      <c r="M28" s="668">
        <v>13</v>
      </c>
      <c r="N28" s="669">
        <v>1008.9281144543954</v>
      </c>
    </row>
    <row r="29" spans="1:14" ht="14.4" customHeight="1" x14ac:dyDescent="0.3">
      <c r="A29" s="664" t="s">
        <v>535</v>
      </c>
      <c r="B29" s="665" t="s">
        <v>536</v>
      </c>
      <c r="C29" s="666" t="s">
        <v>540</v>
      </c>
      <c r="D29" s="667" t="s">
        <v>2090</v>
      </c>
      <c r="E29" s="666" t="s">
        <v>554</v>
      </c>
      <c r="F29" s="667" t="s">
        <v>2094</v>
      </c>
      <c r="G29" s="666" t="s">
        <v>577</v>
      </c>
      <c r="H29" s="666" t="s">
        <v>639</v>
      </c>
      <c r="I29" s="666" t="s">
        <v>640</v>
      </c>
      <c r="J29" s="666" t="s">
        <v>641</v>
      </c>
      <c r="K29" s="666" t="s">
        <v>642</v>
      </c>
      <c r="L29" s="668">
        <v>56.559859023959085</v>
      </c>
      <c r="M29" s="668">
        <v>4</v>
      </c>
      <c r="N29" s="669">
        <v>226.23943609583634</v>
      </c>
    </row>
    <row r="30" spans="1:14" ht="14.4" customHeight="1" x14ac:dyDescent="0.3">
      <c r="A30" s="664" t="s">
        <v>535</v>
      </c>
      <c r="B30" s="665" t="s">
        <v>536</v>
      </c>
      <c r="C30" s="666" t="s">
        <v>540</v>
      </c>
      <c r="D30" s="667" t="s">
        <v>2090</v>
      </c>
      <c r="E30" s="666" t="s">
        <v>554</v>
      </c>
      <c r="F30" s="667" t="s">
        <v>2094</v>
      </c>
      <c r="G30" s="666" t="s">
        <v>577</v>
      </c>
      <c r="H30" s="666" t="s">
        <v>643</v>
      </c>
      <c r="I30" s="666" t="s">
        <v>644</v>
      </c>
      <c r="J30" s="666" t="s">
        <v>645</v>
      </c>
      <c r="K30" s="666" t="s">
        <v>646</v>
      </c>
      <c r="L30" s="668">
        <v>63.05</v>
      </c>
      <c r="M30" s="668">
        <v>1</v>
      </c>
      <c r="N30" s="669">
        <v>63.05</v>
      </c>
    </row>
    <row r="31" spans="1:14" ht="14.4" customHeight="1" x14ac:dyDescent="0.3">
      <c r="A31" s="664" t="s">
        <v>535</v>
      </c>
      <c r="B31" s="665" t="s">
        <v>536</v>
      </c>
      <c r="C31" s="666" t="s">
        <v>540</v>
      </c>
      <c r="D31" s="667" t="s">
        <v>2090</v>
      </c>
      <c r="E31" s="666" t="s">
        <v>554</v>
      </c>
      <c r="F31" s="667" t="s">
        <v>2094</v>
      </c>
      <c r="G31" s="666" t="s">
        <v>577</v>
      </c>
      <c r="H31" s="666" t="s">
        <v>647</v>
      </c>
      <c r="I31" s="666" t="s">
        <v>648</v>
      </c>
      <c r="J31" s="666" t="s">
        <v>649</v>
      </c>
      <c r="K31" s="666" t="s">
        <v>650</v>
      </c>
      <c r="L31" s="668">
        <v>164.47999999999996</v>
      </c>
      <c r="M31" s="668">
        <v>2</v>
      </c>
      <c r="N31" s="669">
        <v>328.95999999999992</v>
      </c>
    </row>
    <row r="32" spans="1:14" ht="14.4" customHeight="1" x14ac:dyDescent="0.3">
      <c r="A32" s="664" t="s">
        <v>535</v>
      </c>
      <c r="B32" s="665" t="s">
        <v>536</v>
      </c>
      <c r="C32" s="666" t="s">
        <v>540</v>
      </c>
      <c r="D32" s="667" t="s">
        <v>2090</v>
      </c>
      <c r="E32" s="666" t="s">
        <v>554</v>
      </c>
      <c r="F32" s="667" t="s">
        <v>2094</v>
      </c>
      <c r="G32" s="666" t="s">
        <v>577</v>
      </c>
      <c r="H32" s="666" t="s">
        <v>651</v>
      </c>
      <c r="I32" s="666" t="s">
        <v>652</v>
      </c>
      <c r="J32" s="666" t="s">
        <v>653</v>
      </c>
      <c r="K32" s="666" t="s">
        <v>654</v>
      </c>
      <c r="L32" s="668">
        <v>50.549999999999955</v>
      </c>
      <c r="M32" s="668">
        <v>3</v>
      </c>
      <c r="N32" s="669">
        <v>151.64999999999986</v>
      </c>
    </row>
    <row r="33" spans="1:14" ht="14.4" customHeight="1" x14ac:dyDescent="0.3">
      <c r="A33" s="664" t="s">
        <v>535</v>
      </c>
      <c r="B33" s="665" t="s">
        <v>536</v>
      </c>
      <c r="C33" s="666" t="s">
        <v>540</v>
      </c>
      <c r="D33" s="667" t="s">
        <v>2090</v>
      </c>
      <c r="E33" s="666" t="s">
        <v>554</v>
      </c>
      <c r="F33" s="667" t="s">
        <v>2094</v>
      </c>
      <c r="G33" s="666" t="s">
        <v>577</v>
      </c>
      <c r="H33" s="666" t="s">
        <v>655</v>
      </c>
      <c r="I33" s="666" t="s">
        <v>656</v>
      </c>
      <c r="J33" s="666" t="s">
        <v>657</v>
      </c>
      <c r="K33" s="666" t="s">
        <v>658</v>
      </c>
      <c r="L33" s="668">
        <v>35.570000000000029</v>
      </c>
      <c r="M33" s="668">
        <v>1</v>
      </c>
      <c r="N33" s="669">
        <v>35.570000000000029</v>
      </c>
    </row>
    <row r="34" spans="1:14" ht="14.4" customHeight="1" x14ac:dyDescent="0.3">
      <c r="A34" s="664" t="s">
        <v>535</v>
      </c>
      <c r="B34" s="665" t="s">
        <v>536</v>
      </c>
      <c r="C34" s="666" t="s">
        <v>540</v>
      </c>
      <c r="D34" s="667" t="s">
        <v>2090</v>
      </c>
      <c r="E34" s="666" t="s">
        <v>554</v>
      </c>
      <c r="F34" s="667" t="s">
        <v>2094</v>
      </c>
      <c r="G34" s="666" t="s">
        <v>577</v>
      </c>
      <c r="H34" s="666" t="s">
        <v>659</v>
      </c>
      <c r="I34" s="666" t="s">
        <v>660</v>
      </c>
      <c r="J34" s="666" t="s">
        <v>661</v>
      </c>
      <c r="K34" s="666" t="s">
        <v>596</v>
      </c>
      <c r="L34" s="668">
        <v>40.140000000000008</v>
      </c>
      <c r="M34" s="668">
        <v>1</v>
      </c>
      <c r="N34" s="669">
        <v>40.140000000000008</v>
      </c>
    </row>
    <row r="35" spans="1:14" ht="14.4" customHeight="1" x14ac:dyDescent="0.3">
      <c r="A35" s="664" t="s">
        <v>535</v>
      </c>
      <c r="B35" s="665" t="s">
        <v>536</v>
      </c>
      <c r="C35" s="666" t="s">
        <v>540</v>
      </c>
      <c r="D35" s="667" t="s">
        <v>2090</v>
      </c>
      <c r="E35" s="666" t="s">
        <v>554</v>
      </c>
      <c r="F35" s="667" t="s">
        <v>2094</v>
      </c>
      <c r="G35" s="666" t="s">
        <v>577</v>
      </c>
      <c r="H35" s="666" t="s">
        <v>662</v>
      </c>
      <c r="I35" s="666" t="s">
        <v>663</v>
      </c>
      <c r="J35" s="666" t="s">
        <v>664</v>
      </c>
      <c r="K35" s="666" t="s">
        <v>665</v>
      </c>
      <c r="L35" s="668">
        <v>66.149999999999991</v>
      </c>
      <c r="M35" s="668">
        <v>7</v>
      </c>
      <c r="N35" s="669">
        <v>463.04999999999995</v>
      </c>
    </row>
    <row r="36" spans="1:14" ht="14.4" customHeight="1" x14ac:dyDescent="0.3">
      <c r="A36" s="664" t="s">
        <v>535</v>
      </c>
      <c r="B36" s="665" t="s">
        <v>536</v>
      </c>
      <c r="C36" s="666" t="s">
        <v>540</v>
      </c>
      <c r="D36" s="667" t="s">
        <v>2090</v>
      </c>
      <c r="E36" s="666" t="s">
        <v>554</v>
      </c>
      <c r="F36" s="667" t="s">
        <v>2094</v>
      </c>
      <c r="G36" s="666" t="s">
        <v>577</v>
      </c>
      <c r="H36" s="666" t="s">
        <v>666</v>
      </c>
      <c r="I36" s="666" t="s">
        <v>667</v>
      </c>
      <c r="J36" s="666" t="s">
        <v>668</v>
      </c>
      <c r="K36" s="666" t="s">
        <v>669</v>
      </c>
      <c r="L36" s="668">
        <v>58.320000000000064</v>
      </c>
      <c r="M36" s="668">
        <v>4</v>
      </c>
      <c r="N36" s="669">
        <v>233.28000000000026</v>
      </c>
    </row>
    <row r="37" spans="1:14" ht="14.4" customHeight="1" x14ac:dyDescent="0.3">
      <c r="A37" s="664" t="s">
        <v>535</v>
      </c>
      <c r="B37" s="665" t="s">
        <v>536</v>
      </c>
      <c r="C37" s="666" t="s">
        <v>540</v>
      </c>
      <c r="D37" s="667" t="s">
        <v>2090</v>
      </c>
      <c r="E37" s="666" t="s">
        <v>554</v>
      </c>
      <c r="F37" s="667" t="s">
        <v>2094</v>
      </c>
      <c r="G37" s="666" t="s">
        <v>577</v>
      </c>
      <c r="H37" s="666" t="s">
        <v>670</v>
      </c>
      <c r="I37" s="666" t="s">
        <v>671</v>
      </c>
      <c r="J37" s="666" t="s">
        <v>672</v>
      </c>
      <c r="K37" s="666" t="s">
        <v>673</v>
      </c>
      <c r="L37" s="668">
        <v>353.75553024548122</v>
      </c>
      <c r="M37" s="668">
        <v>22</v>
      </c>
      <c r="N37" s="669">
        <v>7782.6216654005866</v>
      </c>
    </row>
    <row r="38" spans="1:14" ht="14.4" customHeight="1" x14ac:dyDescent="0.3">
      <c r="A38" s="664" t="s">
        <v>535</v>
      </c>
      <c r="B38" s="665" t="s">
        <v>536</v>
      </c>
      <c r="C38" s="666" t="s">
        <v>540</v>
      </c>
      <c r="D38" s="667" t="s">
        <v>2090</v>
      </c>
      <c r="E38" s="666" t="s">
        <v>554</v>
      </c>
      <c r="F38" s="667" t="s">
        <v>2094</v>
      </c>
      <c r="G38" s="666" t="s">
        <v>577</v>
      </c>
      <c r="H38" s="666" t="s">
        <v>674</v>
      </c>
      <c r="I38" s="666" t="s">
        <v>675</v>
      </c>
      <c r="J38" s="666" t="s">
        <v>676</v>
      </c>
      <c r="K38" s="666" t="s">
        <v>677</v>
      </c>
      <c r="L38" s="668">
        <v>56.88001063399593</v>
      </c>
      <c r="M38" s="668">
        <v>24</v>
      </c>
      <c r="N38" s="669">
        <v>1365.1202552159023</v>
      </c>
    </row>
    <row r="39" spans="1:14" ht="14.4" customHeight="1" x14ac:dyDescent="0.3">
      <c r="A39" s="664" t="s">
        <v>535</v>
      </c>
      <c r="B39" s="665" t="s">
        <v>536</v>
      </c>
      <c r="C39" s="666" t="s">
        <v>540</v>
      </c>
      <c r="D39" s="667" t="s">
        <v>2090</v>
      </c>
      <c r="E39" s="666" t="s">
        <v>554</v>
      </c>
      <c r="F39" s="667" t="s">
        <v>2094</v>
      </c>
      <c r="G39" s="666" t="s">
        <v>577</v>
      </c>
      <c r="H39" s="666" t="s">
        <v>678</v>
      </c>
      <c r="I39" s="666" t="s">
        <v>679</v>
      </c>
      <c r="J39" s="666" t="s">
        <v>680</v>
      </c>
      <c r="K39" s="666" t="s">
        <v>681</v>
      </c>
      <c r="L39" s="668">
        <v>119.85822810808118</v>
      </c>
      <c r="M39" s="668">
        <v>3</v>
      </c>
      <c r="N39" s="669">
        <v>359.57468432424355</v>
      </c>
    </row>
    <row r="40" spans="1:14" ht="14.4" customHeight="1" x14ac:dyDescent="0.3">
      <c r="A40" s="664" t="s">
        <v>535</v>
      </c>
      <c r="B40" s="665" t="s">
        <v>536</v>
      </c>
      <c r="C40" s="666" t="s">
        <v>540</v>
      </c>
      <c r="D40" s="667" t="s">
        <v>2090</v>
      </c>
      <c r="E40" s="666" t="s">
        <v>554</v>
      </c>
      <c r="F40" s="667" t="s">
        <v>2094</v>
      </c>
      <c r="G40" s="666" t="s">
        <v>577</v>
      </c>
      <c r="H40" s="666" t="s">
        <v>682</v>
      </c>
      <c r="I40" s="666" t="s">
        <v>683</v>
      </c>
      <c r="J40" s="666" t="s">
        <v>684</v>
      </c>
      <c r="K40" s="666" t="s">
        <v>685</v>
      </c>
      <c r="L40" s="668">
        <v>41.39</v>
      </c>
      <c r="M40" s="668">
        <v>2</v>
      </c>
      <c r="N40" s="669">
        <v>82.78</v>
      </c>
    </row>
    <row r="41" spans="1:14" ht="14.4" customHeight="1" x14ac:dyDescent="0.3">
      <c r="A41" s="664" t="s">
        <v>535</v>
      </c>
      <c r="B41" s="665" t="s">
        <v>536</v>
      </c>
      <c r="C41" s="666" t="s">
        <v>540</v>
      </c>
      <c r="D41" s="667" t="s">
        <v>2090</v>
      </c>
      <c r="E41" s="666" t="s">
        <v>554</v>
      </c>
      <c r="F41" s="667" t="s">
        <v>2094</v>
      </c>
      <c r="G41" s="666" t="s">
        <v>577</v>
      </c>
      <c r="H41" s="666" t="s">
        <v>686</v>
      </c>
      <c r="I41" s="666" t="s">
        <v>687</v>
      </c>
      <c r="J41" s="666" t="s">
        <v>688</v>
      </c>
      <c r="K41" s="666" t="s">
        <v>689</v>
      </c>
      <c r="L41" s="668">
        <v>64.27</v>
      </c>
      <c r="M41" s="668">
        <v>2</v>
      </c>
      <c r="N41" s="669">
        <v>128.54</v>
      </c>
    </row>
    <row r="42" spans="1:14" ht="14.4" customHeight="1" x14ac:dyDescent="0.3">
      <c r="A42" s="664" t="s">
        <v>535</v>
      </c>
      <c r="B42" s="665" t="s">
        <v>536</v>
      </c>
      <c r="C42" s="666" t="s">
        <v>540</v>
      </c>
      <c r="D42" s="667" t="s">
        <v>2090</v>
      </c>
      <c r="E42" s="666" t="s">
        <v>554</v>
      </c>
      <c r="F42" s="667" t="s">
        <v>2094</v>
      </c>
      <c r="G42" s="666" t="s">
        <v>577</v>
      </c>
      <c r="H42" s="666" t="s">
        <v>690</v>
      </c>
      <c r="I42" s="666" t="s">
        <v>691</v>
      </c>
      <c r="J42" s="666" t="s">
        <v>692</v>
      </c>
      <c r="K42" s="666" t="s">
        <v>693</v>
      </c>
      <c r="L42" s="668">
        <v>40.35</v>
      </c>
      <c r="M42" s="668">
        <v>1</v>
      </c>
      <c r="N42" s="669">
        <v>40.35</v>
      </c>
    </row>
    <row r="43" spans="1:14" ht="14.4" customHeight="1" x14ac:dyDescent="0.3">
      <c r="A43" s="664" t="s">
        <v>535</v>
      </c>
      <c r="B43" s="665" t="s">
        <v>536</v>
      </c>
      <c r="C43" s="666" t="s">
        <v>540</v>
      </c>
      <c r="D43" s="667" t="s">
        <v>2090</v>
      </c>
      <c r="E43" s="666" t="s">
        <v>554</v>
      </c>
      <c r="F43" s="667" t="s">
        <v>2094</v>
      </c>
      <c r="G43" s="666" t="s">
        <v>577</v>
      </c>
      <c r="H43" s="666" t="s">
        <v>694</v>
      </c>
      <c r="I43" s="666" t="s">
        <v>695</v>
      </c>
      <c r="J43" s="666" t="s">
        <v>696</v>
      </c>
      <c r="K43" s="666" t="s">
        <v>697</v>
      </c>
      <c r="L43" s="668">
        <v>126.52000000000001</v>
      </c>
      <c r="M43" s="668">
        <v>1</v>
      </c>
      <c r="N43" s="669">
        <v>126.52000000000001</v>
      </c>
    </row>
    <row r="44" spans="1:14" ht="14.4" customHeight="1" x14ac:dyDescent="0.3">
      <c r="A44" s="664" t="s">
        <v>535</v>
      </c>
      <c r="B44" s="665" t="s">
        <v>536</v>
      </c>
      <c r="C44" s="666" t="s">
        <v>540</v>
      </c>
      <c r="D44" s="667" t="s">
        <v>2090</v>
      </c>
      <c r="E44" s="666" t="s">
        <v>554</v>
      </c>
      <c r="F44" s="667" t="s">
        <v>2094</v>
      </c>
      <c r="G44" s="666" t="s">
        <v>577</v>
      </c>
      <c r="H44" s="666" t="s">
        <v>698</v>
      </c>
      <c r="I44" s="666" t="s">
        <v>699</v>
      </c>
      <c r="J44" s="666" t="s">
        <v>700</v>
      </c>
      <c r="K44" s="666" t="s">
        <v>701</v>
      </c>
      <c r="L44" s="668">
        <v>41.140002469998592</v>
      </c>
      <c r="M44" s="668">
        <v>1</v>
      </c>
      <c r="N44" s="669">
        <v>41.140002469998592</v>
      </c>
    </row>
    <row r="45" spans="1:14" ht="14.4" customHeight="1" x14ac:dyDescent="0.3">
      <c r="A45" s="664" t="s">
        <v>535</v>
      </c>
      <c r="B45" s="665" t="s">
        <v>536</v>
      </c>
      <c r="C45" s="666" t="s">
        <v>540</v>
      </c>
      <c r="D45" s="667" t="s">
        <v>2090</v>
      </c>
      <c r="E45" s="666" t="s">
        <v>554</v>
      </c>
      <c r="F45" s="667" t="s">
        <v>2094</v>
      </c>
      <c r="G45" s="666" t="s">
        <v>577</v>
      </c>
      <c r="H45" s="666" t="s">
        <v>702</v>
      </c>
      <c r="I45" s="666" t="s">
        <v>702</v>
      </c>
      <c r="J45" s="666" t="s">
        <v>703</v>
      </c>
      <c r="K45" s="666" t="s">
        <v>704</v>
      </c>
      <c r="L45" s="668">
        <v>36.58942857142857</v>
      </c>
      <c r="M45" s="668">
        <v>21</v>
      </c>
      <c r="N45" s="669">
        <v>768.37800000000004</v>
      </c>
    </row>
    <row r="46" spans="1:14" ht="14.4" customHeight="1" x14ac:dyDescent="0.3">
      <c r="A46" s="664" t="s">
        <v>535</v>
      </c>
      <c r="B46" s="665" t="s">
        <v>536</v>
      </c>
      <c r="C46" s="666" t="s">
        <v>540</v>
      </c>
      <c r="D46" s="667" t="s">
        <v>2090</v>
      </c>
      <c r="E46" s="666" t="s">
        <v>554</v>
      </c>
      <c r="F46" s="667" t="s">
        <v>2094</v>
      </c>
      <c r="G46" s="666" t="s">
        <v>577</v>
      </c>
      <c r="H46" s="666" t="s">
        <v>705</v>
      </c>
      <c r="I46" s="666" t="s">
        <v>706</v>
      </c>
      <c r="J46" s="666" t="s">
        <v>707</v>
      </c>
      <c r="K46" s="666" t="s">
        <v>708</v>
      </c>
      <c r="L46" s="668">
        <v>231.69999999999996</v>
      </c>
      <c r="M46" s="668">
        <v>2</v>
      </c>
      <c r="N46" s="669">
        <v>463.39999999999992</v>
      </c>
    </row>
    <row r="47" spans="1:14" ht="14.4" customHeight="1" x14ac:dyDescent="0.3">
      <c r="A47" s="664" t="s">
        <v>535</v>
      </c>
      <c r="B47" s="665" t="s">
        <v>536</v>
      </c>
      <c r="C47" s="666" t="s">
        <v>540</v>
      </c>
      <c r="D47" s="667" t="s">
        <v>2090</v>
      </c>
      <c r="E47" s="666" t="s">
        <v>554</v>
      </c>
      <c r="F47" s="667" t="s">
        <v>2094</v>
      </c>
      <c r="G47" s="666" t="s">
        <v>577</v>
      </c>
      <c r="H47" s="666" t="s">
        <v>709</v>
      </c>
      <c r="I47" s="666" t="s">
        <v>710</v>
      </c>
      <c r="J47" s="666" t="s">
        <v>661</v>
      </c>
      <c r="K47" s="666" t="s">
        <v>711</v>
      </c>
      <c r="L47" s="668">
        <v>157.71000000000004</v>
      </c>
      <c r="M47" s="668">
        <v>2</v>
      </c>
      <c r="N47" s="669">
        <v>315.42000000000007</v>
      </c>
    </row>
    <row r="48" spans="1:14" ht="14.4" customHeight="1" x14ac:dyDescent="0.3">
      <c r="A48" s="664" t="s">
        <v>535</v>
      </c>
      <c r="B48" s="665" t="s">
        <v>536</v>
      </c>
      <c r="C48" s="666" t="s">
        <v>540</v>
      </c>
      <c r="D48" s="667" t="s">
        <v>2090</v>
      </c>
      <c r="E48" s="666" t="s">
        <v>554</v>
      </c>
      <c r="F48" s="667" t="s">
        <v>2094</v>
      </c>
      <c r="G48" s="666" t="s">
        <v>577</v>
      </c>
      <c r="H48" s="666" t="s">
        <v>712</v>
      </c>
      <c r="I48" s="666" t="s">
        <v>713</v>
      </c>
      <c r="J48" s="666" t="s">
        <v>714</v>
      </c>
      <c r="K48" s="666" t="s">
        <v>715</v>
      </c>
      <c r="L48" s="668">
        <v>211.60999999999999</v>
      </c>
      <c r="M48" s="668">
        <v>4</v>
      </c>
      <c r="N48" s="669">
        <v>846.43999999999994</v>
      </c>
    </row>
    <row r="49" spans="1:14" ht="14.4" customHeight="1" x14ac:dyDescent="0.3">
      <c r="A49" s="664" t="s">
        <v>535</v>
      </c>
      <c r="B49" s="665" t="s">
        <v>536</v>
      </c>
      <c r="C49" s="666" t="s">
        <v>540</v>
      </c>
      <c r="D49" s="667" t="s">
        <v>2090</v>
      </c>
      <c r="E49" s="666" t="s">
        <v>554</v>
      </c>
      <c r="F49" s="667" t="s">
        <v>2094</v>
      </c>
      <c r="G49" s="666" t="s">
        <v>577</v>
      </c>
      <c r="H49" s="666" t="s">
        <v>716</v>
      </c>
      <c r="I49" s="666" t="s">
        <v>717</v>
      </c>
      <c r="J49" s="666" t="s">
        <v>718</v>
      </c>
      <c r="K49" s="666" t="s">
        <v>719</v>
      </c>
      <c r="L49" s="668">
        <v>108.08</v>
      </c>
      <c r="M49" s="668">
        <v>3</v>
      </c>
      <c r="N49" s="669">
        <v>324.24</v>
      </c>
    </row>
    <row r="50" spans="1:14" ht="14.4" customHeight="1" x14ac:dyDescent="0.3">
      <c r="A50" s="664" t="s">
        <v>535</v>
      </c>
      <c r="B50" s="665" t="s">
        <v>536</v>
      </c>
      <c r="C50" s="666" t="s">
        <v>540</v>
      </c>
      <c r="D50" s="667" t="s">
        <v>2090</v>
      </c>
      <c r="E50" s="666" t="s">
        <v>554</v>
      </c>
      <c r="F50" s="667" t="s">
        <v>2094</v>
      </c>
      <c r="G50" s="666" t="s">
        <v>577</v>
      </c>
      <c r="H50" s="666" t="s">
        <v>720</v>
      </c>
      <c r="I50" s="666" t="s">
        <v>721</v>
      </c>
      <c r="J50" s="666" t="s">
        <v>722</v>
      </c>
      <c r="K50" s="666" t="s">
        <v>723</v>
      </c>
      <c r="L50" s="668">
        <v>44.900000000000041</v>
      </c>
      <c r="M50" s="668">
        <v>1</v>
      </c>
      <c r="N50" s="669">
        <v>44.900000000000041</v>
      </c>
    </row>
    <row r="51" spans="1:14" ht="14.4" customHeight="1" x14ac:dyDescent="0.3">
      <c r="A51" s="664" t="s">
        <v>535</v>
      </c>
      <c r="B51" s="665" t="s">
        <v>536</v>
      </c>
      <c r="C51" s="666" t="s">
        <v>540</v>
      </c>
      <c r="D51" s="667" t="s">
        <v>2090</v>
      </c>
      <c r="E51" s="666" t="s">
        <v>554</v>
      </c>
      <c r="F51" s="667" t="s">
        <v>2094</v>
      </c>
      <c r="G51" s="666" t="s">
        <v>577</v>
      </c>
      <c r="H51" s="666" t="s">
        <v>724</v>
      </c>
      <c r="I51" s="666" t="s">
        <v>725</v>
      </c>
      <c r="J51" s="666" t="s">
        <v>726</v>
      </c>
      <c r="K51" s="666" t="s">
        <v>727</v>
      </c>
      <c r="L51" s="668">
        <v>103.78976656948458</v>
      </c>
      <c r="M51" s="668">
        <v>1</v>
      </c>
      <c r="N51" s="669">
        <v>103.78976656948458</v>
      </c>
    </row>
    <row r="52" spans="1:14" ht="14.4" customHeight="1" x14ac:dyDescent="0.3">
      <c r="A52" s="664" t="s">
        <v>535</v>
      </c>
      <c r="B52" s="665" t="s">
        <v>536</v>
      </c>
      <c r="C52" s="666" t="s">
        <v>540</v>
      </c>
      <c r="D52" s="667" t="s">
        <v>2090</v>
      </c>
      <c r="E52" s="666" t="s">
        <v>554</v>
      </c>
      <c r="F52" s="667" t="s">
        <v>2094</v>
      </c>
      <c r="G52" s="666" t="s">
        <v>577</v>
      </c>
      <c r="H52" s="666" t="s">
        <v>728</v>
      </c>
      <c r="I52" s="666" t="s">
        <v>728</v>
      </c>
      <c r="J52" s="666" t="s">
        <v>729</v>
      </c>
      <c r="K52" s="666" t="s">
        <v>730</v>
      </c>
      <c r="L52" s="668">
        <v>65.784999999999997</v>
      </c>
      <c r="M52" s="668">
        <v>4</v>
      </c>
      <c r="N52" s="669">
        <v>263.14</v>
      </c>
    </row>
    <row r="53" spans="1:14" ht="14.4" customHeight="1" x14ac:dyDescent="0.3">
      <c r="A53" s="664" t="s">
        <v>535</v>
      </c>
      <c r="B53" s="665" t="s">
        <v>536</v>
      </c>
      <c r="C53" s="666" t="s">
        <v>540</v>
      </c>
      <c r="D53" s="667" t="s">
        <v>2090</v>
      </c>
      <c r="E53" s="666" t="s">
        <v>554</v>
      </c>
      <c r="F53" s="667" t="s">
        <v>2094</v>
      </c>
      <c r="G53" s="666" t="s">
        <v>577</v>
      </c>
      <c r="H53" s="666" t="s">
        <v>731</v>
      </c>
      <c r="I53" s="666" t="s">
        <v>732</v>
      </c>
      <c r="J53" s="666" t="s">
        <v>733</v>
      </c>
      <c r="K53" s="666" t="s">
        <v>734</v>
      </c>
      <c r="L53" s="668">
        <v>270.61</v>
      </c>
      <c r="M53" s="668">
        <v>2</v>
      </c>
      <c r="N53" s="669">
        <v>541.22</v>
      </c>
    </row>
    <row r="54" spans="1:14" ht="14.4" customHeight="1" x14ac:dyDescent="0.3">
      <c r="A54" s="664" t="s">
        <v>535</v>
      </c>
      <c r="B54" s="665" t="s">
        <v>536</v>
      </c>
      <c r="C54" s="666" t="s">
        <v>540</v>
      </c>
      <c r="D54" s="667" t="s">
        <v>2090</v>
      </c>
      <c r="E54" s="666" t="s">
        <v>554</v>
      </c>
      <c r="F54" s="667" t="s">
        <v>2094</v>
      </c>
      <c r="G54" s="666" t="s">
        <v>577</v>
      </c>
      <c r="H54" s="666" t="s">
        <v>735</v>
      </c>
      <c r="I54" s="666" t="s">
        <v>736</v>
      </c>
      <c r="J54" s="666" t="s">
        <v>737</v>
      </c>
      <c r="K54" s="666" t="s">
        <v>734</v>
      </c>
      <c r="L54" s="668">
        <v>270.60999999999996</v>
      </c>
      <c r="M54" s="668">
        <v>2</v>
      </c>
      <c r="N54" s="669">
        <v>541.21999999999991</v>
      </c>
    </row>
    <row r="55" spans="1:14" ht="14.4" customHeight="1" x14ac:dyDescent="0.3">
      <c r="A55" s="664" t="s">
        <v>535</v>
      </c>
      <c r="B55" s="665" t="s">
        <v>536</v>
      </c>
      <c r="C55" s="666" t="s">
        <v>540</v>
      </c>
      <c r="D55" s="667" t="s">
        <v>2090</v>
      </c>
      <c r="E55" s="666" t="s">
        <v>554</v>
      </c>
      <c r="F55" s="667" t="s">
        <v>2094</v>
      </c>
      <c r="G55" s="666" t="s">
        <v>577</v>
      </c>
      <c r="H55" s="666" t="s">
        <v>738</v>
      </c>
      <c r="I55" s="666" t="s">
        <v>739</v>
      </c>
      <c r="J55" s="666" t="s">
        <v>740</v>
      </c>
      <c r="K55" s="666" t="s">
        <v>741</v>
      </c>
      <c r="L55" s="668">
        <v>55.459999999999994</v>
      </c>
      <c r="M55" s="668">
        <v>2</v>
      </c>
      <c r="N55" s="669">
        <v>110.91999999999999</v>
      </c>
    </row>
    <row r="56" spans="1:14" ht="14.4" customHeight="1" x14ac:dyDescent="0.3">
      <c r="A56" s="664" t="s">
        <v>535</v>
      </c>
      <c r="B56" s="665" t="s">
        <v>536</v>
      </c>
      <c r="C56" s="666" t="s">
        <v>540</v>
      </c>
      <c r="D56" s="667" t="s">
        <v>2090</v>
      </c>
      <c r="E56" s="666" t="s">
        <v>554</v>
      </c>
      <c r="F56" s="667" t="s">
        <v>2094</v>
      </c>
      <c r="G56" s="666" t="s">
        <v>577</v>
      </c>
      <c r="H56" s="666" t="s">
        <v>742</v>
      </c>
      <c r="I56" s="666" t="s">
        <v>743</v>
      </c>
      <c r="J56" s="666" t="s">
        <v>744</v>
      </c>
      <c r="K56" s="666" t="s">
        <v>745</v>
      </c>
      <c r="L56" s="668">
        <v>71.169999999999987</v>
      </c>
      <c r="M56" s="668">
        <v>2</v>
      </c>
      <c r="N56" s="669">
        <v>142.33999999999997</v>
      </c>
    </row>
    <row r="57" spans="1:14" ht="14.4" customHeight="1" x14ac:dyDescent="0.3">
      <c r="A57" s="664" t="s">
        <v>535</v>
      </c>
      <c r="B57" s="665" t="s">
        <v>536</v>
      </c>
      <c r="C57" s="666" t="s">
        <v>540</v>
      </c>
      <c r="D57" s="667" t="s">
        <v>2090</v>
      </c>
      <c r="E57" s="666" t="s">
        <v>554</v>
      </c>
      <c r="F57" s="667" t="s">
        <v>2094</v>
      </c>
      <c r="G57" s="666" t="s">
        <v>577</v>
      </c>
      <c r="H57" s="666" t="s">
        <v>746</v>
      </c>
      <c r="I57" s="666" t="s">
        <v>747</v>
      </c>
      <c r="J57" s="666" t="s">
        <v>748</v>
      </c>
      <c r="K57" s="666" t="s">
        <v>749</v>
      </c>
      <c r="L57" s="668">
        <v>299.00027408561738</v>
      </c>
      <c r="M57" s="668">
        <v>9</v>
      </c>
      <c r="N57" s="669">
        <v>2691.0024667705566</v>
      </c>
    </row>
    <row r="58" spans="1:14" ht="14.4" customHeight="1" x14ac:dyDescent="0.3">
      <c r="A58" s="664" t="s">
        <v>535</v>
      </c>
      <c r="B58" s="665" t="s">
        <v>536</v>
      </c>
      <c r="C58" s="666" t="s">
        <v>540</v>
      </c>
      <c r="D58" s="667" t="s">
        <v>2090</v>
      </c>
      <c r="E58" s="666" t="s">
        <v>554</v>
      </c>
      <c r="F58" s="667" t="s">
        <v>2094</v>
      </c>
      <c r="G58" s="666" t="s">
        <v>577</v>
      </c>
      <c r="H58" s="666" t="s">
        <v>750</v>
      </c>
      <c r="I58" s="666" t="s">
        <v>751</v>
      </c>
      <c r="J58" s="666" t="s">
        <v>676</v>
      </c>
      <c r="K58" s="666" t="s">
        <v>752</v>
      </c>
      <c r="L58" s="668">
        <v>44.59</v>
      </c>
      <c r="M58" s="668">
        <v>13</v>
      </c>
      <c r="N58" s="669">
        <v>579.67000000000007</v>
      </c>
    </row>
    <row r="59" spans="1:14" ht="14.4" customHeight="1" x14ac:dyDescent="0.3">
      <c r="A59" s="664" t="s">
        <v>535</v>
      </c>
      <c r="B59" s="665" t="s">
        <v>536</v>
      </c>
      <c r="C59" s="666" t="s">
        <v>540</v>
      </c>
      <c r="D59" s="667" t="s">
        <v>2090</v>
      </c>
      <c r="E59" s="666" t="s">
        <v>554</v>
      </c>
      <c r="F59" s="667" t="s">
        <v>2094</v>
      </c>
      <c r="G59" s="666" t="s">
        <v>577</v>
      </c>
      <c r="H59" s="666" t="s">
        <v>753</v>
      </c>
      <c r="I59" s="666" t="s">
        <v>754</v>
      </c>
      <c r="J59" s="666" t="s">
        <v>755</v>
      </c>
      <c r="K59" s="666" t="s">
        <v>756</v>
      </c>
      <c r="L59" s="668">
        <v>192.23921652456463</v>
      </c>
      <c r="M59" s="668">
        <v>1</v>
      </c>
      <c r="N59" s="669">
        <v>192.23921652456463</v>
      </c>
    </row>
    <row r="60" spans="1:14" ht="14.4" customHeight="1" x14ac:dyDescent="0.3">
      <c r="A60" s="664" t="s">
        <v>535</v>
      </c>
      <c r="B60" s="665" t="s">
        <v>536</v>
      </c>
      <c r="C60" s="666" t="s">
        <v>540</v>
      </c>
      <c r="D60" s="667" t="s">
        <v>2090</v>
      </c>
      <c r="E60" s="666" t="s">
        <v>554</v>
      </c>
      <c r="F60" s="667" t="s">
        <v>2094</v>
      </c>
      <c r="G60" s="666" t="s">
        <v>577</v>
      </c>
      <c r="H60" s="666" t="s">
        <v>757</v>
      </c>
      <c r="I60" s="666" t="s">
        <v>758</v>
      </c>
      <c r="J60" s="666" t="s">
        <v>759</v>
      </c>
      <c r="K60" s="666" t="s">
        <v>760</v>
      </c>
      <c r="L60" s="668">
        <v>73.659977995464601</v>
      </c>
      <c r="M60" s="668">
        <v>33</v>
      </c>
      <c r="N60" s="669">
        <v>2430.7792738503317</v>
      </c>
    </row>
    <row r="61" spans="1:14" ht="14.4" customHeight="1" x14ac:dyDescent="0.3">
      <c r="A61" s="664" t="s">
        <v>535</v>
      </c>
      <c r="B61" s="665" t="s">
        <v>536</v>
      </c>
      <c r="C61" s="666" t="s">
        <v>540</v>
      </c>
      <c r="D61" s="667" t="s">
        <v>2090</v>
      </c>
      <c r="E61" s="666" t="s">
        <v>554</v>
      </c>
      <c r="F61" s="667" t="s">
        <v>2094</v>
      </c>
      <c r="G61" s="666" t="s">
        <v>577</v>
      </c>
      <c r="H61" s="666" t="s">
        <v>761</v>
      </c>
      <c r="I61" s="666" t="s">
        <v>762</v>
      </c>
      <c r="J61" s="666" t="s">
        <v>763</v>
      </c>
      <c r="K61" s="666" t="s">
        <v>764</v>
      </c>
      <c r="L61" s="668">
        <v>101.0997046644828</v>
      </c>
      <c r="M61" s="668">
        <v>1</v>
      </c>
      <c r="N61" s="669">
        <v>101.0997046644828</v>
      </c>
    </row>
    <row r="62" spans="1:14" ht="14.4" customHeight="1" x14ac:dyDescent="0.3">
      <c r="A62" s="664" t="s">
        <v>535</v>
      </c>
      <c r="B62" s="665" t="s">
        <v>536</v>
      </c>
      <c r="C62" s="666" t="s">
        <v>540</v>
      </c>
      <c r="D62" s="667" t="s">
        <v>2090</v>
      </c>
      <c r="E62" s="666" t="s">
        <v>554</v>
      </c>
      <c r="F62" s="667" t="s">
        <v>2094</v>
      </c>
      <c r="G62" s="666" t="s">
        <v>577</v>
      </c>
      <c r="H62" s="666" t="s">
        <v>765</v>
      </c>
      <c r="I62" s="666" t="s">
        <v>766</v>
      </c>
      <c r="J62" s="666" t="s">
        <v>767</v>
      </c>
      <c r="K62" s="666" t="s">
        <v>768</v>
      </c>
      <c r="L62" s="668">
        <v>82.570000000000036</v>
      </c>
      <c r="M62" s="668">
        <v>1</v>
      </c>
      <c r="N62" s="669">
        <v>82.570000000000036</v>
      </c>
    </row>
    <row r="63" spans="1:14" ht="14.4" customHeight="1" x14ac:dyDescent="0.3">
      <c r="A63" s="664" t="s">
        <v>535</v>
      </c>
      <c r="B63" s="665" t="s">
        <v>536</v>
      </c>
      <c r="C63" s="666" t="s">
        <v>540</v>
      </c>
      <c r="D63" s="667" t="s">
        <v>2090</v>
      </c>
      <c r="E63" s="666" t="s">
        <v>554</v>
      </c>
      <c r="F63" s="667" t="s">
        <v>2094</v>
      </c>
      <c r="G63" s="666" t="s">
        <v>577</v>
      </c>
      <c r="H63" s="666" t="s">
        <v>769</v>
      </c>
      <c r="I63" s="666" t="s">
        <v>770</v>
      </c>
      <c r="J63" s="666" t="s">
        <v>771</v>
      </c>
      <c r="K63" s="666" t="s">
        <v>772</v>
      </c>
      <c r="L63" s="668">
        <v>117.41000000000003</v>
      </c>
      <c r="M63" s="668">
        <v>2</v>
      </c>
      <c r="N63" s="669">
        <v>234.82000000000005</v>
      </c>
    </row>
    <row r="64" spans="1:14" ht="14.4" customHeight="1" x14ac:dyDescent="0.3">
      <c r="A64" s="664" t="s">
        <v>535</v>
      </c>
      <c r="B64" s="665" t="s">
        <v>536</v>
      </c>
      <c r="C64" s="666" t="s">
        <v>540</v>
      </c>
      <c r="D64" s="667" t="s">
        <v>2090</v>
      </c>
      <c r="E64" s="666" t="s">
        <v>554</v>
      </c>
      <c r="F64" s="667" t="s">
        <v>2094</v>
      </c>
      <c r="G64" s="666" t="s">
        <v>577</v>
      </c>
      <c r="H64" s="666" t="s">
        <v>773</v>
      </c>
      <c r="I64" s="666" t="s">
        <v>774</v>
      </c>
      <c r="J64" s="666" t="s">
        <v>775</v>
      </c>
      <c r="K64" s="666" t="s">
        <v>776</v>
      </c>
      <c r="L64" s="668">
        <v>61.840261904130024</v>
      </c>
      <c r="M64" s="668">
        <v>2</v>
      </c>
      <c r="N64" s="669">
        <v>123.68052380826005</v>
      </c>
    </row>
    <row r="65" spans="1:14" ht="14.4" customHeight="1" x14ac:dyDescent="0.3">
      <c r="A65" s="664" t="s">
        <v>535</v>
      </c>
      <c r="B65" s="665" t="s">
        <v>536</v>
      </c>
      <c r="C65" s="666" t="s">
        <v>540</v>
      </c>
      <c r="D65" s="667" t="s">
        <v>2090</v>
      </c>
      <c r="E65" s="666" t="s">
        <v>554</v>
      </c>
      <c r="F65" s="667" t="s">
        <v>2094</v>
      </c>
      <c r="G65" s="666" t="s">
        <v>577</v>
      </c>
      <c r="H65" s="666" t="s">
        <v>777</v>
      </c>
      <c r="I65" s="666" t="s">
        <v>778</v>
      </c>
      <c r="J65" s="666" t="s">
        <v>779</v>
      </c>
      <c r="K65" s="666" t="s">
        <v>780</v>
      </c>
      <c r="L65" s="668">
        <v>288.61400000000003</v>
      </c>
      <c r="M65" s="668">
        <v>5</v>
      </c>
      <c r="N65" s="669">
        <v>1443.0700000000002</v>
      </c>
    </row>
    <row r="66" spans="1:14" ht="14.4" customHeight="1" x14ac:dyDescent="0.3">
      <c r="A66" s="664" t="s">
        <v>535</v>
      </c>
      <c r="B66" s="665" t="s">
        <v>536</v>
      </c>
      <c r="C66" s="666" t="s">
        <v>540</v>
      </c>
      <c r="D66" s="667" t="s">
        <v>2090</v>
      </c>
      <c r="E66" s="666" t="s">
        <v>554</v>
      </c>
      <c r="F66" s="667" t="s">
        <v>2094</v>
      </c>
      <c r="G66" s="666" t="s">
        <v>577</v>
      </c>
      <c r="H66" s="666" t="s">
        <v>781</v>
      </c>
      <c r="I66" s="666" t="s">
        <v>782</v>
      </c>
      <c r="J66" s="666" t="s">
        <v>783</v>
      </c>
      <c r="K66" s="666" t="s">
        <v>784</v>
      </c>
      <c r="L66" s="668">
        <v>23.720002110385668</v>
      </c>
      <c r="M66" s="668">
        <v>3</v>
      </c>
      <c r="N66" s="669">
        <v>71.160006331157007</v>
      </c>
    </row>
    <row r="67" spans="1:14" ht="14.4" customHeight="1" x14ac:dyDescent="0.3">
      <c r="A67" s="664" t="s">
        <v>535</v>
      </c>
      <c r="B67" s="665" t="s">
        <v>536</v>
      </c>
      <c r="C67" s="666" t="s">
        <v>540</v>
      </c>
      <c r="D67" s="667" t="s">
        <v>2090</v>
      </c>
      <c r="E67" s="666" t="s">
        <v>554</v>
      </c>
      <c r="F67" s="667" t="s">
        <v>2094</v>
      </c>
      <c r="G67" s="666" t="s">
        <v>577</v>
      </c>
      <c r="H67" s="666" t="s">
        <v>785</v>
      </c>
      <c r="I67" s="666" t="s">
        <v>786</v>
      </c>
      <c r="J67" s="666" t="s">
        <v>787</v>
      </c>
      <c r="K67" s="666" t="s">
        <v>788</v>
      </c>
      <c r="L67" s="668">
        <v>94.740016201428986</v>
      </c>
      <c r="M67" s="668">
        <v>2</v>
      </c>
      <c r="N67" s="669">
        <v>189.48003240285797</v>
      </c>
    </row>
    <row r="68" spans="1:14" ht="14.4" customHeight="1" x14ac:dyDescent="0.3">
      <c r="A68" s="664" t="s">
        <v>535</v>
      </c>
      <c r="B68" s="665" t="s">
        <v>536</v>
      </c>
      <c r="C68" s="666" t="s">
        <v>540</v>
      </c>
      <c r="D68" s="667" t="s">
        <v>2090</v>
      </c>
      <c r="E68" s="666" t="s">
        <v>554</v>
      </c>
      <c r="F68" s="667" t="s">
        <v>2094</v>
      </c>
      <c r="G68" s="666" t="s">
        <v>577</v>
      </c>
      <c r="H68" s="666" t="s">
        <v>789</v>
      </c>
      <c r="I68" s="666" t="s">
        <v>790</v>
      </c>
      <c r="J68" s="666" t="s">
        <v>791</v>
      </c>
      <c r="K68" s="666" t="s">
        <v>792</v>
      </c>
      <c r="L68" s="668">
        <v>126.3600000000001</v>
      </c>
      <c r="M68" s="668">
        <v>1</v>
      </c>
      <c r="N68" s="669">
        <v>126.3600000000001</v>
      </c>
    </row>
    <row r="69" spans="1:14" ht="14.4" customHeight="1" x14ac:dyDescent="0.3">
      <c r="A69" s="664" t="s">
        <v>535</v>
      </c>
      <c r="B69" s="665" t="s">
        <v>536</v>
      </c>
      <c r="C69" s="666" t="s">
        <v>540</v>
      </c>
      <c r="D69" s="667" t="s">
        <v>2090</v>
      </c>
      <c r="E69" s="666" t="s">
        <v>554</v>
      </c>
      <c r="F69" s="667" t="s">
        <v>2094</v>
      </c>
      <c r="G69" s="666" t="s">
        <v>577</v>
      </c>
      <c r="H69" s="666" t="s">
        <v>793</v>
      </c>
      <c r="I69" s="666" t="s">
        <v>794</v>
      </c>
      <c r="J69" s="666" t="s">
        <v>795</v>
      </c>
      <c r="K69" s="666" t="s">
        <v>796</v>
      </c>
      <c r="L69" s="668">
        <v>140.94470588235293</v>
      </c>
      <c r="M69" s="668">
        <v>34</v>
      </c>
      <c r="N69" s="669">
        <v>4792.12</v>
      </c>
    </row>
    <row r="70" spans="1:14" ht="14.4" customHeight="1" x14ac:dyDescent="0.3">
      <c r="A70" s="664" t="s">
        <v>535</v>
      </c>
      <c r="B70" s="665" t="s">
        <v>536</v>
      </c>
      <c r="C70" s="666" t="s">
        <v>540</v>
      </c>
      <c r="D70" s="667" t="s">
        <v>2090</v>
      </c>
      <c r="E70" s="666" t="s">
        <v>554</v>
      </c>
      <c r="F70" s="667" t="s">
        <v>2094</v>
      </c>
      <c r="G70" s="666" t="s">
        <v>577</v>
      </c>
      <c r="H70" s="666" t="s">
        <v>797</v>
      </c>
      <c r="I70" s="666" t="s">
        <v>798</v>
      </c>
      <c r="J70" s="666" t="s">
        <v>799</v>
      </c>
      <c r="K70" s="666" t="s">
        <v>800</v>
      </c>
      <c r="L70" s="668">
        <v>125.15</v>
      </c>
      <c r="M70" s="668">
        <v>1</v>
      </c>
      <c r="N70" s="669">
        <v>125.15</v>
      </c>
    </row>
    <row r="71" spans="1:14" ht="14.4" customHeight="1" x14ac:dyDescent="0.3">
      <c r="A71" s="664" t="s">
        <v>535</v>
      </c>
      <c r="B71" s="665" t="s">
        <v>536</v>
      </c>
      <c r="C71" s="666" t="s">
        <v>540</v>
      </c>
      <c r="D71" s="667" t="s">
        <v>2090</v>
      </c>
      <c r="E71" s="666" t="s">
        <v>554</v>
      </c>
      <c r="F71" s="667" t="s">
        <v>2094</v>
      </c>
      <c r="G71" s="666" t="s">
        <v>577</v>
      </c>
      <c r="H71" s="666" t="s">
        <v>801</v>
      </c>
      <c r="I71" s="666" t="s">
        <v>801</v>
      </c>
      <c r="J71" s="666" t="s">
        <v>688</v>
      </c>
      <c r="K71" s="666" t="s">
        <v>802</v>
      </c>
      <c r="L71" s="668">
        <v>106.45000000000003</v>
      </c>
      <c r="M71" s="668">
        <v>3</v>
      </c>
      <c r="N71" s="669">
        <v>319.35000000000008</v>
      </c>
    </row>
    <row r="72" spans="1:14" ht="14.4" customHeight="1" x14ac:dyDescent="0.3">
      <c r="A72" s="664" t="s">
        <v>535</v>
      </c>
      <c r="B72" s="665" t="s">
        <v>536</v>
      </c>
      <c r="C72" s="666" t="s">
        <v>540</v>
      </c>
      <c r="D72" s="667" t="s">
        <v>2090</v>
      </c>
      <c r="E72" s="666" t="s">
        <v>554</v>
      </c>
      <c r="F72" s="667" t="s">
        <v>2094</v>
      </c>
      <c r="G72" s="666" t="s">
        <v>577</v>
      </c>
      <c r="H72" s="666" t="s">
        <v>803</v>
      </c>
      <c r="I72" s="666" t="s">
        <v>804</v>
      </c>
      <c r="J72" s="666" t="s">
        <v>805</v>
      </c>
      <c r="K72" s="666" t="s">
        <v>806</v>
      </c>
      <c r="L72" s="668">
        <v>40.429999999999986</v>
      </c>
      <c r="M72" s="668">
        <v>2</v>
      </c>
      <c r="N72" s="669">
        <v>80.859999999999971</v>
      </c>
    </row>
    <row r="73" spans="1:14" ht="14.4" customHeight="1" x14ac:dyDescent="0.3">
      <c r="A73" s="664" t="s">
        <v>535</v>
      </c>
      <c r="B73" s="665" t="s">
        <v>536</v>
      </c>
      <c r="C73" s="666" t="s">
        <v>540</v>
      </c>
      <c r="D73" s="667" t="s">
        <v>2090</v>
      </c>
      <c r="E73" s="666" t="s">
        <v>554</v>
      </c>
      <c r="F73" s="667" t="s">
        <v>2094</v>
      </c>
      <c r="G73" s="666" t="s">
        <v>577</v>
      </c>
      <c r="H73" s="666" t="s">
        <v>807</v>
      </c>
      <c r="I73" s="666" t="s">
        <v>808</v>
      </c>
      <c r="J73" s="666" t="s">
        <v>809</v>
      </c>
      <c r="K73" s="666" t="s">
        <v>810</v>
      </c>
      <c r="L73" s="668">
        <v>375.79999999999995</v>
      </c>
      <c r="M73" s="668">
        <v>3</v>
      </c>
      <c r="N73" s="669">
        <v>1127.3999999999999</v>
      </c>
    </row>
    <row r="74" spans="1:14" ht="14.4" customHeight="1" x14ac:dyDescent="0.3">
      <c r="A74" s="664" t="s">
        <v>535</v>
      </c>
      <c r="B74" s="665" t="s">
        <v>536</v>
      </c>
      <c r="C74" s="666" t="s">
        <v>540</v>
      </c>
      <c r="D74" s="667" t="s">
        <v>2090</v>
      </c>
      <c r="E74" s="666" t="s">
        <v>554</v>
      </c>
      <c r="F74" s="667" t="s">
        <v>2094</v>
      </c>
      <c r="G74" s="666" t="s">
        <v>577</v>
      </c>
      <c r="H74" s="666" t="s">
        <v>811</v>
      </c>
      <c r="I74" s="666" t="s">
        <v>812</v>
      </c>
      <c r="J74" s="666" t="s">
        <v>813</v>
      </c>
      <c r="K74" s="666" t="s">
        <v>814</v>
      </c>
      <c r="L74" s="668">
        <v>112.37999999999995</v>
      </c>
      <c r="M74" s="668">
        <v>3</v>
      </c>
      <c r="N74" s="669">
        <v>337.13999999999987</v>
      </c>
    </row>
    <row r="75" spans="1:14" ht="14.4" customHeight="1" x14ac:dyDescent="0.3">
      <c r="A75" s="664" t="s">
        <v>535</v>
      </c>
      <c r="B75" s="665" t="s">
        <v>536</v>
      </c>
      <c r="C75" s="666" t="s">
        <v>540</v>
      </c>
      <c r="D75" s="667" t="s">
        <v>2090</v>
      </c>
      <c r="E75" s="666" t="s">
        <v>554</v>
      </c>
      <c r="F75" s="667" t="s">
        <v>2094</v>
      </c>
      <c r="G75" s="666" t="s">
        <v>577</v>
      </c>
      <c r="H75" s="666" t="s">
        <v>815</v>
      </c>
      <c r="I75" s="666" t="s">
        <v>816</v>
      </c>
      <c r="J75" s="666" t="s">
        <v>817</v>
      </c>
      <c r="K75" s="666" t="s">
        <v>818</v>
      </c>
      <c r="L75" s="668">
        <v>132.32</v>
      </c>
      <c r="M75" s="668">
        <v>4</v>
      </c>
      <c r="N75" s="669">
        <v>529.28</v>
      </c>
    </row>
    <row r="76" spans="1:14" ht="14.4" customHeight="1" x14ac:dyDescent="0.3">
      <c r="A76" s="664" t="s">
        <v>535</v>
      </c>
      <c r="B76" s="665" t="s">
        <v>536</v>
      </c>
      <c r="C76" s="666" t="s">
        <v>540</v>
      </c>
      <c r="D76" s="667" t="s">
        <v>2090</v>
      </c>
      <c r="E76" s="666" t="s">
        <v>554</v>
      </c>
      <c r="F76" s="667" t="s">
        <v>2094</v>
      </c>
      <c r="G76" s="666" t="s">
        <v>577</v>
      </c>
      <c r="H76" s="666" t="s">
        <v>819</v>
      </c>
      <c r="I76" s="666" t="s">
        <v>820</v>
      </c>
      <c r="J76" s="666" t="s">
        <v>821</v>
      </c>
      <c r="K76" s="666" t="s">
        <v>822</v>
      </c>
      <c r="L76" s="668">
        <v>159.84000000000003</v>
      </c>
      <c r="M76" s="668">
        <v>4</v>
      </c>
      <c r="N76" s="669">
        <v>639.36000000000013</v>
      </c>
    </row>
    <row r="77" spans="1:14" ht="14.4" customHeight="1" x14ac:dyDescent="0.3">
      <c r="A77" s="664" t="s">
        <v>535</v>
      </c>
      <c r="B77" s="665" t="s">
        <v>536</v>
      </c>
      <c r="C77" s="666" t="s">
        <v>540</v>
      </c>
      <c r="D77" s="667" t="s">
        <v>2090</v>
      </c>
      <c r="E77" s="666" t="s">
        <v>554</v>
      </c>
      <c r="F77" s="667" t="s">
        <v>2094</v>
      </c>
      <c r="G77" s="666" t="s">
        <v>577</v>
      </c>
      <c r="H77" s="666" t="s">
        <v>823</v>
      </c>
      <c r="I77" s="666" t="s">
        <v>824</v>
      </c>
      <c r="J77" s="666" t="s">
        <v>825</v>
      </c>
      <c r="K77" s="666" t="s">
        <v>826</v>
      </c>
      <c r="L77" s="668">
        <v>60.281333333333336</v>
      </c>
      <c r="M77" s="668">
        <v>15</v>
      </c>
      <c r="N77" s="669">
        <v>904.22</v>
      </c>
    </row>
    <row r="78" spans="1:14" ht="14.4" customHeight="1" x14ac:dyDescent="0.3">
      <c r="A78" s="664" t="s">
        <v>535</v>
      </c>
      <c r="B78" s="665" t="s">
        <v>536</v>
      </c>
      <c r="C78" s="666" t="s">
        <v>540</v>
      </c>
      <c r="D78" s="667" t="s">
        <v>2090</v>
      </c>
      <c r="E78" s="666" t="s">
        <v>554</v>
      </c>
      <c r="F78" s="667" t="s">
        <v>2094</v>
      </c>
      <c r="G78" s="666" t="s">
        <v>577</v>
      </c>
      <c r="H78" s="666" t="s">
        <v>827</v>
      </c>
      <c r="I78" s="666" t="s">
        <v>828</v>
      </c>
      <c r="J78" s="666" t="s">
        <v>829</v>
      </c>
      <c r="K78" s="666" t="s">
        <v>830</v>
      </c>
      <c r="L78" s="668">
        <v>26.279999999999998</v>
      </c>
      <c r="M78" s="668">
        <v>6</v>
      </c>
      <c r="N78" s="669">
        <v>157.67999999999998</v>
      </c>
    </row>
    <row r="79" spans="1:14" ht="14.4" customHeight="1" x14ac:dyDescent="0.3">
      <c r="A79" s="664" t="s">
        <v>535</v>
      </c>
      <c r="B79" s="665" t="s">
        <v>536</v>
      </c>
      <c r="C79" s="666" t="s">
        <v>540</v>
      </c>
      <c r="D79" s="667" t="s">
        <v>2090</v>
      </c>
      <c r="E79" s="666" t="s">
        <v>554</v>
      </c>
      <c r="F79" s="667" t="s">
        <v>2094</v>
      </c>
      <c r="G79" s="666" t="s">
        <v>577</v>
      </c>
      <c r="H79" s="666" t="s">
        <v>831</v>
      </c>
      <c r="I79" s="666" t="s">
        <v>832</v>
      </c>
      <c r="J79" s="666" t="s">
        <v>833</v>
      </c>
      <c r="K79" s="666" t="s">
        <v>834</v>
      </c>
      <c r="L79" s="668">
        <v>219.92000000000007</v>
      </c>
      <c r="M79" s="668">
        <v>2</v>
      </c>
      <c r="N79" s="669">
        <v>439.84000000000015</v>
      </c>
    </row>
    <row r="80" spans="1:14" ht="14.4" customHeight="1" x14ac:dyDescent="0.3">
      <c r="A80" s="664" t="s">
        <v>535</v>
      </c>
      <c r="B80" s="665" t="s">
        <v>536</v>
      </c>
      <c r="C80" s="666" t="s">
        <v>540</v>
      </c>
      <c r="D80" s="667" t="s">
        <v>2090</v>
      </c>
      <c r="E80" s="666" t="s">
        <v>554</v>
      </c>
      <c r="F80" s="667" t="s">
        <v>2094</v>
      </c>
      <c r="G80" s="666" t="s">
        <v>577</v>
      </c>
      <c r="H80" s="666" t="s">
        <v>835</v>
      </c>
      <c r="I80" s="666" t="s">
        <v>836</v>
      </c>
      <c r="J80" s="666" t="s">
        <v>837</v>
      </c>
      <c r="K80" s="666"/>
      <c r="L80" s="668">
        <v>639.01</v>
      </c>
      <c r="M80" s="668">
        <v>2</v>
      </c>
      <c r="N80" s="669">
        <v>1278.02</v>
      </c>
    </row>
    <row r="81" spans="1:14" ht="14.4" customHeight="1" x14ac:dyDescent="0.3">
      <c r="A81" s="664" t="s">
        <v>535</v>
      </c>
      <c r="B81" s="665" t="s">
        <v>536</v>
      </c>
      <c r="C81" s="666" t="s">
        <v>540</v>
      </c>
      <c r="D81" s="667" t="s">
        <v>2090</v>
      </c>
      <c r="E81" s="666" t="s">
        <v>554</v>
      </c>
      <c r="F81" s="667" t="s">
        <v>2094</v>
      </c>
      <c r="G81" s="666" t="s">
        <v>577</v>
      </c>
      <c r="H81" s="666" t="s">
        <v>838</v>
      </c>
      <c r="I81" s="666" t="s">
        <v>839</v>
      </c>
      <c r="J81" s="666" t="s">
        <v>840</v>
      </c>
      <c r="K81" s="666" t="s">
        <v>841</v>
      </c>
      <c r="L81" s="668">
        <v>151.405</v>
      </c>
      <c r="M81" s="668">
        <v>6</v>
      </c>
      <c r="N81" s="669">
        <v>908.43000000000006</v>
      </c>
    </row>
    <row r="82" spans="1:14" ht="14.4" customHeight="1" x14ac:dyDescent="0.3">
      <c r="A82" s="664" t="s">
        <v>535</v>
      </c>
      <c r="B82" s="665" t="s">
        <v>536</v>
      </c>
      <c r="C82" s="666" t="s">
        <v>540</v>
      </c>
      <c r="D82" s="667" t="s">
        <v>2090</v>
      </c>
      <c r="E82" s="666" t="s">
        <v>554</v>
      </c>
      <c r="F82" s="667" t="s">
        <v>2094</v>
      </c>
      <c r="G82" s="666" t="s">
        <v>577</v>
      </c>
      <c r="H82" s="666" t="s">
        <v>842</v>
      </c>
      <c r="I82" s="666" t="s">
        <v>836</v>
      </c>
      <c r="J82" s="666" t="s">
        <v>843</v>
      </c>
      <c r="K82" s="666"/>
      <c r="L82" s="668">
        <v>94.632519569019323</v>
      </c>
      <c r="M82" s="668">
        <v>46</v>
      </c>
      <c r="N82" s="669">
        <v>4353.0959001748888</v>
      </c>
    </row>
    <row r="83" spans="1:14" ht="14.4" customHeight="1" x14ac:dyDescent="0.3">
      <c r="A83" s="664" t="s">
        <v>535</v>
      </c>
      <c r="B83" s="665" t="s">
        <v>536</v>
      </c>
      <c r="C83" s="666" t="s">
        <v>540</v>
      </c>
      <c r="D83" s="667" t="s">
        <v>2090</v>
      </c>
      <c r="E83" s="666" t="s">
        <v>554</v>
      </c>
      <c r="F83" s="667" t="s">
        <v>2094</v>
      </c>
      <c r="G83" s="666" t="s">
        <v>577</v>
      </c>
      <c r="H83" s="666" t="s">
        <v>844</v>
      </c>
      <c r="I83" s="666" t="s">
        <v>845</v>
      </c>
      <c r="J83" s="666" t="s">
        <v>846</v>
      </c>
      <c r="K83" s="666" t="s">
        <v>847</v>
      </c>
      <c r="L83" s="668">
        <v>257.37000000000006</v>
      </c>
      <c r="M83" s="668">
        <v>1</v>
      </c>
      <c r="N83" s="669">
        <v>257.37000000000006</v>
      </c>
    </row>
    <row r="84" spans="1:14" ht="14.4" customHeight="1" x14ac:dyDescent="0.3">
      <c r="A84" s="664" t="s">
        <v>535</v>
      </c>
      <c r="B84" s="665" t="s">
        <v>536</v>
      </c>
      <c r="C84" s="666" t="s">
        <v>540</v>
      </c>
      <c r="D84" s="667" t="s">
        <v>2090</v>
      </c>
      <c r="E84" s="666" t="s">
        <v>554</v>
      </c>
      <c r="F84" s="667" t="s">
        <v>2094</v>
      </c>
      <c r="G84" s="666" t="s">
        <v>577</v>
      </c>
      <c r="H84" s="666" t="s">
        <v>848</v>
      </c>
      <c r="I84" s="666" t="s">
        <v>836</v>
      </c>
      <c r="J84" s="666" t="s">
        <v>849</v>
      </c>
      <c r="K84" s="666"/>
      <c r="L84" s="668">
        <v>100.46294117647061</v>
      </c>
      <c r="M84" s="668">
        <v>17</v>
      </c>
      <c r="N84" s="669">
        <v>1707.8700000000003</v>
      </c>
    </row>
    <row r="85" spans="1:14" ht="14.4" customHeight="1" x14ac:dyDescent="0.3">
      <c r="A85" s="664" t="s">
        <v>535</v>
      </c>
      <c r="B85" s="665" t="s">
        <v>536</v>
      </c>
      <c r="C85" s="666" t="s">
        <v>540</v>
      </c>
      <c r="D85" s="667" t="s">
        <v>2090</v>
      </c>
      <c r="E85" s="666" t="s">
        <v>554</v>
      </c>
      <c r="F85" s="667" t="s">
        <v>2094</v>
      </c>
      <c r="G85" s="666" t="s">
        <v>577</v>
      </c>
      <c r="H85" s="666" t="s">
        <v>850</v>
      </c>
      <c r="I85" s="666" t="s">
        <v>836</v>
      </c>
      <c r="J85" s="666" t="s">
        <v>851</v>
      </c>
      <c r="K85" s="666"/>
      <c r="L85" s="668">
        <v>94.742999999999995</v>
      </c>
      <c r="M85" s="668">
        <v>2</v>
      </c>
      <c r="N85" s="669">
        <v>189.48599999999999</v>
      </c>
    </row>
    <row r="86" spans="1:14" ht="14.4" customHeight="1" x14ac:dyDescent="0.3">
      <c r="A86" s="664" t="s">
        <v>535</v>
      </c>
      <c r="B86" s="665" t="s">
        <v>536</v>
      </c>
      <c r="C86" s="666" t="s">
        <v>540</v>
      </c>
      <c r="D86" s="667" t="s">
        <v>2090</v>
      </c>
      <c r="E86" s="666" t="s">
        <v>554</v>
      </c>
      <c r="F86" s="667" t="s">
        <v>2094</v>
      </c>
      <c r="G86" s="666" t="s">
        <v>577</v>
      </c>
      <c r="H86" s="666" t="s">
        <v>852</v>
      </c>
      <c r="I86" s="666" t="s">
        <v>853</v>
      </c>
      <c r="J86" s="666" t="s">
        <v>854</v>
      </c>
      <c r="K86" s="666" t="s">
        <v>855</v>
      </c>
      <c r="L86" s="668">
        <v>72.299999999999983</v>
      </c>
      <c r="M86" s="668">
        <v>7</v>
      </c>
      <c r="N86" s="669">
        <v>506.09999999999991</v>
      </c>
    </row>
    <row r="87" spans="1:14" ht="14.4" customHeight="1" x14ac:dyDescent="0.3">
      <c r="A87" s="664" t="s">
        <v>535</v>
      </c>
      <c r="B87" s="665" t="s">
        <v>536</v>
      </c>
      <c r="C87" s="666" t="s">
        <v>540</v>
      </c>
      <c r="D87" s="667" t="s">
        <v>2090</v>
      </c>
      <c r="E87" s="666" t="s">
        <v>554</v>
      </c>
      <c r="F87" s="667" t="s">
        <v>2094</v>
      </c>
      <c r="G87" s="666" t="s">
        <v>577</v>
      </c>
      <c r="H87" s="666" t="s">
        <v>856</v>
      </c>
      <c r="I87" s="666" t="s">
        <v>857</v>
      </c>
      <c r="J87" s="666" t="s">
        <v>858</v>
      </c>
      <c r="K87" s="666" t="s">
        <v>859</v>
      </c>
      <c r="L87" s="668">
        <v>32.760000000000005</v>
      </c>
      <c r="M87" s="668">
        <v>8</v>
      </c>
      <c r="N87" s="669">
        <v>262.08000000000004</v>
      </c>
    </row>
    <row r="88" spans="1:14" ht="14.4" customHeight="1" x14ac:dyDescent="0.3">
      <c r="A88" s="664" t="s">
        <v>535</v>
      </c>
      <c r="B88" s="665" t="s">
        <v>536</v>
      </c>
      <c r="C88" s="666" t="s">
        <v>540</v>
      </c>
      <c r="D88" s="667" t="s">
        <v>2090</v>
      </c>
      <c r="E88" s="666" t="s">
        <v>554</v>
      </c>
      <c r="F88" s="667" t="s">
        <v>2094</v>
      </c>
      <c r="G88" s="666" t="s">
        <v>577</v>
      </c>
      <c r="H88" s="666" t="s">
        <v>860</v>
      </c>
      <c r="I88" s="666" t="s">
        <v>861</v>
      </c>
      <c r="J88" s="666" t="s">
        <v>829</v>
      </c>
      <c r="K88" s="666" t="s">
        <v>862</v>
      </c>
      <c r="L88" s="668">
        <v>58.249999561495592</v>
      </c>
      <c r="M88" s="668">
        <v>9</v>
      </c>
      <c r="N88" s="669">
        <v>524.24999605346034</v>
      </c>
    </row>
    <row r="89" spans="1:14" ht="14.4" customHeight="1" x14ac:dyDescent="0.3">
      <c r="A89" s="664" t="s">
        <v>535</v>
      </c>
      <c r="B89" s="665" t="s">
        <v>536</v>
      </c>
      <c r="C89" s="666" t="s">
        <v>540</v>
      </c>
      <c r="D89" s="667" t="s">
        <v>2090</v>
      </c>
      <c r="E89" s="666" t="s">
        <v>554</v>
      </c>
      <c r="F89" s="667" t="s">
        <v>2094</v>
      </c>
      <c r="G89" s="666" t="s">
        <v>577</v>
      </c>
      <c r="H89" s="666" t="s">
        <v>863</v>
      </c>
      <c r="I89" s="666" t="s">
        <v>864</v>
      </c>
      <c r="J89" s="666" t="s">
        <v>865</v>
      </c>
      <c r="K89" s="666" t="s">
        <v>866</v>
      </c>
      <c r="L89" s="668">
        <v>87.879999999999967</v>
      </c>
      <c r="M89" s="668">
        <v>1</v>
      </c>
      <c r="N89" s="669">
        <v>87.879999999999967</v>
      </c>
    </row>
    <row r="90" spans="1:14" ht="14.4" customHeight="1" x14ac:dyDescent="0.3">
      <c r="A90" s="664" t="s">
        <v>535</v>
      </c>
      <c r="B90" s="665" t="s">
        <v>536</v>
      </c>
      <c r="C90" s="666" t="s">
        <v>540</v>
      </c>
      <c r="D90" s="667" t="s">
        <v>2090</v>
      </c>
      <c r="E90" s="666" t="s">
        <v>554</v>
      </c>
      <c r="F90" s="667" t="s">
        <v>2094</v>
      </c>
      <c r="G90" s="666" t="s">
        <v>577</v>
      </c>
      <c r="H90" s="666" t="s">
        <v>867</v>
      </c>
      <c r="I90" s="666" t="s">
        <v>868</v>
      </c>
      <c r="J90" s="666" t="s">
        <v>869</v>
      </c>
      <c r="K90" s="666" t="s">
        <v>870</v>
      </c>
      <c r="L90" s="668">
        <v>31.591684296002565</v>
      </c>
      <c r="M90" s="668">
        <v>12</v>
      </c>
      <c r="N90" s="669">
        <v>379.10021155203077</v>
      </c>
    </row>
    <row r="91" spans="1:14" ht="14.4" customHeight="1" x14ac:dyDescent="0.3">
      <c r="A91" s="664" t="s">
        <v>535</v>
      </c>
      <c r="B91" s="665" t="s">
        <v>536</v>
      </c>
      <c r="C91" s="666" t="s">
        <v>540</v>
      </c>
      <c r="D91" s="667" t="s">
        <v>2090</v>
      </c>
      <c r="E91" s="666" t="s">
        <v>554</v>
      </c>
      <c r="F91" s="667" t="s">
        <v>2094</v>
      </c>
      <c r="G91" s="666" t="s">
        <v>577</v>
      </c>
      <c r="H91" s="666" t="s">
        <v>871</v>
      </c>
      <c r="I91" s="666" t="s">
        <v>872</v>
      </c>
      <c r="J91" s="666" t="s">
        <v>873</v>
      </c>
      <c r="K91" s="666" t="s">
        <v>874</v>
      </c>
      <c r="L91" s="668">
        <v>45.190000000000005</v>
      </c>
      <c r="M91" s="668">
        <v>3</v>
      </c>
      <c r="N91" s="669">
        <v>135.57000000000002</v>
      </c>
    </row>
    <row r="92" spans="1:14" ht="14.4" customHeight="1" x14ac:dyDescent="0.3">
      <c r="A92" s="664" t="s">
        <v>535</v>
      </c>
      <c r="B92" s="665" t="s">
        <v>536</v>
      </c>
      <c r="C92" s="666" t="s">
        <v>540</v>
      </c>
      <c r="D92" s="667" t="s">
        <v>2090</v>
      </c>
      <c r="E92" s="666" t="s">
        <v>554</v>
      </c>
      <c r="F92" s="667" t="s">
        <v>2094</v>
      </c>
      <c r="G92" s="666" t="s">
        <v>577</v>
      </c>
      <c r="H92" s="666" t="s">
        <v>875</v>
      </c>
      <c r="I92" s="666" t="s">
        <v>876</v>
      </c>
      <c r="J92" s="666" t="s">
        <v>740</v>
      </c>
      <c r="K92" s="666" t="s">
        <v>877</v>
      </c>
      <c r="L92" s="668">
        <v>67.421080369817247</v>
      </c>
      <c r="M92" s="668">
        <v>45</v>
      </c>
      <c r="N92" s="669">
        <v>3033.9486166417764</v>
      </c>
    </row>
    <row r="93" spans="1:14" ht="14.4" customHeight="1" x14ac:dyDescent="0.3">
      <c r="A93" s="664" t="s">
        <v>535</v>
      </c>
      <c r="B93" s="665" t="s">
        <v>536</v>
      </c>
      <c r="C93" s="666" t="s">
        <v>540</v>
      </c>
      <c r="D93" s="667" t="s">
        <v>2090</v>
      </c>
      <c r="E93" s="666" t="s">
        <v>554</v>
      </c>
      <c r="F93" s="667" t="s">
        <v>2094</v>
      </c>
      <c r="G93" s="666" t="s">
        <v>577</v>
      </c>
      <c r="H93" s="666" t="s">
        <v>878</v>
      </c>
      <c r="I93" s="666" t="s">
        <v>879</v>
      </c>
      <c r="J93" s="666" t="s">
        <v>817</v>
      </c>
      <c r="K93" s="666" t="s">
        <v>880</v>
      </c>
      <c r="L93" s="668">
        <v>171.99</v>
      </c>
      <c r="M93" s="668">
        <v>1</v>
      </c>
      <c r="N93" s="669">
        <v>171.99</v>
      </c>
    </row>
    <row r="94" spans="1:14" ht="14.4" customHeight="1" x14ac:dyDescent="0.3">
      <c r="A94" s="664" t="s">
        <v>535</v>
      </c>
      <c r="B94" s="665" t="s">
        <v>536</v>
      </c>
      <c r="C94" s="666" t="s">
        <v>540</v>
      </c>
      <c r="D94" s="667" t="s">
        <v>2090</v>
      </c>
      <c r="E94" s="666" t="s">
        <v>554</v>
      </c>
      <c r="F94" s="667" t="s">
        <v>2094</v>
      </c>
      <c r="G94" s="666" t="s">
        <v>577</v>
      </c>
      <c r="H94" s="666" t="s">
        <v>881</v>
      </c>
      <c r="I94" s="666" t="s">
        <v>882</v>
      </c>
      <c r="J94" s="666" t="s">
        <v>883</v>
      </c>
      <c r="K94" s="666" t="s">
        <v>884</v>
      </c>
      <c r="L94" s="668">
        <v>25.609999999999996</v>
      </c>
      <c r="M94" s="668">
        <v>5</v>
      </c>
      <c r="N94" s="669">
        <v>128.04999999999998</v>
      </c>
    </row>
    <row r="95" spans="1:14" ht="14.4" customHeight="1" x14ac:dyDescent="0.3">
      <c r="A95" s="664" t="s">
        <v>535</v>
      </c>
      <c r="B95" s="665" t="s">
        <v>536</v>
      </c>
      <c r="C95" s="666" t="s">
        <v>540</v>
      </c>
      <c r="D95" s="667" t="s">
        <v>2090</v>
      </c>
      <c r="E95" s="666" t="s">
        <v>554</v>
      </c>
      <c r="F95" s="667" t="s">
        <v>2094</v>
      </c>
      <c r="G95" s="666" t="s">
        <v>577</v>
      </c>
      <c r="H95" s="666" t="s">
        <v>885</v>
      </c>
      <c r="I95" s="666" t="s">
        <v>886</v>
      </c>
      <c r="J95" s="666" t="s">
        <v>887</v>
      </c>
      <c r="K95" s="666" t="s">
        <v>888</v>
      </c>
      <c r="L95" s="668">
        <v>34.670024543348831</v>
      </c>
      <c r="M95" s="668">
        <v>2</v>
      </c>
      <c r="N95" s="669">
        <v>69.340049086697661</v>
      </c>
    </row>
    <row r="96" spans="1:14" ht="14.4" customHeight="1" x14ac:dyDescent="0.3">
      <c r="A96" s="664" t="s">
        <v>535</v>
      </c>
      <c r="B96" s="665" t="s">
        <v>536</v>
      </c>
      <c r="C96" s="666" t="s">
        <v>540</v>
      </c>
      <c r="D96" s="667" t="s">
        <v>2090</v>
      </c>
      <c r="E96" s="666" t="s">
        <v>554</v>
      </c>
      <c r="F96" s="667" t="s">
        <v>2094</v>
      </c>
      <c r="G96" s="666" t="s">
        <v>577</v>
      </c>
      <c r="H96" s="666" t="s">
        <v>889</v>
      </c>
      <c r="I96" s="666" t="s">
        <v>890</v>
      </c>
      <c r="J96" s="666" t="s">
        <v>891</v>
      </c>
      <c r="K96" s="666" t="s">
        <v>892</v>
      </c>
      <c r="L96" s="668">
        <v>115.6699999999999</v>
      </c>
      <c r="M96" s="668">
        <v>2</v>
      </c>
      <c r="N96" s="669">
        <v>231.3399999999998</v>
      </c>
    </row>
    <row r="97" spans="1:14" ht="14.4" customHeight="1" x14ac:dyDescent="0.3">
      <c r="A97" s="664" t="s">
        <v>535</v>
      </c>
      <c r="B97" s="665" t="s">
        <v>536</v>
      </c>
      <c r="C97" s="666" t="s">
        <v>540</v>
      </c>
      <c r="D97" s="667" t="s">
        <v>2090</v>
      </c>
      <c r="E97" s="666" t="s">
        <v>554</v>
      </c>
      <c r="F97" s="667" t="s">
        <v>2094</v>
      </c>
      <c r="G97" s="666" t="s">
        <v>577</v>
      </c>
      <c r="H97" s="666" t="s">
        <v>893</v>
      </c>
      <c r="I97" s="666" t="s">
        <v>894</v>
      </c>
      <c r="J97" s="666" t="s">
        <v>895</v>
      </c>
      <c r="K97" s="666" t="s">
        <v>896</v>
      </c>
      <c r="L97" s="668">
        <v>27.670000000000005</v>
      </c>
      <c r="M97" s="668">
        <v>7</v>
      </c>
      <c r="N97" s="669">
        <v>193.69000000000003</v>
      </c>
    </row>
    <row r="98" spans="1:14" ht="14.4" customHeight="1" x14ac:dyDescent="0.3">
      <c r="A98" s="664" t="s">
        <v>535</v>
      </c>
      <c r="B98" s="665" t="s">
        <v>536</v>
      </c>
      <c r="C98" s="666" t="s">
        <v>540</v>
      </c>
      <c r="D98" s="667" t="s">
        <v>2090</v>
      </c>
      <c r="E98" s="666" t="s">
        <v>554</v>
      </c>
      <c r="F98" s="667" t="s">
        <v>2094</v>
      </c>
      <c r="G98" s="666" t="s">
        <v>577</v>
      </c>
      <c r="H98" s="666" t="s">
        <v>897</v>
      </c>
      <c r="I98" s="666" t="s">
        <v>898</v>
      </c>
      <c r="J98" s="666" t="s">
        <v>899</v>
      </c>
      <c r="K98" s="666" t="s">
        <v>900</v>
      </c>
      <c r="L98" s="668">
        <v>229.0899999999998</v>
      </c>
      <c r="M98" s="668">
        <v>2</v>
      </c>
      <c r="N98" s="669">
        <v>458.17999999999961</v>
      </c>
    </row>
    <row r="99" spans="1:14" ht="14.4" customHeight="1" x14ac:dyDescent="0.3">
      <c r="A99" s="664" t="s">
        <v>535</v>
      </c>
      <c r="B99" s="665" t="s">
        <v>536</v>
      </c>
      <c r="C99" s="666" t="s">
        <v>540</v>
      </c>
      <c r="D99" s="667" t="s">
        <v>2090</v>
      </c>
      <c r="E99" s="666" t="s">
        <v>554</v>
      </c>
      <c r="F99" s="667" t="s">
        <v>2094</v>
      </c>
      <c r="G99" s="666" t="s">
        <v>577</v>
      </c>
      <c r="H99" s="666" t="s">
        <v>901</v>
      </c>
      <c r="I99" s="666" t="s">
        <v>902</v>
      </c>
      <c r="J99" s="666" t="s">
        <v>903</v>
      </c>
      <c r="K99" s="666" t="s">
        <v>904</v>
      </c>
      <c r="L99" s="668">
        <v>40.9</v>
      </c>
      <c r="M99" s="668">
        <v>4</v>
      </c>
      <c r="N99" s="669">
        <v>163.6</v>
      </c>
    </row>
    <row r="100" spans="1:14" ht="14.4" customHeight="1" x14ac:dyDescent="0.3">
      <c r="A100" s="664" t="s">
        <v>535</v>
      </c>
      <c r="B100" s="665" t="s">
        <v>536</v>
      </c>
      <c r="C100" s="666" t="s">
        <v>540</v>
      </c>
      <c r="D100" s="667" t="s">
        <v>2090</v>
      </c>
      <c r="E100" s="666" t="s">
        <v>554</v>
      </c>
      <c r="F100" s="667" t="s">
        <v>2094</v>
      </c>
      <c r="G100" s="666" t="s">
        <v>577</v>
      </c>
      <c r="H100" s="666" t="s">
        <v>905</v>
      </c>
      <c r="I100" s="666" t="s">
        <v>836</v>
      </c>
      <c r="J100" s="666" t="s">
        <v>906</v>
      </c>
      <c r="K100" s="666"/>
      <c r="L100" s="668">
        <v>42.330000000000013</v>
      </c>
      <c r="M100" s="668">
        <v>2</v>
      </c>
      <c r="N100" s="669">
        <v>84.660000000000025</v>
      </c>
    </row>
    <row r="101" spans="1:14" ht="14.4" customHeight="1" x14ac:dyDescent="0.3">
      <c r="A101" s="664" t="s">
        <v>535</v>
      </c>
      <c r="B101" s="665" t="s">
        <v>536</v>
      </c>
      <c r="C101" s="666" t="s">
        <v>540</v>
      </c>
      <c r="D101" s="667" t="s">
        <v>2090</v>
      </c>
      <c r="E101" s="666" t="s">
        <v>554</v>
      </c>
      <c r="F101" s="667" t="s">
        <v>2094</v>
      </c>
      <c r="G101" s="666" t="s">
        <v>577</v>
      </c>
      <c r="H101" s="666" t="s">
        <v>907</v>
      </c>
      <c r="I101" s="666" t="s">
        <v>907</v>
      </c>
      <c r="J101" s="666" t="s">
        <v>908</v>
      </c>
      <c r="K101" s="666" t="s">
        <v>909</v>
      </c>
      <c r="L101" s="668">
        <v>94.25</v>
      </c>
      <c r="M101" s="668">
        <v>4</v>
      </c>
      <c r="N101" s="669">
        <v>377</v>
      </c>
    </row>
    <row r="102" spans="1:14" ht="14.4" customHeight="1" x14ac:dyDescent="0.3">
      <c r="A102" s="664" t="s">
        <v>535</v>
      </c>
      <c r="B102" s="665" t="s">
        <v>536</v>
      </c>
      <c r="C102" s="666" t="s">
        <v>540</v>
      </c>
      <c r="D102" s="667" t="s">
        <v>2090</v>
      </c>
      <c r="E102" s="666" t="s">
        <v>554</v>
      </c>
      <c r="F102" s="667" t="s">
        <v>2094</v>
      </c>
      <c r="G102" s="666" t="s">
        <v>577</v>
      </c>
      <c r="H102" s="666" t="s">
        <v>910</v>
      </c>
      <c r="I102" s="666" t="s">
        <v>911</v>
      </c>
      <c r="J102" s="666" t="s">
        <v>615</v>
      </c>
      <c r="K102" s="666" t="s">
        <v>912</v>
      </c>
      <c r="L102" s="668">
        <v>42.17</v>
      </c>
      <c r="M102" s="668">
        <v>1</v>
      </c>
      <c r="N102" s="669">
        <v>42.17</v>
      </c>
    </row>
    <row r="103" spans="1:14" ht="14.4" customHeight="1" x14ac:dyDescent="0.3">
      <c r="A103" s="664" t="s">
        <v>535</v>
      </c>
      <c r="B103" s="665" t="s">
        <v>536</v>
      </c>
      <c r="C103" s="666" t="s">
        <v>540</v>
      </c>
      <c r="D103" s="667" t="s">
        <v>2090</v>
      </c>
      <c r="E103" s="666" t="s">
        <v>554</v>
      </c>
      <c r="F103" s="667" t="s">
        <v>2094</v>
      </c>
      <c r="G103" s="666" t="s">
        <v>577</v>
      </c>
      <c r="H103" s="666" t="s">
        <v>913</v>
      </c>
      <c r="I103" s="666" t="s">
        <v>914</v>
      </c>
      <c r="J103" s="666" t="s">
        <v>915</v>
      </c>
      <c r="K103" s="666" t="s">
        <v>916</v>
      </c>
      <c r="L103" s="668">
        <v>123.76760659621073</v>
      </c>
      <c r="M103" s="668">
        <v>82</v>
      </c>
      <c r="N103" s="669">
        <v>10148.943740889279</v>
      </c>
    </row>
    <row r="104" spans="1:14" ht="14.4" customHeight="1" x14ac:dyDescent="0.3">
      <c r="A104" s="664" t="s">
        <v>535</v>
      </c>
      <c r="B104" s="665" t="s">
        <v>536</v>
      </c>
      <c r="C104" s="666" t="s">
        <v>540</v>
      </c>
      <c r="D104" s="667" t="s">
        <v>2090</v>
      </c>
      <c r="E104" s="666" t="s">
        <v>554</v>
      </c>
      <c r="F104" s="667" t="s">
        <v>2094</v>
      </c>
      <c r="G104" s="666" t="s">
        <v>577</v>
      </c>
      <c r="H104" s="666" t="s">
        <v>917</v>
      </c>
      <c r="I104" s="666" t="s">
        <v>918</v>
      </c>
      <c r="J104" s="666" t="s">
        <v>919</v>
      </c>
      <c r="K104" s="666" t="s">
        <v>920</v>
      </c>
      <c r="L104" s="668">
        <v>57.95958233991449</v>
      </c>
      <c r="M104" s="668">
        <v>1</v>
      </c>
      <c r="N104" s="669">
        <v>57.95958233991449</v>
      </c>
    </row>
    <row r="105" spans="1:14" ht="14.4" customHeight="1" x14ac:dyDescent="0.3">
      <c r="A105" s="664" t="s">
        <v>535</v>
      </c>
      <c r="B105" s="665" t="s">
        <v>536</v>
      </c>
      <c r="C105" s="666" t="s">
        <v>540</v>
      </c>
      <c r="D105" s="667" t="s">
        <v>2090</v>
      </c>
      <c r="E105" s="666" t="s">
        <v>554</v>
      </c>
      <c r="F105" s="667" t="s">
        <v>2094</v>
      </c>
      <c r="G105" s="666" t="s">
        <v>577</v>
      </c>
      <c r="H105" s="666" t="s">
        <v>921</v>
      </c>
      <c r="I105" s="666" t="s">
        <v>922</v>
      </c>
      <c r="J105" s="666" t="s">
        <v>923</v>
      </c>
      <c r="K105" s="666" t="s">
        <v>924</v>
      </c>
      <c r="L105" s="668">
        <v>112.38000000000002</v>
      </c>
      <c r="M105" s="668">
        <v>1</v>
      </c>
      <c r="N105" s="669">
        <v>112.38000000000002</v>
      </c>
    </row>
    <row r="106" spans="1:14" ht="14.4" customHeight="1" x14ac:dyDescent="0.3">
      <c r="A106" s="664" t="s">
        <v>535</v>
      </c>
      <c r="B106" s="665" t="s">
        <v>536</v>
      </c>
      <c r="C106" s="666" t="s">
        <v>540</v>
      </c>
      <c r="D106" s="667" t="s">
        <v>2090</v>
      </c>
      <c r="E106" s="666" t="s">
        <v>554</v>
      </c>
      <c r="F106" s="667" t="s">
        <v>2094</v>
      </c>
      <c r="G106" s="666" t="s">
        <v>577</v>
      </c>
      <c r="H106" s="666" t="s">
        <v>925</v>
      </c>
      <c r="I106" s="666" t="s">
        <v>926</v>
      </c>
      <c r="J106" s="666" t="s">
        <v>927</v>
      </c>
      <c r="K106" s="666" t="s">
        <v>928</v>
      </c>
      <c r="L106" s="668">
        <v>676.26</v>
      </c>
      <c r="M106" s="668">
        <v>5</v>
      </c>
      <c r="N106" s="669">
        <v>3381.3</v>
      </c>
    </row>
    <row r="107" spans="1:14" ht="14.4" customHeight="1" x14ac:dyDescent="0.3">
      <c r="A107" s="664" t="s">
        <v>535</v>
      </c>
      <c r="B107" s="665" t="s">
        <v>536</v>
      </c>
      <c r="C107" s="666" t="s">
        <v>540</v>
      </c>
      <c r="D107" s="667" t="s">
        <v>2090</v>
      </c>
      <c r="E107" s="666" t="s">
        <v>554</v>
      </c>
      <c r="F107" s="667" t="s">
        <v>2094</v>
      </c>
      <c r="G107" s="666" t="s">
        <v>577</v>
      </c>
      <c r="H107" s="666" t="s">
        <v>929</v>
      </c>
      <c r="I107" s="666" t="s">
        <v>930</v>
      </c>
      <c r="J107" s="666" t="s">
        <v>931</v>
      </c>
      <c r="K107" s="666" t="s">
        <v>932</v>
      </c>
      <c r="L107" s="668">
        <v>1592.8000000000002</v>
      </c>
      <c r="M107" s="668">
        <v>2</v>
      </c>
      <c r="N107" s="669">
        <v>3185.6000000000004</v>
      </c>
    </row>
    <row r="108" spans="1:14" ht="14.4" customHeight="1" x14ac:dyDescent="0.3">
      <c r="A108" s="664" t="s">
        <v>535</v>
      </c>
      <c r="B108" s="665" t="s">
        <v>536</v>
      </c>
      <c r="C108" s="666" t="s">
        <v>540</v>
      </c>
      <c r="D108" s="667" t="s">
        <v>2090</v>
      </c>
      <c r="E108" s="666" t="s">
        <v>554</v>
      </c>
      <c r="F108" s="667" t="s">
        <v>2094</v>
      </c>
      <c r="G108" s="666" t="s">
        <v>577</v>
      </c>
      <c r="H108" s="666" t="s">
        <v>933</v>
      </c>
      <c r="I108" s="666" t="s">
        <v>934</v>
      </c>
      <c r="J108" s="666" t="s">
        <v>935</v>
      </c>
      <c r="K108" s="666" t="s">
        <v>936</v>
      </c>
      <c r="L108" s="668">
        <v>74.879999377822813</v>
      </c>
      <c r="M108" s="668">
        <v>2</v>
      </c>
      <c r="N108" s="669">
        <v>149.75999875564563</v>
      </c>
    </row>
    <row r="109" spans="1:14" ht="14.4" customHeight="1" x14ac:dyDescent="0.3">
      <c r="A109" s="664" t="s">
        <v>535</v>
      </c>
      <c r="B109" s="665" t="s">
        <v>536</v>
      </c>
      <c r="C109" s="666" t="s">
        <v>540</v>
      </c>
      <c r="D109" s="667" t="s">
        <v>2090</v>
      </c>
      <c r="E109" s="666" t="s">
        <v>554</v>
      </c>
      <c r="F109" s="667" t="s">
        <v>2094</v>
      </c>
      <c r="G109" s="666" t="s">
        <v>577</v>
      </c>
      <c r="H109" s="666" t="s">
        <v>937</v>
      </c>
      <c r="I109" s="666" t="s">
        <v>938</v>
      </c>
      <c r="J109" s="666" t="s">
        <v>939</v>
      </c>
      <c r="K109" s="666" t="s">
        <v>940</v>
      </c>
      <c r="L109" s="668">
        <v>62.609999999999985</v>
      </c>
      <c r="M109" s="668">
        <v>1</v>
      </c>
      <c r="N109" s="669">
        <v>62.609999999999985</v>
      </c>
    </row>
    <row r="110" spans="1:14" ht="14.4" customHeight="1" x14ac:dyDescent="0.3">
      <c r="A110" s="664" t="s">
        <v>535</v>
      </c>
      <c r="B110" s="665" t="s">
        <v>536</v>
      </c>
      <c r="C110" s="666" t="s">
        <v>540</v>
      </c>
      <c r="D110" s="667" t="s">
        <v>2090</v>
      </c>
      <c r="E110" s="666" t="s">
        <v>554</v>
      </c>
      <c r="F110" s="667" t="s">
        <v>2094</v>
      </c>
      <c r="G110" s="666" t="s">
        <v>577</v>
      </c>
      <c r="H110" s="666" t="s">
        <v>941</v>
      </c>
      <c r="I110" s="666" t="s">
        <v>942</v>
      </c>
      <c r="J110" s="666" t="s">
        <v>943</v>
      </c>
      <c r="K110" s="666" t="s">
        <v>944</v>
      </c>
      <c r="L110" s="668">
        <v>242</v>
      </c>
      <c r="M110" s="668">
        <v>25</v>
      </c>
      <c r="N110" s="669">
        <v>6050</v>
      </c>
    </row>
    <row r="111" spans="1:14" ht="14.4" customHeight="1" x14ac:dyDescent="0.3">
      <c r="A111" s="664" t="s">
        <v>535</v>
      </c>
      <c r="B111" s="665" t="s">
        <v>536</v>
      </c>
      <c r="C111" s="666" t="s">
        <v>540</v>
      </c>
      <c r="D111" s="667" t="s">
        <v>2090</v>
      </c>
      <c r="E111" s="666" t="s">
        <v>554</v>
      </c>
      <c r="F111" s="667" t="s">
        <v>2094</v>
      </c>
      <c r="G111" s="666" t="s">
        <v>577</v>
      </c>
      <c r="H111" s="666" t="s">
        <v>945</v>
      </c>
      <c r="I111" s="666" t="s">
        <v>946</v>
      </c>
      <c r="J111" s="666" t="s">
        <v>627</v>
      </c>
      <c r="K111" s="666" t="s">
        <v>947</v>
      </c>
      <c r="L111" s="668">
        <v>257.83</v>
      </c>
      <c r="M111" s="668">
        <v>2</v>
      </c>
      <c r="N111" s="669">
        <v>515.66</v>
      </c>
    </row>
    <row r="112" spans="1:14" ht="14.4" customHeight="1" x14ac:dyDescent="0.3">
      <c r="A112" s="664" t="s">
        <v>535</v>
      </c>
      <c r="B112" s="665" t="s">
        <v>536</v>
      </c>
      <c r="C112" s="666" t="s">
        <v>540</v>
      </c>
      <c r="D112" s="667" t="s">
        <v>2090</v>
      </c>
      <c r="E112" s="666" t="s">
        <v>554</v>
      </c>
      <c r="F112" s="667" t="s">
        <v>2094</v>
      </c>
      <c r="G112" s="666" t="s">
        <v>577</v>
      </c>
      <c r="H112" s="666" t="s">
        <v>948</v>
      </c>
      <c r="I112" s="666" t="s">
        <v>949</v>
      </c>
      <c r="J112" s="666" t="s">
        <v>950</v>
      </c>
      <c r="K112" s="666" t="s">
        <v>951</v>
      </c>
      <c r="L112" s="668">
        <v>946.77</v>
      </c>
      <c r="M112" s="668">
        <v>2</v>
      </c>
      <c r="N112" s="669">
        <v>1893.54</v>
      </c>
    </row>
    <row r="113" spans="1:14" ht="14.4" customHeight="1" x14ac:dyDescent="0.3">
      <c r="A113" s="664" t="s">
        <v>535</v>
      </c>
      <c r="B113" s="665" t="s">
        <v>536</v>
      </c>
      <c r="C113" s="666" t="s">
        <v>540</v>
      </c>
      <c r="D113" s="667" t="s">
        <v>2090</v>
      </c>
      <c r="E113" s="666" t="s">
        <v>554</v>
      </c>
      <c r="F113" s="667" t="s">
        <v>2094</v>
      </c>
      <c r="G113" s="666" t="s">
        <v>577</v>
      </c>
      <c r="H113" s="666" t="s">
        <v>952</v>
      </c>
      <c r="I113" s="666" t="s">
        <v>953</v>
      </c>
      <c r="J113" s="666" t="s">
        <v>954</v>
      </c>
      <c r="K113" s="666" t="s">
        <v>955</v>
      </c>
      <c r="L113" s="668">
        <v>132.65</v>
      </c>
      <c r="M113" s="668">
        <v>1</v>
      </c>
      <c r="N113" s="669">
        <v>132.65</v>
      </c>
    </row>
    <row r="114" spans="1:14" ht="14.4" customHeight="1" x14ac:dyDescent="0.3">
      <c r="A114" s="664" t="s">
        <v>535</v>
      </c>
      <c r="B114" s="665" t="s">
        <v>536</v>
      </c>
      <c r="C114" s="666" t="s">
        <v>540</v>
      </c>
      <c r="D114" s="667" t="s">
        <v>2090</v>
      </c>
      <c r="E114" s="666" t="s">
        <v>554</v>
      </c>
      <c r="F114" s="667" t="s">
        <v>2094</v>
      </c>
      <c r="G114" s="666" t="s">
        <v>577</v>
      </c>
      <c r="H114" s="666" t="s">
        <v>956</v>
      </c>
      <c r="I114" s="666" t="s">
        <v>957</v>
      </c>
      <c r="J114" s="666" t="s">
        <v>676</v>
      </c>
      <c r="K114" s="666" t="s">
        <v>958</v>
      </c>
      <c r="L114" s="668">
        <v>56.88</v>
      </c>
      <c r="M114" s="668">
        <v>8</v>
      </c>
      <c r="N114" s="669">
        <v>455.04</v>
      </c>
    </row>
    <row r="115" spans="1:14" ht="14.4" customHeight="1" x14ac:dyDescent="0.3">
      <c r="A115" s="664" t="s">
        <v>535</v>
      </c>
      <c r="B115" s="665" t="s">
        <v>536</v>
      </c>
      <c r="C115" s="666" t="s">
        <v>540</v>
      </c>
      <c r="D115" s="667" t="s">
        <v>2090</v>
      </c>
      <c r="E115" s="666" t="s">
        <v>554</v>
      </c>
      <c r="F115" s="667" t="s">
        <v>2094</v>
      </c>
      <c r="G115" s="666" t="s">
        <v>577</v>
      </c>
      <c r="H115" s="666" t="s">
        <v>959</v>
      </c>
      <c r="I115" s="666" t="s">
        <v>960</v>
      </c>
      <c r="J115" s="666" t="s">
        <v>961</v>
      </c>
      <c r="K115" s="666" t="s">
        <v>962</v>
      </c>
      <c r="L115" s="668">
        <v>91.110000000000014</v>
      </c>
      <c r="M115" s="668">
        <v>2</v>
      </c>
      <c r="N115" s="669">
        <v>182.22000000000003</v>
      </c>
    </row>
    <row r="116" spans="1:14" ht="14.4" customHeight="1" x14ac:dyDescent="0.3">
      <c r="A116" s="664" t="s">
        <v>535</v>
      </c>
      <c r="B116" s="665" t="s">
        <v>536</v>
      </c>
      <c r="C116" s="666" t="s">
        <v>540</v>
      </c>
      <c r="D116" s="667" t="s">
        <v>2090</v>
      </c>
      <c r="E116" s="666" t="s">
        <v>554</v>
      </c>
      <c r="F116" s="667" t="s">
        <v>2094</v>
      </c>
      <c r="G116" s="666" t="s">
        <v>577</v>
      </c>
      <c r="H116" s="666" t="s">
        <v>963</v>
      </c>
      <c r="I116" s="666" t="s">
        <v>964</v>
      </c>
      <c r="J116" s="666" t="s">
        <v>965</v>
      </c>
      <c r="K116" s="666" t="s">
        <v>966</v>
      </c>
      <c r="L116" s="668">
        <v>188.88</v>
      </c>
      <c r="M116" s="668">
        <v>2</v>
      </c>
      <c r="N116" s="669">
        <v>377.76</v>
      </c>
    </row>
    <row r="117" spans="1:14" ht="14.4" customHeight="1" x14ac:dyDescent="0.3">
      <c r="A117" s="664" t="s">
        <v>535</v>
      </c>
      <c r="B117" s="665" t="s">
        <v>536</v>
      </c>
      <c r="C117" s="666" t="s">
        <v>540</v>
      </c>
      <c r="D117" s="667" t="s">
        <v>2090</v>
      </c>
      <c r="E117" s="666" t="s">
        <v>554</v>
      </c>
      <c r="F117" s="667" t="s">
        <v>2094</v>
      </c>
      <c r="G117" s="666" t="s">
        <v>577</v>
      </c>
      <c r="H117" s="666" t="s">
        <v>967</v>
      </c>
      <c r="I117" s="666" t="s">
        <v>968</v>
      </c>
      <c r="J117" s="666" t="s">
        <v>969</v>
      </c>
      <c r="K117" s="666" t="s">
        <v>970</v>
      </c>
      <c r="L117" s="668">
        <v>563.1497704528706</v>
      </c>
      <c r="M117" s="668">
        <v>4</v>
      </c>
      <c r="N117" s="669">
        <v>2252.5990818114824</v>
      </c>
    </row>
    <row r="118" spans="1:14" ht="14.4" customHeight="1" x14ac:dyDescent="0.3">
      <c r="A118" s="664" t="s">
        <v>535</v>
      </c>
      <c r="B118" s="665" t="s">
        <v>536</v>
      </c>
      <c r="C118" s="666" t="s">
        <v>540</v>
      </c>
      <c r="D118" s="667" t="s">
        <v>2090</v>
      </c>
      <c r="E118" s="666" t="s">
        <v>554</v>
      </c>
      <c r="F118" s="667" t="s">
        <v>2094</v>
      </c>
      <c r="G118" s="666" t="s">
        <v>577</v>
      </c>
      <c r="H118" s="666" t="s">
        <v>971</v>
      </c>
      <c r="I118" s="666" t="s">
        <v>972</v>
      </c>
      <c r="J118" s="666" t="s">
        <v>973</v>
      </c>
      <c r="K118" s="666" t="s">
        <v>974</v>
      </c>
      <c r="L118" s="668">
        <v>20.759878850001641</v>
      </c>
      <c r="M118" s="668">
        <v>194</v>
      </c>
      <c r="N118" s="669">
        <v>4027.4164969003186</v>
      </c>
    </row>
    <row r="119" spans="1:14" ht="14.4" customHeight="1" x14ac:dyDescent="0.3">
      <c r="A119" s="664" t="s">
        <v>535</v>
      </c>
      <c r="B119" s="665" t="s">
        <v>536</v>
      </c>
      <c r="C119" s="666" t="s">
        <v>540</v>
      </c>
      <c r="D119" s="667" t="s">
        <v>2090</v>
      </c>
      <c r="E119" s="666" t="s">
        <v>554</v>
      </c>
      <c r="F119" s="667" t="s">
        <v>2094</v>
      </c>
      <c r="G119" s="666" t="s">
        <v>577</v>
      </c>
      <c r="H119" s="666" t="s">
        <v>975</v>
      </c>
      <c r="I119" s="666" t="s">
        <v>976</v>
      </c>
      <c r="J119" s="666" t="s">
        <v>791</v>
      </c>
      <c r="K119" s="666" t="s">
        <v>977</v>
      </c>
      <c r="L119" s="668">
        <v>74.860330295671119</v>
      </c>
      <c r="M119" s="668">
        <v>3</v>
      </c>
      <c r="N119" s="669">
        <v>224.58099088701334</v>
      </c>
    </row>
    <row r="120" spans="1:14" ht="14.4" customHeight="1" x14ac:dyDescent="0.3">
      <c r="A120" s="664" t="s">
        <v>535</v>
      </c>
      <c r="B120" s="665" t="s">
        <v>536</v>
      </c>
      <c r="C120" s="666" t="s">
        <v>540</v>
      </c>
      <c r="D120" s="667" t="s">
        <v>2090</v>
      </c>
      <c r="E120" s="666" t="s">
        <v>554</v>
      </c>
      <c r="F120" s="667" t="s">
        <v>2094</v>
      </c>
      <c r="G120" s="666" t="s">
        <v>577</v>
      </c>
      <c r="H120" s="666" t="s">
        <v>978</v>
      </c>
      <c r="I120" s="666" t="s">
        <v>979</v>
      </c>
      <c r="J120" s="666" t="s">
        <v>980</v>
      </c>
      <c r="K120" s="666" t="s">
        <v>981</v>
      </c>
      <c r="L120" s="668">
        <v>64.698006373112676</v>
      </c>
      <c r="M120" s="668">
        <v>2</v>
      </c>
      <c r="N120" s="669">
        <v>129.39601274622535</v>
      </c>
    </row>
    <row r="121" spans="1:14" ht="14.4" customHeight="1" x14ac:dyDescent="0.3">
      <c r="A121" s="664" t="s">
        <v>535</v>
      </c>
      <c r="B121" s="665" t="s">
        <v>536</v>
      </c>
      <c r="C121" s="666" t="s">
        <v>540</v>
      </c>
      <c r="D121" s="667" t="s">
        <v>2090</v>
      </c>
      <c r="E121" s="666" t="s">
        <v>554</v>
      </c>
      <c r="F121" s="667" t="s">
        <v>2094</v>
      </c>
      <c r="G121" s="666" t="s">
        <v>577</v>
      </c>
      <c r="H121" s="666" t="s">
        <v>982</v>
      </c>
      <c r="I121" s="666" t="s">
        <v>983</v>
      </c>
      <c r="J121" s="666" t="s">
        <v>984</v>
      </c>
      <c r="K121" s="666" t="s">
        <v>985</v>
      </c>
      <c r="L121" s="668">
        <v>52.169999999999987</v>
      </c>
      <c r="M121" s="668">
        <v>1</v>
      </c>
      <c r="N121" s="669">
        <v>52.169999999999987</v>
      </c>
    </row>
    <row r="122" spans="1:14" ht="14.4" customHeight="1" x14ac:dyDescent="0.3">
      <c r="A122" s="664" t="s">
        <v>535</v>
      </c>
      <c r="B122" s="665" t="s">
        <v>536</v>
      </c>
      <c r="C122" s="666" t="s">
        <v>540</v>
      </c>
      <c r="D122" s="667" t="s">
        <v>2090</v>
      </c>
      <c r="E122" s="666" t="s">
        <v>554</v>
      </c>
      <c r="F122" s="667" t="s">
        <v>2094</v>
      </c>
      <c r="G122" s="666" t="s">
        <v>577</v>
      </c>
      <c r="H122" s="666" t="s">
        <v>986</v>
      </c>
      <c r="I122" s="666" t="s">
        <v>836</v>
      </c>
      <c r="J122" s="666" t="s">
        <v>987</v>
      </c>
      <c r="K122" s="666"/>
      <c r="L122" s="668">
        <v>132.20453942800788</v>
      </c>
      <c r="M122" s="668">
        <v>1</v>
      </c>
      <c r="N122" s="669">
        <v>132.20453942800788</v>
      </c>
    </row>
    <row r="123" spans="1:14" ht="14.4" customHeight="1" x14ac:dyDescent="0.3">
      <c r="A123" s="664" t="s">
        <v>535</v>
      </c>
      <c r="B123" s="665" t="s">
        <v>536</v>
      </c>
      <c r="C123" s="666" t="s">
        <v>540</v>
      </c>
      <c r="D123" s="667" t="s">
        <v>2090</v>
      </c>
      <c r="E123" s="666" t="s">
        <v>554</v>
      </c>
      <c r="F123" s="667" t="s">
        <v>2094</v>
      </c>
      <c r="G123" s="666" t="s">
        <v>577</v>
      </c>
      <c r="H123" s="666" t="s">
        <v>988</v>
      </c>
      <c r="I123" s="666" t="s">
        <v>836</v>
      </c>
      <c r="J123" s="666" t="s">
        <v>989</v>
      </c>
      <c r="K123" s="666"/>
      <c r="L123" s="668">
        <v>102.816</v>
      </c>
      <c r="M123" s="668">
        <v>5</v>
      </c>
      <c r="N123" s="669">
        <v>514.08000000000004</v>
      </c>
    </row>
    <row r="124" spans="1:14" ht="14.4" customHeight="1" x14ac:dyDescent="0.3">
      <c r="A124" s="664" t="s">
        <v>535</v>
      </c>
      <c r="B124" s="665" t="s">
        <v>536</v>
      </c>
      <c r="C124" s="666" t="s">
        <v>540</v>
      </c>
      <c r="D124" s="667" t="s">
        <v>2090</v>
      </c>
      <c r="E124" s="666" t="s">
        <v>554</v>
      </c>
      <c r="F124" s="667" t="s">
        <v>2094</v>
      </c>
      <c r="G124" s="666" t="s">
        <v>577</v>
      </c>
      <c r="H124" s="666" t="s">
        <v>990</v>
      </c>
      <c r="I124" s="666" t="s">
        <v>991</v>
      </c>
      <c r="J124" s="666" t="s">
        <v>992</v>
      </c>
      <c r="K124" s="666" t="s">
        <v>993</v>
      </c>
      <c r="L124" s="668">
        <v>108.85996807835133</v>
      </c>
      <c r="M124" s="668">
        <v>17</v>
      </c>
      <c r="N124" s="669">
        <v>1850.6194573319726</v>
      </c>
    </row>
    <row r="125" spans="1:14" ht="14.4" customHeight="1" x14ac:dyDescent="0.3">
      <c r="A125" s="664" t="s">
        <v>535</v>
      </c>
      <c r="B125" s="665" t="s">
        <v>536</v>
      </c>
      <c r="C125" s="666" t="s">
        <v>540</v>
      </c>
      <c r="D125" s="667" t="s">
        <v>2090</v>
      </c>
      <c r="E125" s="666" t="s">
        <v>554</v>
      </c>
      <c r="F125" s="667" t="s">
        <v>2094</v>
      </c>
      <c r="G125" s="666" t="s">
        <v>577</v>
      </c>
      <c r="H125" s="666" t="s">
        <v>994</v>
      </c>
      <c r="I125" s="666" t="s">
        <v>995</v>
      </c>
      <c r="J125" s="666" t="s">
        <v>607</v>
      </c>
      <c r="K125" s="666" t="s">
        <v>996</v>
      </c>
      <c r="L125" s="668">
        <v>69.26444444444445</v>
      </c>
      <c r="M125" s="668">
        <v>9</v>
      </c>
      <c r="N125" s="669">
        <v>623.38</v>
      </c>
    </row>
    <row r="126" spans="1:14" ht="14.4" customHeight="1" x14ac:dyDescent="0.3">
      <c r="A126" s="664" t="s">
        <v>535</v>
      </c>
      <c r="B126" s="665" t="s">
        <v>536</v>
      </c>
      <c r="C126" s="666" t="s">
        <v>540</v>
      </c>
      <c r="D126" s="667" t="s">
        <v>2090</v>
      </c>
      <c r="E126" s="666" t="s">
        <v>554</v>
      </c>
      <c r="F126" s="667" t="s">
        <v>2094</v>
      </c>
      <c r="G126" s="666" t="s">
        <v>577</v>
      </c>
      <c r="H126" s="666" t="s">
        <v>997</v>
      </c>
      <c r="I126" s="666" t="s">
        <v>998</v>
      </c>
      <c r="J126" s="666" t="s">
        <v>999</v>
      </c>
      <c r="K126" s="666" t="s">
        <v>1000</v>
      </c>
      <c r="L126" s="668">
        <v>1037.7485752677435</v>
      </c>
      <c r="M126" s="668">
        <v>2</v>
      </c>
      <c r="N126" s="669">
        <v>2075.497150535487</v>
      </c>
    </row>
    <row r="127" spans="1:14" ht="14.4" customHeight="1" x14ac:dyDescent="0.3">
      <c r="A127" s="664" t="s">
        <v>535</v>
      </c>
      <c r="B127" s="665" t="s">
        <v>536</v>
      </c>
      <c r="C127" s="666" t="s">
        <v>540</v>
      </c>
      <c r="D127" s="667" t="s">
        <v>2090</v>
      </c>
      <c r="E127" s="666" t="s">
        <v>554</v>
      </c>
      <c r="F127" s="667" t="s">
        <v>2094</v>
      </c>
      <c r="G127" s="666" t="s">
        <v>577</v>
      </c>
      <c r="H127" s="666" t="s">
        <v>1001</v>
      </c>
      <c r="I127" s="666" t="s">
        <v>836</v>
      </c>
      <c r="J127" s="666" t="s">
        <v>1002</v>
      </c>
      <c r="K127" s="666"/>
      <c r="L127" s="668">
        <v>57.406607432442343</v>
      </c>
      <c r="M127" s="668">
        <v>4</v>
      </c>
      <c r="N127" s="669">
        <v>229.62642972976937</v>
      </c>
    </row>
    <row r="128" spans="1:14" ht="14.4" customHeight="1" x14ac:dyDescent="0.3">
      <c r="A128" s="664" t="s">
        <v>535</v>
      </c>
      <c r="B128" s="665" t="s">
        <v>536</v>
      </c>
      <c r="C128" s="666" t="s">
        <v>540</v>
      </c>
      <c r="D128" s="667" t="s">
        <v>2090</v>
      </c>
      <c r="E128" s="666" t="s">
        <v>554</v>
      </c>
      <c r="F128" s="667" t="s">
        <v>2094</v>
      </c>
      <c r="G128" s="666" t="s">
        <v>577</v>
      </c>
      <c r="H128" s="666" t="s">
        <v>1003</v>
      </c>
      <c r="I128" s="666" t="s">
        <v>1004</v>
      </c>
      <c r="J128" s="666" t="s">
        <v>1005</v>
      </c>
      <c r="K128" s="666" t="s">
        <v>1006</v>
      </c>
      <c r="L128" s="668">
        <v>107.90000000000006</v>
      </c>
      <c r="M128" s="668">
        <v>1</v>
      </c>
      <c r="N128" s="669">
        <v>107.90000000000006</v>
      </c>
    </row>
    <row r="129" spans="1:14" ht="14.4" customHeight="1" x14ac:dyDescent="0.3">
      <c r="A129" s="664" t="s">
        <v>535</v>
      </c>
      <c r="B129" s="665" t="s">
        <v>536</v>
      </c>
      <c r="C129" s="666" t="s">
        <v>540</v>
      </c>
      <c r="D129" s="667" t="s">
        <v>2090</v>
      </c>
      <c r="E129" s="666" t="s">
        <v>554</v>
      </c>
      <c r="F129" s="667" t="s">
        <v>2094</v>
      </c>
      <c r="G129" s="666" t="s">
        <v>577</v>
      </c>
      <c r="H129" s="666" t="s">
        <v>1007</v>
      </c>
      <c r="I129" s="666" t="s">
        <v>1008</v>
      </c>
      <c r="J129" s="666" t="s">
        <v>1009</v>
      </c>
      <c r="K129" s="666" t="s">
        <v>1010</v>
      </c>
      <c r="L129" s="668">
        <v>98.45</v>
      </c>
      <c r="M129" s="668">
        <v>2</v>
      </c>
      <c r="N129" s="669">
        <v>196.9</v>
      </c>
    </row>
    <row r="130" spans="1:14" ht="14.4" customHeight="1" x14ac:dyDescent="0.3">
      <c r="A130" s="664" t="s">
        <v>535</v>
      </c>
      <c r="B130" s="665" t="s">
        <v>536</v>
      </c>
      <c r="C130" s="666" t="s">
        <v>540</v>
      </c>
      <c r="D130" s="667" t="s">
        <v>2090</v>
      </c>
      <c r="E130" s="666" t="s">
        <v>554</v>
      </c>
      <c r="F130" s="667" t="s">
        <v>2094</v>
      </c>
      <c r="G130" s="666" t="s">
        <v>577</v>
      </c>
      <c r="H130" s="666" t="s">
        <v>1011</v>
      </c>
      <c r="I130" s="666" t="s">
        <v>1012</v>
      </c>
      <c r="J130" s="666" t="s">
        <v>1013</v>
      </c>
      <c r="K130" s="666" t="s">
        <v>1014</v>
      </c>
      <c r="L130" s="668">
        <v>1050.1800000000005</v>
      </c>
      <c r="M130" s="668">
        <v>3</v>
      </c>
      <c r="N130" s="669">
        <v>3150.5400000000018</v>
      </c>
    </row>
    <row r="131" spans="1:14" ht="14.4" customHeight="1" x14ac:dyDescent="0.3">
      <c r="A131" s="664" t="s">
        <v>535</v>
      </c>
      <c r="B131" s="665" t="s">
        <v>536</v>
      </c>
      <c r="C131" s="666" t="s">
        <v>540</v>
      </c>
      <c r="D131" s="667" t="s">
        <v>2090</v>
      </c>
      <c r="E131" s="666" t="s">
        <v>554</v>
      </c>
      <c r="F131" s="667" t="s">
        <v>2094</v>
      </c>
      <c r="G131" s="666" t="s">
        <v>577</v>
      </c>
      <c r="H131" s="666" t="s">
        <v>1015</v>
      </c>
      <c r="I131" s="666" t="s">
        <v>1016</v>
      </c>
      <c r="J131" s="666" t="s">
        <v>1017</v>
      </c>
      <c r="K131" s="666" t="s">
        <v>1018</v>
      </c>
      <c r="L131" s="668">
        <v>31.46002103895594</v>
      </c>
      <c r="M131" s="668">
        <v>3</v>
      </c>
      <c r="N131" s="669">
        <v>94.380063116867817</v>
      </c>
    </row>
    <row r="132" spans="1:14" ht="14.4" customHeight="1" x14ac:dyDescent="0.3">
      <c r="A132" s="664" t="s">
        <v>535</v>
      </c>
      <c r="B132" s="665" t="s">
        <v>536</v>
      </c>
      <c r="C132" s="666" t="s">
        <v>540</v>
      </c>
      <c r="D132" s="667" t="s">
        <v>2090</v>
      </c>
      <c r="E132" s="666" t="s">
        <v>554</v>
      </c>
      <c r="F132" s="667" t="s">
        <v>2094</v>
      </c>
      <c r="G132" s="666" t="s">
        <v>577</v>
      </c>
      <c r="H132" s="666" t="s">
        <v>1019</v>
      </c>
      <c r="I132" s="666" t="s">
        <v>1020</v>
      </c>
      <c r="J132" s="666" t="s">
        <v>1021</v>
      </c>
      <c r="K132" s="666" t="s">
        <v>1022</v>
      </c>
      <c r="L132" s="668">
        <v>52.589999999999996</v>
      </c>
      <c r="M132" s="668">
        <v>2</v>
      </c>
      <c r="N132" s="669">
        <v>105.17999999999999</v>
      </c>
    </row>
    <row r="133" spans="1:14" ht="14.4" customHeight="1" x14ac:dyDescent="0.3">
      <c r="A133" s="664" t="s">
        <v>535</v>
      </c>
      <c r="B133" s="665" t="s">
        <v>536</v>
      </c>
      <c r="C133" s="666" t="s">
        <v>540</v>
      </c>
      <c r="D133" s="667" t="s">
        <v>2090</v>
      </c>
      <c r="E133" s="666" t="s">
        <v>554</v>
      </c>
      <c r="F133" s="667" t="s">
        <v>2094</v>
      </c>
      <c r="G133" s="666" t="s">
        <v>577</v>
      </c>
      <c r="H133" s="666" t="s">
        <v>1023</v>
      </c>
      <c r="I133" s="666" t="s">
        <v>1024</v>
      </c>
      <c r="J133" s="666" t="s">
        <v>1025</v>
      </c>
      <c r="K133" s="666" t="s">
        <v>1026</v>
      </c>
      <c r="L133" s="668">
        <v>37.370000000000019</v>
      </c>
      <c r="M133" s="668">
        <v>1</v>
      </c>
      <c r="N133" s="669">
        <v>37.370000000000019</v>
      </c>
    </row>
    <row r="134" spans="1:14" ht="14.4" customHeight="1" x14ac:dyDescent="0.3">
      <c r="A134" s="664" t="s">
        <v>535</v>
      </c>
      <c r="B134" s="665" t="s">
        <v>536</v>
      </c>
      <c r="C134" s="666" t="s">
        <v>540</v>
      </c>
      <c r="D134" s="667" t="s">
        <v>2090</v>
      </c>
      <c r="E134" s="666" t="s">
        <v>554</v>
      </c>
      <c r="F134" s="667" t="s">
        <v>2094</v>
      </c>
      <c r="G134" s="666" t="s">
        <v>577</v>
      </c>
      <c r="H134" s="666" t="s">
        <v>1027</v>
      </c>
      <c r="I134" s="666" t="s">
        <v>1028</v>
      </c>
      <c r="J134" s="666" t="s">
        <v>1029</v>
      </c>
      <c r="K134" s="666" t="s">
        <v>1030</v>
      </c>
      <c r="L134" s="668">
        <v>104.07</v>
      </c>
      <c r="M134" s="668">
        <v>2</v>
      </c>
      <c r="N134" s="669">
        <v>208.14</v>
      </c>
    </row>
    <row r="135" spans="1:14" ht="14.4" customHeight="1" x14ac:dyDescent="0.3">
      <c r="A135" s="664" t="s">
        <v>535</v>
      </c>
      <c r="B135" s="665" t="s">
        <v>536</v>
      </c>
      <c r="C135" s="666" t="s">
        <v>540</v>
      </c>
      <c r="D135" s="667" t="s">
        <v>2090</v>
      </c>
      <c r="E135" s="666" t="s">
        <v>554</v>
      </c>
      <c r="F135" s="667" t="s">
        <v>2094</v>
      </c>
      <c r="G135" s="666" t="s">
        <v>577</v>
      </c>
      <c r="H135" s="666" t="s">
        <v>1031</v>
      </c>
      <c r="I135" s="666" t="s">
        <v>1031</v>
      </c>
      <c r="J135" s="666" t="s">
        <v>1032</v>
      </c>
      <c r="K135" s="666" t="s">
        <v>558</v>
      </c>
      <c r="L135" s="668">
        <v>957.9</v>
      </c>
      <c r="M135" s="668">
        <v>1</v>
      </c>
      <c r="N135" s="669">
        <v>957.9</v>
      </c>
    </row>
    <row r="136" spans="1:14" ht="14.4" customHeight="1" x14ac:dyDescent="0.3">
      <c r="A136" s="664" t="s">
        <v>535</v>
      </c>
      <c r="B136" s="665" t="s">
        <v>536</v>
      </c>
      <c r="C136" s="666" t="s">
        <v>540</v>
      </c>
      <c r="D136" s="667" t="s">
        <v>2090</v>
      </c>
      <c r="E136" s="666" t="s">
        <v>554</v>
      </c>
      <c r="F136" s="667" t="s">
        <v>2094</v>
      </c>
      <c r="G136" s="666" t="s">
        <v>577</v>
      </c>
      <c r="H136" s="666" t="s">
        <v>1033</v>
      </c>
      <c r="I136" s="666" t="s">
        <v>1034</v>
      </c>
      <c r="J136" s="666" t="s">
        <v>1035</v>
      </c>
      <c r="K136" s="666" t="s">
        <v>638</v>
      </c>
      <c r="L136" s="668">
        <v>105.48999999999991</v>
      </c>
      <c r="M136" s="668">
        <v>1</v>
      </c>
      <c r="N136" s="669">
        <v>105.48999999999991</v>
      </c>
    </row>
    <row r="137" spans="1:14" ht="14.4" customHeight="1" x14ac:dyDescent="0.3">
      <c r="A137" s="664" t="s">
        <v>535</v>
      </c>
      <c r="B137" s="665" t="s">
        <v>536</v>
      </c>
      <c r="C137" s="666" t="s">
        <v>540</v>
      </c>
      <c r="D137" s="667" t="s">
        <v>2090</v>
      </c>
      <c r="E137" s="666" t="s">
        <v>554</v>
      </c>
      <c r="F137" s="667" t="s">
        <v>2094</v>
      </c>
      <c r="G137" s="666" t="s">
        <v>577</v>
      </c>
      <c r="H137" s="666" t="s">
        <v>1036</v>
      </c>
      <c r="I137" s="666" t="s">
        <v>1036</v>
      </c>
      <c r="J137" s="666" t="s">
        <v>1037</v>
      </c>
      <c r="K137" s="666" t="s">
        <v>1038</v>
      </c>
      <c r="L137" s="668">
        <v>220.29999999999995</v>
      </c>
      <c r="M137" s="668">
        <v>2</v>
      </c>
      <c r="N137" s="669">
        <v>440.59999999999991</v>
      </c>
    </row>
    <row r="138" spans="1:14" ht="14.4" customHeight="1" x14ac:dyDescent="0.3">
      <c r="A138" s="664" t="s">
        <v>535</v>
      </c>
      <c r="B138" s="665" t="s">
        <v>536</v>
      </c>
      <c r="C138" s="666" t="s">
        <v>540</v>
      </c>
      <c r="D138" s="667" t="s">
        <v>2090</v>
      </c>
      <c r="E138" s="666" t="s">
        <v>554</v>
      </c>
      <c r="F138" s="667" t="s">
        <v>2094</v>
      </c>
      <c r="G138" s="666" t="s">
        <v>577</v>
      </c>
      <c r="H138" s="666" t="s">
        <v>1039</v>
      </c>
      <c r="I138" s="666" t="s">
        <v>1040</v>
      </c>
      <c r="J138" s="666" t="s">
        <v>1041</v>
      </c>
      <c r="K138" s="666" t="s">
        <v>1042</v>
      </c>
      <c r="L138" s="668">
        <v>112.49871500227998</v>
      </c>
      <c r="M138" s="668">
        <v>18</v>
      </c>
      <c r="N138" s="669">
        <v>2024.9768700410395</v>
      </c>
    </row>
    <row r="139" spans="1:14" ht="14.4" customHeight="1" x14ac:dyDescent="0.3">
      <c r="A139" s="664" t="s">
        <v>535</v>
      </c>
      <c r="B139" s="665" t="s">
        <v>536</v>
      </c>
      <c r="C139" s="666" t="s">
        <v>540</v>
      </c>
      <c r="D139" s="667" t="s">
        <v>2090</v>
      </c>
      <c r="E139" s="666" t="s">
        <v>554</v>
      </c>
      <c r="F139" s="667" t="s">
        <v>2094</v>
      </c>
      <c r="G139" s="666" t="s">
        <v>577</v>
      </c>
      <c r="H139" s="666" t="s">
        <v>1043</v>
      </c>
      <c r="I139" s="666" t="s">
        <v>1044</v>
      </c>
      <c r="J139" s="666" t="s">
        <v>1045</v>
      </c>
      <c r="K139" s="666" t="s">
        <v>1046</v>
      </c>
      <c r="L139" s="668">
        <v>105.02999999999999</v>
      </c>
      <c r="M139" s="668">
        <v>1</v>
      </c>
      <c r="N139" s="669">
        <v>105.02999999999999</v>
      </c>
    </row>
    <row r="140" spans="1:14" ht="14.4" customHeight="1" x14ac:dyDescent="0.3">
      <c r="A140" s="664" t="s">
        <v>535</v>
      </c>
      <c r="B140" s="665" t="s">
        <v>536</v>
      </c>
      <c r="C140" s="666" t="s">
        <v>540</v>
      </c>
      <c r="D140" s="667" t="s">
        <v>2090</v>
      </c>
      <c r="E140" s="666" t="s">
        <v>554</v>
      </c>
      <c r="F140" s="667" t="s">
        <v>2094</v>
      </c>
      <c r="G140" s="666" t="s">
        <v>577</v>
      </c>
      <c r="H140" s="666" t="s">
        <v>1047</v>
      </c>
      <c r="I140" s="666" t="s">
        <v>1048</v>
      </c>
      <c r="J140" s="666" t="s">
        <v>1049</v>
      </c>
      <c r="K140" s="666" t="s">
        <v>1050</v>
      </c>
      <c r="L140" s="668">
        <v>20.979999999999997</v>
      </c>
      <c r="M140" s="668">
        <v>2</v>
      </c>
      <c r="N140" s="669">
        <v>41.959999999999994</v>
      </c>
    </row>
    <row r="141" spans="1:14" ht="14.4" customHeight="1" x14ac:dyDescent="0.3">
      <c r="A141" s="664" t="s">
        <v>535</v>
      </c>
      <c r="B141" s="665" t="s">
        <v>536</v>
      </c>
      <c r="C141" s="666" t="s">
        <v>540</v>
      </c>
      <c r="D141" s="667" t="s">
        <v>2090</v>
      </c>
      <c r="E141" s="666" t="s">
        <v>554</v>
      </c>
      <c r="F141" s="667" t="s">
        <v>2094</v>
      </c>
      <c r="G141" s="666" t="s">
        <v>577</v>
      </c>
      <c r="H141" s="666" t="s">
        <v>1051</v>
      </c>
      <c r="I141" s="666" t="s">
        <v>1052</v>
      </c>
      <c r="J141" s="666" t="s">
        <v>1053</v>
      </c>
      <c r="K141" s="666" t="s">
        <v>1054</v>
      </c>
      <c r="L141" s="668">
        <v>382.11135037518108</v>
      </c>
      <c r="M141" s="668">
        <v>6</v>
      </c>
      <c r="N141" s="669">
        <v>2292.6681022510866</v>
      </c>
    </row>
    <row r="142" spans="1:14" ht="14.4" customHeight="1" x14ac:dyDescent="0.3">
      <c r="A142" s="664" t="s">
        <v>535</v>
      </c>
      <c r="B142" s="665" t="s">
        <v>536</v>
      </c>
      <c r="C142" s="666" t="s">
        <v>540</v>
      </c>
      <c r="D142" s="667" t="s">
        <v>2090</v>
      </c>
      <c r="E142" s="666" t="s">
        <v>554</v>
      </c>
      <c r="F142" s="667" t="s">
        <v>2094</v>
      </c>
      <c r="G142" s="666" t="s">
        <v>577</v>
      </c>
      <c r="H142" s="666" t="s">
        <v>1055</v>
      </c>
      <c r="I142" s="666" t="s">
        <v>1055</v>
      </c>
      <c r="J142" s="666" t="s">
        <v>1056</v>
      </c>
      <c r="K142" s="666" t="s">
        <v>1057</v>
      </c>
      <c r="L142" s="668">
        <v>46.660000000000004</v>
      </c>
      <c r="M142" s="668">
        <v>10</v>
      </c>
      <c r="N142" s="669">
        <v>466.6</v>
      </c>
    </row>
    <row r="143" spans="1:14" ht="14.4" customHeight="1" x14ac:dyDescent="0.3">
      <c r="A143" s="664" t="s">
        <v>535</v>
      </c>
      <c r="B143" s="665" t="s">
        <v>536</v>
      </c>
      <c r="C143" s="666" t="s">
        <v>540</v>
      </c>
      <c r="D143" s="667" t="s">
        <v>2090</v>
      </c>
      <c r="E143" s="666" t="s">
        <v>554</v>
      </c>
      <c r="F143" s="667" t="s">
        <v>2094</v>
      </c>
      <c r="G143" s="666" t="s">
        <v>577</v>
      </c>
      <c r="H143" s="666" t="s">
        <v>1058</v>
      </c>
      <c r="I143" s="666" t="s">
        <v>1059</v>
      </c>
      <c r="J143" s="666" t="s">
        <v>1060</v>
      </c>
      <c r="K143" s="666" t="s">
        <v>1061</v>
      </c>
      <c r="L143" s="668">
        <v>96.35918091462834</v>
      </c>
      <c r="M143" s="668">
        <v>1</v>
      </c>
      <c r="N143" s="669">
        <v>96.35918091462834</v>
      </c>
    </row>
    <row r="144" spans="1:14" ht="14.4" customHeight="1" x14ac:dyDescent="0.3">
      <c r="A144" s="664" t="s">
        <v>535</v>
      </c>
      <c r="B144" s="665" t="s">
        <v>536</v>
      </c>
      <c r="C144" s="666" t="s">
        <v>540</v>
      </c>
      <c r="D144" s="667" t="s">
        <v>2090</v>
      </c>
      <c r="E144" s="666" t="s">
        <v>554</v>
      </c>
      <c r="F144" s="667" t="s">
        <v>2094</v>
      </c>
      <c r="G144" s="666" t="s">
        <v>577</v>
      </c>
      <c r="H144" s="666" t="s">
        <v>1062</v>
      </c>
      <c r="I144" s="666" t="s">
        <v>1063</v>
      </c>
      <c r="J144" s="666" t="s">
        <v>1064</v>
      </c>
      <c r="K144" s="666" t="s">
        <v>1065</v>
      </c>
      <c r="L144" s="668">
        <v>133.31</v>
      </c>
      <c r="M144" s="668">
        <v>1</v>
      </c>
      <c r="N144" s="669">
        <v>133.31</v>
      </c>
    </row>
    <row r="145" spans="1:14" ht="14.4" customHeight="1" x14ac:dyDescent="0.3">
      <c r="A145" s="664" t="s">
        <v>535</v>
      </c>
      <c r="B145" s="665" t="s">
        <v>536</v>
      </c>
      <c r="C145" s="666" t="s">
        <v>540</v>
      </c>
      <c r="D145" s="667" t="s">
        <v>2090</v>
      </c>
      <c r="E145" s="666" t="s">
        <v>554</v>
      </c>
      <c r="F145" s="667" t="s">
        <v>2094</v>
      </c>
      <c r="G145" s="666" t="s">
        <v>577</v>
      </c>
      <c r="H145" s="666" t="s">
        <v>1066</v>
      </c>
      <c r="I145" s="666" t="s">
        <v>836</v>
      </c>
      <c r="J145" s="666" t="s">
        <v>1067</v>
      </c>
      <c r="K145" s="666"/>
      <c r="L145" s="668">
        <v>409.22933333333333</v>
      </c>
      <c r="M145" s="668">
        <v>15</v>
      </c>
      <c r="N145" s="669">
        <v>6138.44</v>
      </c>
    </row>
    <row r="146" spans="1:14" ht="14.4" customHeight="1" x14ac:dyDescent="0.3">
      <c r="A146" s="664" t="s">
        <v>535</v>
      </c>
      <c r="B146" s="665" t="s">
        <v>536</v>
      </c>
      <c r="C146" s="666" t="s">
        <v>540</v>
      </c>
      <c r="D146" s="667" t="s">
        <v>2090</v>
      </c>
      <c r="E146" s="666" t="s">
        <v>554</v>
      </c>
      <c r="F146" s="667" t="s">
        <v>2094</v>
      </c>
      <c r="G146" s="666" t="s">
        <v>577</v>
      </c>
      <c r="H146" s="666" t="s">
        <v>1068</v>
      </c>
      <c r="I146" s="666" t="s">
        <v>836</v>
      </c>
      <c r="J146" s="666" t="s">
        <v>1069</v>
      </c>
      <c r="K146" s="666"/>
      <c r="L146" s="668">
        <v>166.37708698743185</v>
      </c>
      <c r="M146" s="668">
        <v>10</v>
      </c>
      <c r="N146" s="669">
        <v>1663.7708698743186</v>
      </c>
    </row>
    <row r="147" spans="1:14" ht="14.4" customHeight="1" x14ac:dyDescent="0.3">
      <c r="A147" s="664" t="s">
        <v>535</v>
      </c>
      <c r="B147" s="665" t="s">
        <v>536</v>
      </c>
      <c r="C147" s="666" t="s">
        <v>540</v>
      </c>
      <c r="D147" s="667" t="s">
        <v>2090</v>
      </c>
      <c r="E147" s="666" t="s">
        <v>554</v>
      </c>
      <c r="F147" s="667" t="s">
        <v>2094</v>
      </c>
      <c r="G147" s="666" t="s">
        <v>577</v>
      </c>
      <c r="H147" s="666" t="s">
        <v>1070</v>
      </c>
      <c r="I147" s="666" t="s">
        <v>836</v>
      </c>
      <c r="J147" s="666" t="s">
        <v>1071</v>
      </c>
      <c r="K147" s="666"/>
      <c r="L147" s="668">
        <v>126.00781502714659</v>
      </c>
      <c r="M147" s="668">
        <v>2</v>
      </c>
      <c r="N147" s="669">
        <v>252.01563005429318</v>
      </c>
    </row>
    <row r="148" spans="1:14" ht="14.4" customHeight="1" x14ac:dyDescent="0.3">
      <c r="A148" s="664" t="s">
        <v>535</v>
      </c>
      <c r="B148" s="665" t="s">
        <v>536</v>
      </c>
      <c r="C148" s="666" t="s">
        <v>540</v>
      </c>
      <c r="D148" s="667" t="s">
        <v>2090</v>
      </c>
      <c r="E148" s="666" t="s">
        <v>554</v>
      </c>
      <c r="F148" s="667" t="s">
        <v>2094</v>
      </c>
      <c r="G148" s="666" t="s">
        <v>577</v>
      </c>
      <c r="H148" s="666" t="s">
        <v>1072</v>
      </c>
      <c r="I148" s="666" t="s">
        <v>836</v>
      </c>
      <c r="J148" s="666" t="s">
        <v>1073</v>
      </c>
      <c r="K148" s="666" t="s">
        <v>1074</v>
      </c>
      <c r="L148" s="668">
        <v>81.650436696726103</v>
      </c>
      <c r="M148" s="668">
        <v>5</v>
      </c>
      <c r="N148" s="669">
        <v>408.25218348363052</v>
      </c>
    </row>
    <row r="149" spans="1:14" ht="14.4" customHeight="1" x14ac:dyDescent="0.3">
      <c r="A149" s="664" t="s">
        <v>535</v>
      </c>
      <c r="B149" s="665" t="s">
        <v>536</v>
      </c>
      <c r="C149" s="666" t="s">
        <v>540</v>
      </c>
      <c r="D149" s="667" t="s">
        <v>2090</v>
      </c>
      <c r="E149" s="666" t="s">
        <v>554</v>
      </c>
      <c r="F149" s="667" t="s">
        <v>2094</v>
      </c>
      <c r="G149" s="666" t="s">
        <v>577</v>
      </c>
      <c r="H149" s="666" t="s">
        <v>1075</v>
      </c>
      <c r="I149" s="666" t="s">
        <v>1076</v>
      </c>
      <c r="J149" s="666" t="s">
        <v>1077</v>
      </c>
      <c r="K149" s="666" t="s">
        <v>1078</v>
      </c>
      <c r="L149" s="668">
        <v>534.6400000000001</v>
      </c>
      <c r="M149" s="668">
        <v>1</v>
      </c>
      <c r="N149" s="669">
        <v>534.6400000000001</v>
      </c>
    </row>
    <row r="150" spans="1:14" ht="14.4" customHeight="1" x14ac:dyDescent="0.3">
      <c r="A150" s="664" t="s">
        <v>535</v>
      </c>
      <c r="B150" s="665" t="s">
        <v>536</v>
      </c>
      <c r="C150" s="666" t="s">
        <v>540</v>
      </c>
      <c r="D150" s="667" t="s">
        <v>2090</v>
      </c>
      <c r="E150" s="666" t="s">
        <v>554</v>
      </c>
      <c r="F150" s="667" t="s">
        <v>2094</v>
      </c>
      <c r="G150" s="666" t="s">
        <v>577</v>
      </c>
      <c r="H150" s="666" t="s">
        <v>1079</v>
      </c>
      <c r="I150" s="666" t="s">
        <v>1080</v>
      </c>
      <c r="J150" s="666" t="s">
        <v>1081</v>
      </c>
      <c r="K150" s="666"/>
      <c r="L150" s="668">
        <v>252.97794207591889</v>
      </c>
      <c r="M150" s="668">
        <v>7</v>
      </c>
      <c r="N150" s="669">
        <v>1770.8455945314322</v>
      </c>
    </row>
    <row r="151" spans="1:14" ht="14.4" customHeight="1" x14ac:dyDescent="0.3">
      <c r="A151" s="664" t="s">
        <v>535</v>
      </c>
      <c r="B151" s="665" t="s">
        <v>536</v>
      </c>
      <c r="C151" s="666" t="s">
        <v>540</v>
      </c>
      <c r="D151" s="667" t="s">
        <v>2090</v>
      </c>
      <c r="E151" s="666" t="s">
        <v>554</v>
      </c>
      <c r="F151" s="667" t="s">
        <v>2094</v>
      </c>
      <c r="G151" s="666" t="s">
        <v>577</v>
      </c>
      <c r="H151" s="666" t="s">
        <v>1082</v>
      </c>
      <c r="I151" s="666" t="s">
        <v>836</v>
      </c>
      <c r="J151" s="666" t="s">
        <v>1083</v>
      </c>
      <c r="K151" s="666"/>
      <c r="L151" s="668">
        <v>98.16656637294588</v>
      </c>
      <c r="M151" s="668">
        <v>36</v>
      </c>
      <c r="N151" s="669">
        <v>3533.9963894260518</v>
      </c>
    </row>
    <row r="152" spans="1:14" ht="14.4" customHeight="1" x14ac:dyDescent="0.3">
      <c r="A152" s="664" t="s">
        <v>535</v>
      </c>
      <c r="B152" s="665" t="s">
        <v>536</v>
      </c>
      <c r="C152" s="666" t="s">
        <v>540</v>
      </c>
      <c r="D152" s="667" t="s">
        <v>2090</v>
      </c>
      <c r="E152" s="666" t="s">
        <v>554</v>
      </c>
      <c r="F152" s="667" t="s">
        <v>2094</v>
      </c>
      <c r="G152" s="666" t="s">
        <v>577</v>
      </c>
      <c r="H152" s="666" t="s">
        <v>1084</v>
      </c>
      <c r="I152" s="666" t="s">
        <v>1085</v>
      </c>
      <c r="J152" s="666" t="s">
        <v>1086</v>
      </c>
      <c r="K152" s="666" t="s">
        <v>1087</v>
      </c>
      <c r="L152" s="668">
        <v>83.13</v>
      </c>
      <c r="M152" s="668">
        <v>3</v>
      </c>
      <c r="N152" s="669">
        <v>249.39</v>
      </c>
    </row>
    <row r="153" spans="1:14" ht="14.4" customHeight="1" x14ac:dyDescent="0.3">
      <c r="A153" s="664" t="s">
        <v>535</v>
      </c>
      <c r="B153" s="665" t="s">
        <v>536</v>
      </c>
      <c r="C153" s="666" t="s">
        <v>540</v>
      </c>
      <c r="D153" s="667" t="s">
        <v>2090</v>
      </c>
      <c r="E153" s="666" t="s">
        <v>554</v>
      </c>
      <c r="F153" s="667" t="s">
        <v>2094</v>
      </c>
      <c r="G153" s="666" t="s">
        <v>577</v>
      </c>
      <c r="H153" s="666" t="s">
        <v>1088</v>
      </c>
      <c r="I153" s="666" t="s">
        <v>1089</v>
      </c>
      <c r="J153" s="666" t="s">
        <v>1090</v>
      </c>
      <c r="K153" s="666" t="s">
        <v>1091</v>
      </c>
      <c r="L153" s="668">
        <v>197.1199978828304</v>
      </c>
      <c r="M153" s="668">
        <v>17</v>
      </c>
      <c r="N153" s="669">
        <v>3351.0399640081168</v>
      </c>
    </row>
    <row r="154" spans="1:14" ht="14.4" customHeight="1" x14ac:dyDescent="0.3">
      <c r="A154" s="664" t="s">
        <v>535</v>
      </c>
      <c r="B154" s="665" t="s">
        <v>536</v>
      </c>
      <c r="C154" s="666" t="s">
        <v>540</v>
      </c>
      <c r="D154" s="667" t="s">
        <v>2090</v>
      </c>
      <c r="E154" s="666" t="s">
        <v>554</v>
      </c>
      <c r="F154" s="667" t="s">
        <v>2094</v>
      </c>
      <c r="G154" s="666" t="s">
        <v>577</v>
      </c>
      <c r="H154" s="666" t="s">
        <v>1092</v>
      </c>
      <c r="I154" s="666" t="s">
        <v>1093</v>
      </c>
      <c r="J154" s="666" t="s">
        <v>1094</v>
      </c>
      <c r="K154" s="666" t="s">
        <v>1095</v>
      </c>
      <c r="L154" s="668">
        <v>75.639835222930472</v>
      </c>
      <c r="M154" s="668">
        <v>5</v>
      </c>
      <c r="N154" s="669">
        <v>378.19917611465235</v>
      </c>
    </row>
    <row r="155" spans="1:14" ht="14.4" customHeight="1" x14ac:dyDescent="0.3">
      <c r="A155" s="664" t="s">
        <v>535</v>
      </c>
      <c r="B155" s="665" t="s">
        <v>536</v>
      </c>
      <c r="C155" s="666" t="s">
        <v>540</v>
      </c>
      <c r="D155" s="667" t="s">
        <v>2090</v>
      </c>
      <c r="E155" s="666" t="s">
        <v>554</v>
      </c>
      <c r="F155" s="667" t="s">
        <v>2094</v>
      </c>
      <c r="G155" s="666" t="s">
        <v>577</v>
      </c>
      <c r="H155" s="666" t="s">
        <v>1096</v>
      </c>
      <c r="I155" s="666" t="s">
        <v>836</v>
      </c>
      <c r="J155" s="666" t="s">
        <v>1097</v>
      </c>
      <c r="K155" s="666"/>
      <c r="L155" s="668">
        <v>275.77</v>
      </c>
      <c r="M155" s="668">
        <v>2</v>
      </c>
      <c r="N155" s="669">
        <v>551.54</v>
      </c>
    </row>
    <row r="156" spans="1:14" ht="14.4" customHeight="1" x14ac:dyDescent="0.3">
      <c r="A156" s="664" t="s">
        <v>535</v>
      </c>
      <c r="B156" s="665" t="s">
        <v>536</v>
      </c>
      <c r="C156" s="666" t="s">
        <v>540</v>
      </c>
      <c r="D156" s="667" t="s">
        <v>2090</v>
      </c>
      <c r="E156" s="666" t="s">
        <v>554</v>
      </c>
      <c r="F156" s="667" t="s">
        <v>2094</v>
      </c>
      <c r="G156" s="666" t="s">
        <v>577</v>
      </c>
      <c r="H156" s="666" t="s">
        <v>1098</v>
      </c>
      <c r="I156" s="666" t="s">
        <v>1099</v>
      </c>
      <c r="J156" s="666" t="s">
        <v>1100</v>
      </c>
      <c r="K156" s="666" t="s">
        <v>1101</v>
      </c>
      <c r="L156" s="668">
        <v>131.56948405678381</v>
      </c>
      <c r="M156" s="668">
        <v>2</v>
      </c>
      <c r="N156" s="669">
        <v>263.13896811356761</v>
      </c>
    </row>
    <row r="157" spans="1:14" ht="14.4" customHeight="1" x14ac:dyDescent="0.3">
      <c r="A157" s="664" t="s">
        <v>535</v>
      </c>
      <c r="B157" s="665" t="s">
        <v>536</v>
      </c>
      <c r="C157" s="666" t="s">
        <v>540</v>
      </c>
      <c r="D157" s="667" t="s">
        <v>2090</v>
      </c>
      <c r="E157" s="666" t="s">
        <v>554</v>
      </c>
      <c r="F157" s="667" t="s">
        <v>2094</v>
      </c>
      <c r="G157" s="666" t="s">
        <v>577</v>
      </c>
      <c r="H157" s="666" t="s">
        <v>1102</v>
      </c>
      <c r="I157" s="666" t="s">
        <v>1103</v>
      </c>
      <c r="J157" s="666" t="s">
        <v>1104</v>
      </c>
      <c r="K157" s="666" t="s">
        <v>1105</v>
      </c>
      <c r="L157" s="668">
        <v>288.55000000000007</v>
      </c>
      <c r="M157" s="668">
        <v>2</v>
      </c>
      <c r="N157" s="669">
        <v>577.10000000000014</v>
      </c>
    </row>
    <row r="158" spans="1:14" ht="14.4" customHeight="1" x14ac:dyDescent="0.3">
      <c r="A158" s="664" t="s">
        <v>535</v>
      </c>
      <c r="B158" s="665" t="s">
        <v>536</v>
      </c>
      <c r="C158" s="666" t="s">
        <v>540</v>
      </c>
      <c r="D158" s="667" t="s">
        <v>2090</v>
      </c>
      <c r="E158" s="666" t="s">
        <v>554</v>
      </c>
      <c r="F158" s="667" t="s">
        <v>2094</v>
      </c>
      <c r="G158" s="666" t="s">
        <v>577</v>
      </c>
      <c r="H158" s="666" t="s">
        <v>1106</v>
      </c>
      <c r="I158" s="666" t="s">
        <v>1106</v>
      </c>
      <c r="J158" s="666" t="s">
        <v>1107</v>
      </c>
      <c r="K158" s="666" t="s">
        <v>1108</v>
      </c>
      <c r="L158" s="668">
        <v>1520.4099999999999</v>
      </c>
      <c r="M158" s="668">
        <v>1</v>
      </c>
      <c r="N158" s="669">
        <v>1520.4099999999999</v>
      </c>
    </row>
    <row r="159" spans="1:14" ht="14.4" customHeight="1" x14ac:dyDescent="0.3">
      <c r="A159" s="664" t="s">
        <v>535</v>
      </c>
      <c r="B159" s="665" t="s">
        <v>536</v>
      </c>
      <c r="C159" s="666" t="s">
        <v>540</v>
      </c>
      <c r="D159" s="667" t="s">
        <v>2090</v>
      </c>
      <c r="E159" s="666" t="s">
        <v>554</v>
      </c>
      <c r="F159" s="667" t="s">
        <v>2094</v>
      </c>
      <c r="G159" s="666" t="s">
        <v>577</v>
      </c>
      <c r="H159" s="666" t="s">
        <v>1109</v>
      </c>
      <c r="I159" s="666" t="s">
        <v>1110</v>
      </c>
      <c r="J159" s="666" t="s">
        <v>1111</v>
      </c>
      <c r="K159" s="666" t="s">
        <v>1112</v>
      </c>
      <c r="L159" s="668">
        <v>698.75</v>
      </c>
      <c r="M159" s="668">
        <v>1</v>
      </c>
      <c r="N159" s="669">
        <v>698.75</v>
      </c>
    </row>
    <row r="160" spans="1:14" ht="14.4" customHeight="1" x14ac:dyDescent="0.3">
      <c r="A160" s="664" t="s">
        <v>535</v>
      </c>
      <c r="B160" s="665" t="s">
        <v>536</v>
      </c>
      <c r="C160" s="666" t="s">
        <v>540</v>
      </c>
      <c r="D160" s="667" t="s">
        <v>2090</v>
      </c>
      <c r="E160" s="666" t="s">
        <v>554</v>
      </c>
      <c r="F160" s="667" t="s">
        <v>2094</v>
      </c>
      <c r="G160" s="666" t="s">
        <v>577</v>
      </c>
      <c r="H160" s="666" t="s">
        <v>1113</v>
      </c>
      <c r="I160" s="666" t="s">
        <v>836</v>
      </c>
      <c r="J160" s="666" t="s">
        <v>1114</v>
      </c>
      <c r="K160" s="666"/>
      <c r="L160" s="668">
        <v>183.6739341125915</v>
      </c>
      <c r="M160" s="668">
        <v>1</v>
      </c>
      <c r="N160" s="669">
        <v>183.6739341125915</v>
      </c>
    </row>
    <row r="161" spans="1:14" ht="14.4" customHeight="1" x14ac:dyDescent="0.3">
      <c r="A161" s="664" t="s">
        <v>535</v>
      </c>
      <c r="B161" s="665" t="s">
        <v>536</v>
      </c>
      <c r="C161" s="666" t="s">
        <v>540</v>
      </c>
      <c r="D161" s="667" t="s">
        <v>2090</v>
      </c>
      <c r="E161" s="666" t="s">
        <v>554</v>
      </c>
      <c r="F161" s="667" t="s">
        <v>2094</v>
      </c>
      <c r="G161" s="666" t="s">
        <v>577</v>
      </c>
      <c r="H161" s="666" t="s">
        <v>1115</v>
      </c>
      <c r="I161" s="666" t="s">
        <v>836</v>
      </c>
      <c r="J161" s="666" t="s">
        <v>1116</v>
      </c>
      <c r="K161" s="666" t="s">
        <v>1117</v>
      </c>
      <c r="L161" s="668">
        <v>55.32</v>
      </c>
      <c r="M161" s="668">
        <v>6</v>
      </c>
      <c r="N161" s="669">
        <v>331.92</v>
      </c>
    </row>
    <row r="162" spans="1:14" ht="14.4" customHeight="1" x14ac:dyDescent="0.3">
      <c r="A162" s="664" t="s">
        <v>535</v>
      </c>
      <c r="B162" s="665" t="s">
        <v>536</v>
      </c>
      <c r="C162" s="666" t="s">
        <v>540</v>
      </c>
      <c r="D162" s="667" t="s">
        <v>2090</v>
      </c>
      <c r="E162" s="666" t="s">
        <v>554</v>
      </c>
      <c r="F162" s="667" t="s">
        <v>2094</v>
      </c>
      <c r="G162" s="666" t="s">
        <v>577</v>
      </c>
      <c r="H162" s="666" t="s">
        <v>1118</v>
      </c>
      <c r="I162" s="666" t="s">
        <v>836</v>
      </c>
      <c r="J162" s="666" t="s">
        <v>1119</v>
      </c>
      <c r="K162" s="666"/>
      <c r="L162" s="668">
        <v>56.070000000000022</v>
      </c>
      <c r="M162" s="668">
        <v>4</v>
      </c>
      <c r="N162" s="669">
        <v>224.28000000000009</v>
      </c>
    </row>
    <row r="163" spans="1:14" ht="14.4" customHeight="1" x14ac:dyDescent="0.3">
      <c r="A163" s="664" t="s">
        <v>535</v>
      </c>
      <c r="B163" s="665" t="s">
        <v>536</v>
      </c>
      <c r="C163" s="666" t="s">
        <v>540</v>
      </c>
      <c r="D163" s="667" t="s">
        <v>2090</v>
      </c>
      <c r="E163" s="666" t="s">
        <v>554</v>
      </c>
      <c r="F163" s="667" t="s">
        <v>2094</v>
      </c>
      <c r="G163" s="666" t="s">
        <v>577</v>
      </c>
      <c r="H163" s="666" t="s">
        <v>1120</v>
      </c>
      <c r="I163" s="666" t="s">
        <v>836</v>
      </c>
      <c r="J163" s="666" t="s">
        <v>1121</v>
      </c>
      <c r="K163" s="666"/>
      <c r="L163" s="668">
        <v>26.930000000000007</v>
      </c>
      <c r="M163" s="668">
        <v>4</v>
      </c>
      <c r="N163" s="669">
        <v>107.72000000000003</v>
      </c>
    </row>
    <row r="164" spans="1:14" ht="14.4" customHeight="1" x14ac:dyDescent="0.3">
      <c r="A164" s="664" t="s">
        <v>535</v>
      </c>
      <c r="B164" s="665" t="s">
        <v>536</v>
      </c>
      <c r="C164" s="666" t="s">
        <v>540</v>
      </c>
      <c r="D164" s="667" t="s">
        <v>2090</v>
      </c>
      <c r="E164" s="666" t="s">
        <v>554</v>
      </c>
      <c r="F164" s="667" t="s">
        <v>2094</v>
      </c>
      <c r="G164" s="666" t="s">
        <v>577</v>
      </c>
      <c r="H164" s="666" t="s">
        <v>1122</v>
      </c>
      <c r="I164" s="666" t="s">
        <v>836</v>
      </c>
      <c r="J164" s="666" t="s">
        <v>1123</v>
      </c>
      <c r="K164" s="666" t="s">
        <v>1124</v>
      </c>
      <c r="L164" s="668">
        <v>10.642140998345402</v>
      </c>
      <c r="M164" s="668">
        <v>3030</v>
      </c>
      <c r="N164" s="669">
        <v>32245.68722498657</v>
      </c>
    </row>
    <row r="165" spans="1:14" ht="14.4" customHeight="1" x14ac:dyDescent="0.3">
      <c r="A165" s="664" t="s">
        <v>535</v>
      </c>
      <c r="B165" s="665" t="s">
        <v>536</v>
      </c>
      <c r="C165" s="666" t="s">
        <v>540</v>
      </c>
      <c r="D165" s="667" t="s">
        <v>2090</v>
      </c>
      <c r="E165" s="666" t="s">
        <v>554</v>
      </c>
      <c r="F165" s="667" t="s">
        <v>2094</v>
      </c>
      <c r="G165" s="666" t="s">
        <v>577</v>
      </c>
      <c r="H165" s="666" t="s">
        <v>1125</v>
      </c>
      <c r="I165" s="666" t="s">
        <v>1125</v>
      </c>
      <c r="J165" s="666" t="s">
        <v>1126</v>
      </c>
      <c r="K165" s="666" t="s">
        <v>1127</v>
      </c>
      <c r="L165" s="668">
        <v>110.00000000000003</v>
      </c>
      <c r="M165" s="668">
        <v>2</v>
      </c>
      <c r="N165" s="669">
        <v>220.00000000000006</v>
      </c>
    </row>
    <row r="166" spans="1:14" ht="14.4" customHeight="1" x14ac:dyDescent="0.3">
      <c r="A166" s="664" t="s">
        <v>535</v>
      </c>
      <c r="B166" s="665" t="s">
        <v>536</v>
      </c>
      <c r="C166" s="666" t="s">
        <v>540</v>
      </c>
      <c r="D166" s="667" t="s">
        <v>2090</v>
      </c>
      <c r="E166" s="666" t="s">
        <v>554</v>
      </c>
      <c r="F166" s="667" t="s">
        <v>2094</v>
      </c>
      <c r="G166" s="666" t="s">
        <v>577</v>
      </c>
      <c r="H166" s="666" t="s">
        <v>1128</v>
      </c>
      <c r="I166" s="666" t="s">
        <v>1128</v>
      </c>
      <c r="J166" s="666" t="s">
        <v>923</v>
      </c>
      <c r="K166" s="666" t="s">
        <v>1129</v>
      </c>
      <c r="L166" s="668">
        <v>74.889785947159396</v>
      </c>
      <c r="M166" s="668">
        <v>1</v>
      </c>
      <c r="N166" s="669">
        <v>74.889785947159396</v>
      </c>
    </row>
    <row r="167" spans="1:14" ht="14.4" customHeight="1" x14ac:dyDescent="0.3">
      <c r="A167" s="664" t="s">
        <v>535</v>
      </c>
      <c r="B167" s="665" t="s">
        <v>536</v>
      </c>
      <c r="C167" s="666" t="s">
        <v>540</v>
      </c>
      <c r="D167" s="667" t="s">
        <v>2090</v>
      </c>
      <c r="E167" s="666" t="s">
        <v>554</v>
      </c>
      <c r="F167" s="667" t="s">
        <v>2094</v>
      </c>
      <c r="G167" s="666" t="s">
        <v>577</v>
      </c>
      <c r="H167" s="666" t="s">
        <v>1130</v>
      </c>
      <c r="I167" s="666" t="s">
        <v>1130</v>
      </c>
      <c r="J167" s="666" t="s">
        <v>1131</v>
      </c>
      <c r="K167" s="666" t="s">
        <v>1132</v>
      </c>
      <c r="L167" s="668">
        <v>179.40005805784395</v>
      </c>
      <c r="M167" s="668">
        <v>4</v>
      </c>
      <c r="N167" s="669">
        <v>717.6002322313758</v>
      </c>
    </row>
    <row r="168" spans="1:14" ht="14.4" customHeight="1" x14ac:dyDescent="0.3">
      <c r="A168" s="664" t="s">
        <v>535</v>
      </c>
      <c r="B168" s="665" t="s">
        <v>536</v>
      </c>
      <c r="C168" s="666" t="s">
        <v>540</v>
      </c>
      <c r="D168" s="667" t="s">
        <v>2090</v>
      </c>
      <c r="E168" s="666" t="s">
        <v>554</v>
      </c>
      <c r="F168" s="667" t="s">
        <v>2094</v>
      </c>
      <c r="G168" s="666" t="s">
        <v>577</v>
      </c>
      <c r="H168" s="666" t="s">
        <v>1133</v>
      </c>
      <c r="I168" s="666" t="s">
        <v>1133</v>
      </c>
      <c r="J168" s="666" t="s">
        <v>1134</v>
      </c>
      <c r="K168" s="666" t="s">
        <v>993</v>
      </c>
      <c r="L168" s="668">
        <v>264.99</v>
      </c>
      <c r="M168" s="668">
        <v>3</v>
      </c>
      <c r="N168" s="669">
        <v>794.97</v>
      </c>
    </row>
    <row r="169" spans="1:14" ht="14.4" customHeight="1" x14ac:dyDescent="0.3">
      <c r="A169" s="664" t="s">
        <v>535</v>
      </c>
      <c r="B169" s="665" t="s">
        <v>536</v>
      </c>
      <c r="C169" s="666" t="s">
        <v>540</v>
      </c>
      <c r="D169" s="667" t="s">
        <v>2090</v>
      </c>
      <c r="E169" s="666" t="s">
        <v>554</v>
      </c>
      <c r="F169" s="667" t="s">
        <v>2094</v>
      </c>
      <c r="G169" s="666" t="s">
        <v>577</v>
      </c>
      <c r="H169" s="666" t="s">
        <v>1135</v>
      </c>
      <c r="I169" s="666" t="s">
        <v>836</v>
      </c>
      <c r="J169" s="666" t="s">
        <v>1136</v>
      </c>
      <c r="K169" s="666"/>
      <c r="L169" s="668">
        <v>71.829999999999984</v>
      </c>
      <c r="M169" s="668">
        <v>2</v>
      </c>
      <c r="N169" s="669">
        <v>143.65999999999997</v>
      </c>
    </row>
    <row r="170" spans="1:14" ht="14.4" customHeight="1" x14ac:dyDescent="0.3">
      <c r="A170" s="664" t="s">
        <v>535</v>
      </c>
      <c r="B170" s="665" t="s">
        <v>536</v>
      </c>
      <c r="C170" s="666" t="s">
        <v>540</v>
      </c>
      <c r="D170" s="667" t="s">
        <v>2090</v>
      </c>
      <c r="E170" s="666" t="s">
        <v>554</v>
      </c>
      <c r="F170" s="667" t="s">
        <v>2094</v>
      </c>
      <c r="G170" s="666" t="s">
        <v>577</v>
      </c>
      <c r="H170" s="666" t="s">
        <v>1137</v>
      </c>
      <c r="I170" s="666" t="s">
        <v>1137</v>
      </c>
      <c r="J170" s="666" t="s">
        <v>1138</v>
      </c>
      <c r="K170" s="666" t="s">
        <v>1139</v>
      </c>
      <c r="L170" s="668">
        <v>68.569999999999979</v>
      </c>
      <c r="M170" s="668">
        <v>2</v>
      </c>
      <c r="N170" s="669">
        <v>137.13999999999996</v>
      </c>
    </row>
    <row r="171" spans="1:14" ht="14.4" customHeight="1" x14ac:dyDescent="0.3">
      <c r="A171" s="664" t="s">
        <v>535</v>
      </c>
      <c r="B171" s="665" t="s">
        <v>536</v>
      </c>
      <c r="C171" s="666" t="s">
        <v>540</v>
      </c>
      <c r="D171" s="667" t="s">
        <v>2090</v>
      </c>
      <c r="E171" s="666" t="s">
        <v>554</v>
      </c>
      <c r="F171" s="667" t="s">
        <v>2094</v>
      </c>
      <c r="G171" s="666" t="s">
        <v>577</v>
      </c>
      <c r="H171" s="666" t="s">
        <v>1140</v>
      </c>
      <c r="I171" s="666" t="s">
        <v>1140</v>
      </c>
      <c r="J171" s="666" t="s">
        <v>1141</v>
      </c>
      <c r="K171" s="666" t="s">
        <v>1142</v>
      </c>
      <c r="L171" s="668">
        <v>793.32000000000028</v>
      </c>
      <c r="M171" s="668">
        <v>2</v>
      </c>
      <c r="N171" s="669">
        <v>1586.6400000000006</v>
      </c>
    </row>
    <row r="172" spans="1:14" ht="14.4" customHeight="1" x14ac:dyDescent="0.3">
      <c r="A172" s="664" t="s">
        <v>535</v>
      </c>
      <c r="B172" s="665" t="s">
        <v>536</v>
      </c>
      <c r="C172" s="666" t="s">
        <v>540</v>
      </c>
      <c r="D172" s="667" t="s">
        <v>2090</v>
      </c>
      <c r="E172" s="666" t="s">
        <v>554</v>
      </c>
      <c r="F172" s="667" t="s">
        <v>2094</v>
      </c>
      <c r="G172" s="666" t="s">
        <v>577</v>
      </c>
      <c r="H172" s="666" t="s">
        <v>1143</v>
      </c>
      <c r="I172" s="666" t="s">
        <v>1143</v>
      </c>
      <c r="J172" s="666" t="s">
        <v>1144</v>
      </c>
      <c r="K172" s="666" t="s">
        <v>1145</v>
      </c>
      <c r="L172" s="668">
        <v>460.21000000000021</v>
      </c>
      <c r="M172" s="668">
        <v>11.999999999999998</v>
      </c>
      <c r="N172" s="669">
        <v>5522.5200000000013</v>
      </c>
    </row>
    <row r="173" spans="1:14" ht="14.4" customHeight="1" x14ac:dyDescent="0.3">
      <c r="A173" s="664" t="s">
        <v>535</v>
      </c>
      <c r="B173" s="665" t="s">
        <v>536</v>
      </c>
      <c r="C173" s="666" t="s">
        <v>540</v>
      </c>
      <c r="D173" s="667" t="s">
        <v>2090</v>
      </c>
      <c r="E173" s="666" t="s">
        <v>554</v>
      </c>
      <c r="F173" s="667" t="s">
        <v>2094</v>
      </c>
      <c r="G173" s="666" t="s">
        <v>577</v>
      </c>
      <c r="H173" s="666" t="s">
        <v>1146</v>
      </c>
      <c r="I173" s="666" t="s">
        <v>1146</v>
      </c>
      <c r="J173" s="666" t="s">
        <v>1147</v>
      </c>
      <c r="K173" s="666" t="s">
        <v>1148</v>
      </c>
      <c r="L173" s="668">
        <v>945.64000000000021</v>
      </c>
      <c r="M173" s="668">
        <v>1</v>
      </c>
      <c r="N173" s="669">
        <v>945.64000000000021</v>
      </c>
    </row>
    <row r="174" spans="1:14" ht="14.4" customHeight="1" x14ac:dyDescent="0.3">
      <c r="A174" s="664" t="s">
        <v>535</v>
      </c>
      <c r="B174" s="665" t="s">
        <v>536</v>
      </c>
      <c r="C174" s="666" t="s">
        <v>540</v>
      </c>
      <c r="D174" s="667" t="s">
        <v>2090</v>
      </c>
      <c r="E174" s="666" t="s">
        <v>554</v>
      </c>
      <c r="F174" s="667" t="s">
        <v>2094</v>
      </c>
      <c r="G174" s="666" t="s">
        <v>577</v>
      </c>
      <c r="H174" s="666" t="s">
        <v>1149</v>
      </c>
      <c r="I174" s="666" t="s">
        <v>1149</v>
      </c>
      <c r="J174" s="666" t="s">
        <v>1150</v>
      </c>
      <c r="K174" s="666" t="s">
        <v>1151</v>
      </c>
      <c r="L174" s="668">
        <v>572.32000000000016</v>
      </c>
      <c r="M174" s="668">
        <v>3</v>
      </c>
      <c r="N174" s="669">
        <v>1716.9600000000005</v>
      </c>
    </row>
    <row r="175" spans="1:14" ht="14.4" customHeight="1" x14ac:dyDescent="0.3">
      <c r="A175" s="664" t="s">
        <v>535</v>
      </c>
      <c r="B175" s="665" t="s">
        <v>536</v>
      </c>
      <c r="C175" s="666" t="s">
        <v>540</v>
      </c>
      <c r="D175" s="667" t="s">
        <v>2090</v>
      </c>
      <c r="E175" s="666" t="s">
        <v>554</v>
      </c>
      <c r="F175" s="667" t="s">
        <v>2094</v>
      </c>
      <c r="G175" s="666" t="s">
        <v>577</v>
      </c>
      <c r="H175" s="666" t="s">
        <v>1152</v>
      </c>
      <c r="I175" s="666" t="s">
        <v>1152</v>
      </c>
      <c r="J175" s="666" t="s">
        <v>1153</v>
      </c>
      <c r="K175" s="666" t="s">
        <v>1154</v>
      </c>
      <c r="L175" s="668">
        <v>86.420002957141747</v>
      </c>
      <c r="M175" s="668">
        <v>2</v>
      </c>
      <c r="N175" s="669">
        <v>172.84000591428349</v>
      </c>
    </row>
    <row r="176" spans="1:14" ht="14.4" customHeight="1" x14ac:dyDescent="0.3">
      <c r="A176" s="664" t="s">
        <v>535</v>
      </c>
      <c r="B176" s="665" t="s">
        <v>536</v>
      </c>
      <c r="C176" s="666" t="s">
        <v>540</v>
      </c>
      <c r="D176" s="667" t="s">
        <v>2090</v>
      </c>
      <c r="E176" s="666" t="s">
        <v>554</v>
      </c>
      <c r="F176" s="667" t="s">
        <v>2094</v>
      </c>
      <c r="G176" s="666" t="s">
        <v>577</v>
      </c>
      <c r="H176" s="666" t="s">
        <v>1155</v>
      </c>
      <c r="I176" s="666" t="s">
        <v>1155</v>
      </c>
      <c r="J176" s="666" t="s">
        <v>1153</v>
      </c>
      <c r="K176" s="666" t="s">
        <v>1156</v>
      </c>
      <c r="L176" s="668">
        <v>65.727999999999994</v>
      </c>
      <c r="M176" s="668">
        <v>5</v>
      </c>
      <c r="N176" s="669">
        <v>328.64</v>
      </c>
    </row>
    <row r="177" spans="1:14" ht="14.4" customHeight="1" x14ac:dyDescent="0.3">
      <c r="A177" s="664" t="s">
        <v>535</v>
      </c>
      <c r="B177" s="665" t="s">
        <v>536</v>
      </c>
      <c r="C177" s="666" t="s">
        <v>540</v>
      </c>
      <c r="D177" s="667" t="s">
        <v>2090</v>
      </c>
      <c r="E177" s="666" t="s">
        <v>554</v>
      </c>
      <c r="F177" s="667" t="s">
        <v>2094</v>
      </c>
      <c r="G177" s="666" t="s">
        <v>577</v>
      </c>
      <c r="H177" s="666" t="s">
        <v>1157</v>
      </c>
      <c r="I177" s="666" t="s">
        <v>1157</v>
      </c>
      <c r="J177" s="666" t="s">
        <v>1158</v>
      </c>
      <c r="K177" s="666" t="s">
        <v>1159</v>
      </c>
      <c r="L177" s="668">
        <v>124.199</v>
      </c>
      <c r="M177" s="668">
        <v>6</v>
      </c>
      <c r="N177" s="669">
        <v>745.19399999999996</v>
      </c>
    </row>
    <row r="178" spans="1:14" ht="14.4" customHeight="1" x14ac:dyDescent="0.3">
      <c r="A178" s="664" t="s">
        <v>535</v>
      </c>
      <c r="B178" s="665" t="s">
        <v>536</v>
      </c>
      <c r="C178" s="666" t="s">
        <v>540</v>
      </c>
      <c r="D178" s="667" t="s">
        <v>2090</v>
      </c>
      <c r="E178" s="666" t="s">
        <v>554</v>
      </c>
      <c r="F178" s="667" t="s">
        <v>2094</v>
      </c>
      <c r="G178" s="666" t="s">
        <v>577</v>
      </c>
      <c r="H178" s="666" t="s">
        <v>1160</v>
      </c>
      <c r="I178" s="666" t="s">
        <v>1161</v>
      </c>
      <c r="J178" s="666" t="s">
        <v>1162</v>
      </c>
      <c r="K178" s="666" t="s">
        <v>1163</v>
      </c>
      <c r="L178" s="668">
        <v>110.87200632183277</v>
      </c>
      <c r="M178" s="668">
        <v>13</v>
      </c>
      <c r="N178" s="669">
        <v>1441.336082183826</v>
      </c>
    </row>
    <row r="179" spans="1:14" ht="14.4" customHeight="1" x14ac:dyDescent="0.3">
      <c r="A179" s="664" t="s">
        <v>535</v>
      </c>
      <c r="B179" s="665" t="s">
        <v>536</v>
      </c>
      <c r="C179" s="666" t="s">
        <v>540</v>
      </c>
      <c r="D179" s="667" t="s">
        <v>2090</v>
      </c>
      <c r="E179" s="666" t="s">
        <v>554</v>
      </c>
      <c r="F179" s="667" t="s">
        <v>2094</v>
      </c>
      <c r="G179" s="666" t="s">
        <v>577</v>
      </c>
      <c r="H179" s="666" t="s">
        <v>1164</v>
      </c>
      <c r="I179" s="666" t="s">
        <v>836</v>
      </c>
      <c r="J179" s="666" t="s">
        <v>1165</v>
      </c>
      <c r="K179" s="666"/>
      <c r="L179" s="668">
        <v>45.83</v>
      </c>
      <c r="M179" s="668">
        <v>2</v>
      </c>
      <c r="N179" s="669">
        <v>91.66</v>
      </c>
    </row>
    <row r="180" spans="1:14" ht="14.4" customHeight="1" x14ac:dyDescent="0.3">
      <c r="A180" s="664" t="s">
        <v>535</v>
      </c>
      <c r="B180" s="665" t="s">
        <v>536</v>
      </c>
      <c r="C180" s="666" t="s">
        <v>540</v>
      </c>
      <c r="D180" s="667" t="s">
        <v>2090</v>
      </c>
      <c r="E180" s="666" t="s">
        <v>554</v>
      </c>
      <c r="F180" s="667" t="s">
        <v>2094</v>
      </c>
      <c r="G180" s="666" t="s">
        <v>577</v>
      </c>
      <c r="H180" s="666" t="s">
        <v>1166</v>
      </c>
      <c r="I180" s="666" t="s">
        <v>836</v>
      </c>
      <c r="J180" s="666" t="s">
        <v>1167</v>
      </c>
      <c r="K180" s="666"/>
      <c r="L180" s="668">
        <v>45.829999999999991</v>
      </c>
      <c r="M180" s="668">
        <v>2</v>
      </c>
      <c r="N180" s="669">
        <v>91.659999999999982</v>
      </c>
    </row>
    <row r="181" spans="1:14" ht="14.4" customHeight="1" x14ac:dyDescent="0.3">
      <c r="A181" s="664" t="s">
        <v>535</v>
      </c>
      <c r="B181" s="665" t="s">
        <v>536</v>
      </c>
      <c r="C181" s="666" t="s">
        <v>540</v>
      </c>
      <c r="D181" s="667" t="s">
        <v>2090</v>
      </c>
      <c r="E181" s="666" t="s">
        <v>554</v>
      </c>
      <c r="F181" s="667" t="s">
        <v>2094</v>
      </c>
      <c r="G181" s="666" t="s">
        <v>577</v>
      </c>
      <c r="H181" s="666" t="s">
        <v>1168</v>
      </c>
      <c r="I181" s="666" t="s">
        <v>1168</v>
      </c>
      <c r="J181" s="666" t="s">
        <v>1169</v>
      </c>
      <c r="K181" s="666" t="s">
        <v>1170</v>
      </c>
      <c r="L181" s="668">
        <v>73.099999999999994</v>
      </c>
      <c r="M181" s="668">
        <v>8</v>
      </c>
      <c r="N181" s="669">
        <v>584.79999999999995</v>
      </c>
    </row>
    <row r="182" spans="1:14" ht="14.4" customHeight="1" x14ac:dyDescent="0.3">
      <c r="A182" s="664" t="s">
        <v>535</v>
      </c>
      <c r="B182" s="665" t="s">
        <v>536</v>
      </c>
      <c r="C182" s="666" t="s">
        <v>540</v>
      </c>
      <c r="D182" s="667" t="s">
        <v>2090</v>
      </c>
      <c r="E182" s="666" t="s">
        <v>554</v>
      </c>
      <c r="F182" s="667" t="s">
        <v>2094</v>
      </c>
      <c r="G182" s="666" t="s">
        <v>577</v>
      </c>
      <c r="H182" s="666" t="s">
        <v>1171</v>
      </c>
      <c r="I182" s="666" t="s">
        <v>1171</v>
      </c>
      <c r="J182" s="666" t="s">
        <v>1172</v>
      </c>
      <c r="K182" s="666" t="s">
        <v>1173</v>
      </c>
      <c r="L182" s="668">
        <v>372.79999999999995</v>
      </c>
      <c r="M182" s="668">
        <v>4</v>
      </c>
      <c r="N182" s="669">
        <v>1491.1999999999998</v>
      </c>
    </row>
    <row r="183" spans="1:14" ht="14.4" customHeight="1" x14ac:dyDescent="0.3">
      <c r="A183" s="664" t="s">
        <v>535</v>
      </c>
      <c r="B183" s="665" t="s">
        <v>536</v>
      </c>
      <c r="C183" s="666" t="s">
        <v>540</v>
      </c>
      <c r="D183" s="667" t="s">
        <v>2090</v>
      </c>
      <c r="E183" s="666" t="s">
        <v>554</v>
      </c>
      <c r="F183" s="667" t="s">
        <v>2094</v>
      </c>
      <c r="G183" s="666" t="s">
        <v>577</v>
      </c>
      <c r="H183" s="666" t="s">
        <v>1174</v>
      </c>
      <c r="I183" s="666" t="s">
        <v>618</v>
      </c>
      <c r="J183" s="666" t="s">
        <v>1175</v>
      </c>
      <c r="K183" s="666" t="s">
        <v>1176</v>
      </c>
      <c r="L183" s="668">
        <v>368.43009595711152</v>
      </c>
      <c r="M183" s="668">
        <v>2</v>
      </c>
      <c r="N183" s="669">
        <v>736.86019191422304</v>
      </c>
    </row>
    <row r="184" spans="1:14" ht="14.4" customHeight="1" x14ac:dyDescent="0.3">
      <c r="A184" s="664" t="s">
        <v>535</v>
      </c>
      <c r="B184" s="665" t="s">
        <v>536</v>
      </c>
      <c r="C184" s="666" t="s">
        <v>540</v>
      </c>
      <c r="D184" s="667" t="s">
        <v>2090</v>
      </c>
      <c r="E184" s="666" t="s">
        <v>554</v>
      </c>
      <c r="F184" s="667" t="s">
        <v>2094</v>
      </c>
      <c r="G184" s="666" t="s">
        <v>577</v>
      </c>
      <c r="H184" s="666" t="s">
        <v>1177</v>
      </c>
      <c r="I184" s="666" t="s">
        <v>1177</v>
      </c>
      <c r="J184" s="666" t="s">
        <v>1178</v>
      </c>
      <c r="K184" s="666" t="s">
        <v>1179</v>
      </c>
      <c r="L184" s="668">
        <v>72.879860969449382</v>
      </c>
      <c r="M184" s="668">
        <v>4</v>
      </c>
      <c r="N184" s="669">
        <v>291.51944387779753</v>
      </c>
    </row>
    <row r="185" spans="1:14" ht="14.4" customHeight="1" x14ac:dyDescent="0.3">
      <c r="A185" s="664" t="s">
        <v>535</v>
      </c>
      <c r="B185" s="665" t="s">
        <v>536</v>
      </c>
      <c r="C185" s="666" t="s">
        <v>540</v>
      </c>
      <c r="D185" s="667" t="s">
        <v>2090</v>
      </c>
      <c r="E185" s="666" t="s">
        <v>554</v>
      </c>
      <c r="F185" s="667" t="s">
        <v>2094</v>
      </c>
      <c r="G185" s="666" t="s">
        <v>577</v>
      </c>
      <c r="H185" s="666" t="s">
        <v>1180</v>
      </c>
      <c r="I185" s="666" t="s">
        <v>836</v>
      </c>
      <c r="J185" s="666" t="s">
        <v>1181</v>
      </c>
      <c r="K185" s="666"/>
      <c r="L185" s="668">
        <v>63.966666666666676</v>
      </c>
      <c r="M185" s="668">
        <v>3</v>
      </c>
      <c r="N185" s="669">
        <v>191.90000000000003</v>
      </c>
    </row>
    <row r="186" spans="1:14" ht="14.4" customHeight="1" x14ac:dyDescent="0.3">
      <c r="A186" s="664" t="s">
        <v>535</v>
      </c>
      <c r="B186" s="665" t="s">
        <v>536</v>
      </c>
      <c r="C186" s="666" t="s">
        <v>540</v>
      </c>
      <c r="D186" s="667" t="s">
        <v>2090</v>
      </c>
      <c r="E186" s="666" t="s">
        <v>554</v>
      </c>
      <c r="F186" s="667" t="s">
        <v>2094</v>
      </c>
      <c r="G186" s="666" t="s">
        <v>577</v>
      </c>
      <c r="H186" s="666" t="s">
        <v>1182</v>
      </c>
      <c r="I186" s="666" t="s">
        <v>1182</v>
      </c>
      <c r="J186" s="666" t="s">
        <v>992</v>
      </c>
      <c r="K186" s="666" t="s">
        <v>1183</v>
      </c>
      <c r="L186" s="668">
        <v>262.09928787310446</v>
      </c>
      <c r="M186" s="668">
        <v>3</v>
      </c>
      <c r="N186" s="669">
        <v>786.29786361931338</v>
      </c>
    </row>
    <row r="187" spans="1:14" ht="14.4" customHeight="1" x14ac:dyDescent="0.3">
      <c r="A187" s="664" t="s">
        <v>535</v>
      </c>
      <c r="B187" s="665" t="s">
        <v>536</v>
      </c>
      <c r="C187" s="666" t="s">
        <v>540</v>
      </c>
      <c r="D187" s="667" t="s">
        <v>2090</v>
      </c>
      <c r="E187" s="666" t="s">
        <v>554</v>
      </c>
      <c r="F187" s="667" t="s">
        <v>2094</v>
      </c>
      <c r="G187" s="666" t="s">
        <v>577</v>
      </c>
      <c r="H187" s="666" t="s">
        <v>1184</v>
      </c>
      <c r="I187" s="666" t="s">
        <v>1184</v>
      </c>
      <c r="J187" s="666" t="s">
        <v>1185</v>
      </c>
      <c r="K187" s="666" t="s">
        <v>1186</v>
      </c>
      <c r="L187" s="668">
        <v>81.900000000000006</v>
      </c>
      <c r="M187" s="668">
        <v>2</v>
      </c>
      <c r="N187" s="669">
        <v>163.80000000000001</v>
      </c>
    </row>
    <row r="188" spans="1:14" ht="14.4" customHeight="1" x14ac:dyDescent="0.3">
      <c r="A188" s="664" t="s">
        <v>535</v>
      </c>
      <c r="B188" s="665" t="s">
        <v>536</v>
      </c>
      <c r="C188" s="666" t="s">
        <v>540</v>
      </c>
      <c r="D188" s="667" t="s">
        <v>2090</v>
      </c>
      <c r="E188" s="666" t="s">
        <v>554</v>
      </c>
      <c r="F188" s="667" t="s">
        <v>2094</v>
      </c>
      <c r="G188" s="666" t="s">
        <v>577</v>
      </c>
      <c r="H188" s="666" t="s">
        <v>1187</v>
      </c>
      <c r="I188" s="666" t="s">
        <v>1187</v>
      </c>
      <c r="J188" s="666" t="s">
        <v>1188</v>
      </c>
      <c r="K188" s="666" t="s">
        <v>1189</v>
      </c>
      <c r="L188" s="668">
        <v>95.19000000000004</v>
      </c>
      <c r="M188" s="668">
        <v>2</v>
      </c>
      <c r="N188" s="669">
        <v>190.38000000000008</v>
      </c>
    </row>
    <row r="189" spans="1:14" ht="14.4" customHeight="1" x14ac:dyDescent="0.3">
      <c r="A189" s="664" t="s">
        <v>535</v>
      </c>
      <c r="B189" s="665" t="s">
        <v>536</v>
      </c>
      <c r="C189" s="666" t="s">
        <v>540</v>
      </c>
      <c r="D189" s="667" t="s">
        <v>2090</v>
      </c>
      <c r="E189" s="666" t="s">
        <v>554</v>
      </c>
      <c r="F189" s="667" t="s">
        <v>2094</v>
      </c>
      <c r="G189" s="666" t="s">
        <v>577</v>
      </c>
      <c r="H189" s="666" t="s">
        <v>1190</v>
      </c>
      <c r="I189" s="666" t="s">
        <v>1190</v>
      </c>
      <c r="J189" s="666" t="s">
        <v>1191</v>
      </c>
      <c r="K189" s="666" t="s">
        <v>1192</v>
      </c>
      <c r="L189" s="668">
        <v>239.03</v>
      </c>
      <c r="M189" s="668">
        <v>1</v>
      </c>
      <c r="N189" s="669">
        <v>239.03</v>
      </c>
    </row>
    <row r="190" spans="1:14" ht="14.4" customHeight="1" x14ac:dyDescent="0.3">
      <c r="A190" s="664" t="s">
        <v>535</v>
      </c>
      <c r="B190" s="665" t="s">
        <v>536</v>
      </c>
      <c r="C190" s="666" t="s">
        <v>540</v>
      </c>
      <c r="D190" s="667" t="s">
        <v>2090</v>
      </c>
      <c r="E190" s="666" t="s">
        <v>554</v>
      </c>
      <c r="F190" s="667" t="s">
        <v>2094</v>
      </c>
      <c r="G190" s="666" t="s">
        <v>577</v>
      </c>
      <c r="H190" s="666" t="s">
        <v>1193</v>
      </c>
      <c r="I190" s="666" t="s">
        <v>1193</v>
      </c>
      <c r="J190" s="666" t="s">
        <v>1194</v>
      </c>
      <c r="K190" s="666" t="s">
        <v>1195</v>
      </c>
      <c r="L190" s="668">
        <v>50.3</v>
      </c>
      <c r="M190" s="668">
        <v>2</v>
      </c>
      <c r="N190" s="669">
        <v>100.6</v>
      </c>
    </row>
    <row r="191" spans="1:14" ht="14.4" customHeight="1" x14ac:dyDescent="0.3">
      <c r="A191" s="664" t="s">
        <v>535</v>
      </c>
      <c r="B191" s="665" t="s">
        <v>536</v>
      </c>
      <c r="C191" s="666" t="s">
        <v>540</v>
      </c>
      <c r="D191" s="667" t="s">
        <v>2090</v>
      </c>
      <c r="E191" s="666" t="s">
        <v>554</v>
      </c>
      <c r="F191" s="667" t="s">
        <v>2094</v>
      </c>
      <c r="G191" s="666" t="s">
        <v>577</v>
      </c>
      <c r="H191" s="666" t="s">
        <v>1196</v>
      </c>
      <c r="I191" s="666" t="s">
        <v>1196</v>
      </c>
      <c r="J191" s="666" t="s">
        <v>1197</v>
      </c>
      <c r="K191" s="666" t="s">
        <v>1198</v>
      </c>
      <c r="L191" s="668">
        <v>167.97973317846311</v>
      </c>
      <c r="M191" s="668">
        <v>1</v>
      </c>
      <c r="N191" s="669">
        <v>167.97973317846311</v>
      </c>
    </row>
    <row r="192" spans="1:14" ht="14.4" customHeight="1" x14ac:dyDescent="0.3">
      <c r="A192" s="664" t="s">
        <v>535</v>
      </c>
      <c r="B192" s="665" t="s">
        <v>536</v>
      </c>
      <c r="C192" s="666" t="s">
        <v>540</v>
      </c>
      <c r="D192" s="667" t="s">
        <v>2090</v>
      </c>
      <c r="E192" s="666" t="s">
        <v>554</v>
      </c>
      <c r="F192" s="667" t="s">
        <v>2094</v>
      </c>
      <c r="G192" s="666" t="s">
        <v>577</v>
      </c>
      <c r="H192" s="666" t="s">
        <v>1199</v>
      </c>
      <c r="I192" s="666" t="s">
        <v>1199</v>
      </c>
      <c r="J192" s="666" t="s">
        <v>1200</v>
      </c>
      <c r="K192" s="666" t="s">
        <v>892</v>
      </c>
      <c r="L192" s="668">
        <v>291.83999999999997</v>
      </c>
      <c r="M192" s="668">
        <v>2</v>
      </c>
      <c r="N192" s="669">
        <v>583.67999999999995</v>
      </c>
    </row>
    <row r="193" spans="1:14" ht="14.4" customHeight="1" x14ac:dyDescent="0.3">
      <c r="A193" s="664" t="s">
        <v>535</v>
      </c>
      <c r="B193" s="665" t="s">
        <v>536</v>
      </c>
      <c r="C193" s="666" t="s">
        <v>540</v>
      </c>
      <c r="D193" s="667" t="s">
        <v>2090</v>
      </c>
      <c r="E193" s="666" t="s">
        <v>554</v>
      </c>
      <c r="F193" s="667" t="s">
        <v>2094</v>
      </c>
      <c r="G193" s="666" t="s">
        <v>577</v>
      </c>
      <c r="H193" s="666" t="s">
        <v>1201</v>
      </c>
      <c r="I193" s="666" t="s">
        <v>1201</v>
      </c>
      <c r="J193" s="666" t="s">
        <v>1202</v>
      </c>
      <c r="K193" s="666" t="s">
        <v>1203</v>
      </c>
      <c r="L193" s="668">
        <v>76.220000000000013</v>
      </c>
      <c r="M193" s="668">
        <v>1</v>
      </c>
      <c r="N193" s="669">
        <v>76.220000000000013</v>
      </c>
    </row>
    <row r="194" spans="1:14" ht="14.4" customHeight="1" x14ac:dyDescent="0.3">
      <c r="A194" s="664" t="s">
        <v>535</v>
      </c>
      <c r="B194" s="665" t="s">
        <v>536</v>
      </c>
      <c r="C194" s="666" t="s">
        <v>540</v>
      </c>
      <c r="D194" s="667" t="s">
        <v>2090</v>
      </c>
      <c r="E194" s="666" t="s">
        <v>554</v>
      </c>
      <c r="F194" s="667" t="s">
        <v>2094</v>
      </c>
      <c r="G194" s="666" t="s">
        <v>577</v>
      </c>
      <c r="H194" s="666" t="s">
        <v>1204</v>
      </c>
      <c r="I194" s="666" t="s">
        <v>1204</v>
      </c>
      <c r="J194" s="666" t="s">
        <v>1178</v>
      </c>
      <c r="K194" s="666" t="s">
        <v>1179</v>
      </c>
      <c r="L194" s="668">
        <v>72.879999999999939</v>
      </c>
      <c r="M194" s="668">
        <v>2</v>
      </c>
      <c r="N194" s="669">
        <v>145.75999999999988</v>
      </c>
    </row>
    <row r="195" spans="1:14" ht="14.4" customHeight="1" x14ac:dyDescent="0.3">
      <c r="A195" s="664" t="s">
        <v>535</v>
      </c>
      <c r="B195" s="665" t="s">
        <v>536</v>
      </c>
      <c r="C195" s="666" t="s">
        <v>540</v>
      </c>
      <c r="D195" s="667" t="s">
        <v>2090</v>
      </c>
      <c r="E195" s="666" t="s">
        <v>554</v>
      </c>
      <c r="F195" s="667" t="s">
        <v>2094</v>
      </c>
      <c r="G195" s="666" t="s">
        <v>1205</v>
      </c>
      <c r="H195" s="666" t="s">
        <v>1206</v>
      </c>
      <c r="I195" s="666" t="s">
        <v>1206</v>
      </c>
      <c r="J195" s="666" t="s">
        <v>1207</v>
      </c>
      <c r="K195" s="666" t="s">
        <v>1208</v>
      </c>
      <c r="L195" s="668">
        <v>14.879999999999997</v>
      </c>
      <c r="M195" s="668">
        <v>2</v>
      </c>
      <c r="N195" s="669">
        <v>29.759999999999994</v>
      </c>
    </row>
    <row r="196" spans="1:14" ht="14.4" customHeight="1" x14ac:dyDescent="0.3">
      <c r="A196" s="664" t="s">
        <v>535</v>
      </c>
      <c r="B196" s="665" t="s">
        <v>536</v>
      </c>
      <c r="C196" s="666" t="s">
        <v>540</v>
      </c>
      <c r="D196" s="667" t="s">
        <v>2090</v>
      </c>
      <c r="E196" s="666" t="s">
        <v>554</v>
      </c>
      <c r="F196" s="667" t="s">
        <v>2094</v>
      </c>
      <c r="G196" s="666" t="s">
        <v>1205</v>
      </c>
      <c r="H196" s="666" t="s">
        <v>1209</v>
      </c>
      <c r="I196" s="666" t="s">
        <v>1209</v>
      </c>
      <c r="J196" s="666" t="s">
        <v>1210</v>
      </c>
      <c r="K196" s="666" t="s">
        <v>1211</v>
      </c>
      <c r="L196" s="668">
        <v>12.060000000000002</v>
      </c>
      <c r="M196" s="668">
        <v>6</v>
      </c>
      <c r="N196" s="669">
        <v>72.360000000000014</v>
      </c>
    </row>
    <row r="197" spans="1:14" ht="14.4" customHeight="1" x14ac:dyDescent="0.3">
      <c r="A197" s="664" t="s">
        <v>535</v>
      </c>
      <c r="B197" s="665" t="s">
        <v>536</v>
      </c>
      <c r="C197" s="666" t="s">
        <v>540</v>
      </c>
      <c r="D197" s="667" t="s">
        <v>2090</v>
      </c>
      <c r="E197" s="666" t="s">
        <v>554</v>
      </c>
      <c r="F197" s="667" t="s">
        <v>2094</v>
      </c>
      <c r="G197" s="666" t="s">
        <v>1205</v>
      </c>
      <c r="H197" s="666" t="s">
        <v>1212</v>
      </c>
      <c r="I197" s="666" t="s">
        <v>1213</v>
      </c>
      <c r="J197" s="666" t="s">
        <v>1214</v>
      </c>
      <c r="K197" s="666" t="s">
        <v>1215</v>
      </c>
      <c r="L197" s="668">
        <v>34.75</v>
      </c>
      <c r="M197" s="668">
        <v>6</v>
      </c>
      <c r="N197" s="669">
        <v>208.5</v>
      </c>
    </row>
    <row r="198" spans="1:14" ht="14.4" customHeight="1" x14ac:dyDescent="0.3">
      <c r="A198" s="664" t="s">
        <v>535</v>
      </c>
      <c r="B198" s="665" t="s">
        <v>536</v>
      </c>
      <c r="C198" s="666" t="s">
        <v>540</v>
      </c>
      <c r="D198" s="667" t="s">
        <v>2090</v>
      </c>
      <c r="E198" s="666" t="s">
        <v>554</v>
      </c>
      <c r="F198" s="667" t="s">
        <v>2094</v>
      </c>
      <c r="G198" s="666" t="s">
        <v>1205</v>
      </c>
      <c r="H198" s="666" t="s">
        <v>1216</v>
      </c>
      <c r="I198" s="666" t="s">
        <v>1217</v>
      </c>
      <c r="J198" s="666" t="s">
        <v>1218</v>
      </c>
      <c r="K198" s="666" t="s">
        <v>1219</v>
      </c>
      <c r="L198" s="668">
        <v>45.189970516559669</v>
      </c>
      <c r="M198" s="668">
        <v>22</v>
      </c>
      <c r="N198" s="669">
        <v>994.17935136431265</v>
      </c>
    </row>
    <row r="199" spans="1:14" ht="14.4" customHeight="1" x14ac:dyDescent="0.3">
      <c r="A199" s="664" t="s">
        <v>535</v>
      </c>
      <c r="B199" s="665" t="s">
        <v>536</v>
      </c>
      <c r="C199" s="666" t="s">
        <v>540</v>
      </c>
      <c r="D199" s="667" t="s">
        <v>2090</v>
      </c>
      <c r="E199" s="666" t="s">
        <v>554</v>
      </c>
      <c r="F199" s="667" t="s">
        <v>2094</v>
      </c>
      <c r="G199" s="666" t="s">
        <v>1205</v>
      </c>
      <c r="H199" s="666" t="s">
        <v>1220</v>
      </c>
      <c r="I199" s="666" t="s">
        <v>1221</v>
      </c>
      <c r="J199" s="666" t="s">
        <v>1218</v>
      </c>
      <c r="K199" s="666" t="s">
        <v>1222</v>
      </c>
      <c r="L199" s="668">
        <v>90.380001085262364</v>
      </c>
      <c r="M199" s="668">
        <v>5</v>
      </c>
      <c r="N199" s="669">
        <v>451.90000542631185</v>
      </c>
    </row>
    <row r="200" spans="1:14" ht="14.4" customHeight="1" x14ac:dyDescent="0.3">
      <c r="A200" s="664" t="s">
        <v>535</v>
      </c>
      <c r="B200" s="665" t="s">
        <v>536</v>
      </c>
      <c r="C200" s="666" t="s">
        <v>540</v>
      </c>
      <c r="D200" s="667" t="s">
        <v>2090</v>
      </c>
      <c r="E200" s="666" t="s">
        <v>554</v>
      </c>
      <c r="F200" s="667" t="s">
        <v>2094</v>
      </c>
      <c r="G200" s="666" t="s">
        <v>1205</v>
      </c>
      <c r="H200" s="666" t="s">
        <v>1223</v>
      </c>
      <c r="I200" s="666" t="s">
        <v>1224</v>
      </c>
      <c r="J200" s="666" t="s">
        <v>1225</v>
      </c>
      <c r="K200" s="666" t="s">
        <v>1226</v>
      </c>
      <c r="L200" s="668">
        <v>98.600000000000023</v>
      </c>
      <c r="M200" s="668">
        <v>3</v>
      </c>
      <c r="N200" s="669">
        <v>295.80000000000007</v>
      </c>
    </row>
    <row r="201" spans="1:14" ht="14.4" customHeight="1" x14ac:dyDescent="0.3">
      <c r="A201" s="664" t="s">
        <v>535</v>
      </c>
      <c r="B201" s="665" t="s">
        <v>536</v>
      </c>
      <c r="C201" s="666" t="s">
        <v>540</v>
      </c>
      <c r="D201" s="667" t="s">
        <v>2090</v>
      </c>
      <c r="E201" s="666" t="s">
        <v>554</v>
      </c>
      <c r="F201" s="667" t="s">
        <v>2094</v>
      </c>
      <c r="G201" s="666" t="s">
        <v>1205</v>
      </c>
      <c r="H201" s="666" t="s">
        <v>1227</v>
      </c>
      <c r="I201" s="666" t="s">
        <v>1228</v>
      </c>
      <c r="J201" s="666" t="s">
        <v>1229</v>
      </c>
      <c r="K201" s="666" t="s">
        <v>1230</v>
      </c>
      <c r="L201" s="668">
        <v>60.430000000000035</v>
      </c>
      <c r="M201" s="668">
        <v>2</v>
      </c>
      <c r="N201" s="669">
        <v>120.86000000000007</v>
      </c>
    </row>
    <row r="202" spans="1:14" ht="14.4" customHeight="1" x14ac:dyDescent="0.3">
      <c r="A202" s="664" t="s">
        <v>535</v>
      </c>
      <c r="B202" s="665" t="s">
        <v>536</v>
      </c>
      <c r="C202" s="666" t="s">
        <v>540</v>
      </c>
      <c r="D202" s="667" t="s">
        <v>2090</v>
      </c>
      <c r="E202" s="666" t="s">
        <v>554</v>
      </c>
      <c r="F202" s="667" t="s">
        <v>2094</v>
      </c>
      <c r="G202" s="666" t="s">
        <v>1205</v>
      </c>
      <c r="H202" s="666" t="s">
        <v>1231</v>
      </c>
      <c r="I202" s="666" t="s">
        <v>1232</v>
      </c>
      <c r="J202" s="666" t="s">
        <v>1233</v>
      </c>
      <c r="K202" s="666" t="s">
        <v>1234</v>
      </c>
      <c r="L202" s="668">
        <v>62.140000000000029</v>
      </c>
      <c r="M202" s="668">
        <v>1</v>
      </c>
      <c r="N202" s="669">
        <v>62.140000000000029</v>
      </c>
    </row>
    <row r="203" spans="1:14" ht="14.4" customHeight="1" x14ac:dyDescent="0.3">
      <c r="A203" s="664" t="s">
        <v>535</v>
      </c>
      <c r="B203" s="665" t="s">
        <v>536</v>
      </c>
      <c r="C203" s="666" t="s">
        <v>540</v>
      </c>
      <c r="D203" s="667" t="s">
        <v>2090</v>
      </c>
      <c r="E203" s="666" t="s">
        <v>554</v>
      </c>
      <c r="F203" s="667" t="s">
        <v>2094</v>
      </c>
      <c r="G203" s="666" t="s">
        <v>1205</v>
      </c>
      <c r="H203" s="666" t="s">
        <v>1235</v>
      </c>
      <c r="I203" s="666" t="s">
        <v>1236</v>
      </c>
      <c r="J203" s="666" t="s">
        <v>1237</v>
      </c>
      <c r="K203" s="666" t="s">
        <v>1238</v>
      </c>
      <c r="L203" s="668">
        <v>160.62</v>
      </c>
      <c r="M203" s="668">
        <v>1</v>
      </c>
      <c r="N203" s="669">
        <v>160.62</v>
      </c>
    </row>
    <row r="204" spans="1:14" ht="14.4" customHeight="1" x14ac:dyDescent="0.3">
      <c r="A204" s="664" t="s">
        <v>535</v>
      </c>
      <c r="B204" s="665" t="s">
        <v>536</v>
      </c>
      <c r="C204" s="666" t="s">
        <v>540</v>
      </c>
      <c r="D204" s="667" t="s">
        <v>2090</v>
      </c>
      <c r="E204" s="666" t="s">
        <v>554</v>
      </c>
      <c r="F204" s="667" t="s">
        <v>2094</v>
      </c>
      <c r="G204" s="666" t="s">
        <v>1205</v>
      </c>
      <c r="H204" s="666" t="s">
        <v>1239</v>
      </c>
      <c r="I204" s="666" t="s">
        <v>1240</v>
      </c>
      <c r="J204" s="666" t="s">
        <v>1241</v>
      </c>
      <c r="K204" s="666" t="s">
        <v>1242</v>
      </c>
      <c r="L204" s="668">
        <v>721.20016383369023</v>
      </c>
      <c r="M204" s="668">
        <v>20</v>
      </c>
      <c r="N204" s="669">
        <v>14424.003276673804</v>
      </c>
    </row>
    <row r="205" spans="1:14" ht="14.4" customHeight="1" x14ac:dyDescent="0.3">
      <c r="A205" s="664" t="s">
        <v>535</v>
      </c>
      <c r="B205" s="665" t="s">
        <v>536</v>
      </c>
      <c r="C205" s="666" t="s">
        <v>540</v>
      </c>
      <c r="D205" s="667" t="s">
        <v>2090</v>
      </c>
      <c r="E205" s="666" t="s">
        <v>554</v>
      </c>
      <c r="F205" s="667" t="s">
        <v>2094</v>
      </c>
      <c r="G205" s="666" t="s">
        <v>1205</v>
      </c>
      <c r="H205" s="666" t="s">
        <v>1243</v>
      </c>
      <c r="I205" s="666" t="s">
        <v>1244</v>
      </c>
      <c r="J205" s="666" t="s">
        <v>1245</v>
      </c>
      <c r="K205" s="666" t="s">
        <v>1246</v>
      </c>
      <c r="L205" s="668">
        <v>46.819809184769639</v>
      </c>
      <c r="M205" s="668">
        <v>1</v>
      </c>
      <c r="N205" s="669">
        <v>46.819809184769639</v>
      </c>
    </row>
    <row r="206" spans="1:14" ht="14.4" customHeight="1" x14ac:dyDescent="0.3">
      <c r="A206" s="664" t="s">
        <v>535</v>
      </c>
      <c r="B206" s="665" t="s">
        <v>536</v>
      </c>
      <c r="C206" s="666" t="s">
        <v>540</v>
      </c>
      <c r="D206" s="667" t="s">
        <v>2090</v>
      </c>
      <c r="E206" s="666" t="s">
        <v>554</v>
      </c>
      <c r="F206" s="667" t="s">
        <v>2094</v>
      </c>
      <c r="G206" s="666" t="s">
        <v>1205</v>
      </c>
      <c r="H206" s="666" t="s">
        <v>1247</v>
      </c>
      <c r="I206" s="666" t="s">
        <v>1248</v>
      </c>
      <c r="J206" s="666" t="s">
        <v>1249</v>
      </c>
      <c r="K206" s="666" t="s">
        <v>558</v>
      </c>
      <c r="L206" s="668">
        <v>48.819947881897178</v>
      </c>
      <c r="M206" s="668">
        <v>27</v>
      </c>
      <c r="N206" s="669">
        <v>1318.1385928112238</v>
      </c>
    </row>
    <row r="207" spans="1:14" ht="14.4" customHeight="1" x14ac:dyDescent="0.3">
      <c r="A207" s="664" t="s">
        <v>535</v>
      </c>
      <c r="B207" s="665" t="s">
        <v>536</v>
      </c>
      <c r="C207" s="666" t="s">
        <v>540</v>
      </c>
      <c r="D207" s="667" t="s">
        <v>2090</v>
      </c>
      <c r="E207" s="666" t="s">
        <v>554</v>
      </c>
      <c r="F207" s="667" t="s">
        <v>2094</v>
      </c>
      <c r="G207" s="666" t="s">
        <v>1205</v>
      </c>
      <c r="H207" s="666" t="s">
        <v>1250</v>
      </c>
      <c r="I207" s="666" t="s">
        <v>1251</v>
      </c>
      <c r="J207" s="666" t="s">
        <v>572</v>
      </c>
      <c r="K207" s="666" t="s">
        <v>1252</v>
      </c>
      <c r="L207" s="668">
        <v>43.256988045596806</v>
      </c>
      <c r="M207" s="668">
        <v>23</v>
      </c>
      <c r="N207" s="669">
        <v>994.91072504872648</v>
      </c>
    </row>
    <row r="208" spans="1:14" ht="14.4" customHeight="1" x14ac:dyDescent="0.3">
      <c r="A208" s="664" t="s">
        <v>535</v>
      </c>
      <c r="B208" s="665" t="s">
        <v>536</v>
      </c>
      <c r="C208" s="666" t="s">
        <v>540</v>
      </c>
      <c r="D208" s="667" t="s">
        <v>2090</v>
      </c>
      <c r="E208" s="666" t="s">
        <v>554</v>
      </c>
      <c r="F208" s="667" t="s">
        <v>2094</v>
      </c>
      <c r="G208" s="666" t="s">
        <v>1205</v>
      </c>
      <c r="H208" s="666" t="s">
        <v>1253</v>
      </c>
      <c r="I208" s="666" t="s">
        <v>1254</v>
      </c>
      <c r="J208" s="666" t="s">
        <v>1255</v>
      </c>
      <c r="K208" s="666" t="s">
        <v>1108</v>
      </c>
      <c r="L208" s="668">
        <v>42.959913894960266</v>
      </c>
      <c r="M208" s="668">
        <v>2</v>
      </c>
      <c r="N208" s="669">
        <v>85.919827789920532</v>
      </c>
    </row>
    <row r="209" spans="1:14" ht="14.4" customHeight="1" x14ac:dyDescent="0.3">
      <c r="A209" s="664" t="s">
        <v>535</v>
      </c>
      <c r="B209" s="665" t="s">
        <v>536</v>
      </c>
      <c r="C209" s="666" t="s">
        <v>540</v>
      </c>
      <c r="D209" s="667" t="s">
        <v>2090</v>
      </c>
      <c r="E209" s="666" t="s">
        <v>554</v>
      </c>
      <c r="F209" s="667" t="s">
        <v>2094</v>
      </c>
      <c r="G209" s="666" t="s">
        <v>1205</v>
      </c>
      <c r="H209" s="666" t="s">
        <v>1256</v>
      </c>
      <c r="I209" s="666" t="s">
        <v>1257</v>
      </c>
      <c r="J209" s="666" t="s">
        <v>1258</v>
      </c>
      <c r="K209" s="666" t="s">
        <v>1259</v>
      </c>
      <c r="L209" s="668">
        <v>49.320000000000014</v>
      </c>
      <c r="M209" s="668">
        <v>3</v>
      </c>
      <c r="N209" s="669">
        <v>147.96000000000004</v>
      </c>
    </row>
    <row r="210" spans="1:14" ht="14.4" customHeight="1" x14ac:dyDescent="0.3">
      <c r="A210" s="664" t="s">
        <v>535</v>
      </c>
      <c r="B210" s="665" t="s">
        <v>536</v>
      </c>
      <c r="C210" s="666" t="s">
        <v>540</v>
      </c>
      <c r="D210" s="667" t="s">
        <v>2090</v>
      </c>
      <c r="E210" s="666" t="s">
        <v>554</v>
      </c>
      <c r="F210" s="667" t="s">
        <v>2094</v>
      </c>
      <c r="G210" s="666" t="s">
        <v>1205</v>
      </c>
      <c r="H210" s="666" t="s">
        <v>1260</v>
      </c>
      <c r="I210" s="666" t="s">
        <v>1261</v>
      </c>
      <c r="J210" s="666" t="s">
        <v>1262</v>
      </c>
      <c r="K210" s="666" t="s">
        <v>1263</v>
      </c>
      <c r="L210" s="668">
        <v>36.180000301912017</v>
      </c>
      <c r="M210" s="668">
        <v>5</v>
      </c>
      <c r="N210" s="669">
        <v>180.9000015095601</v>
      </c>
    </row>
    <row r="211" spans="1:14" ht="14.4" customHeight="1" x14ac:dyDescent="0.3">
      <c r="A211" s="664" t="s">
        <v>535</v>
      </c>
      <c r="B211" s="665" t="s">
        <v>536</v>
      </c>
      <c r="C211" s="666" t="s">
        <v>540</v>
      </c>
      <c r="D211" s="667" t="s">
        <v>2090</v>
      </c>
      <c r="E211" s="666" t="s">
        <v>554</v>
      </c>
      <c r="F211" s="667" t="s">
        <v>2094</v>
      </c>
      <c r="G211" s="666" t="s">
        <v>1205</v>
      </c>
      <c r="H211" s="666" t="s">
        <v>1264</v>
      </c>
      <c r="I211" s="666" t="s">
        <v>1265</v>
      </c>
      <c r="J211" s="666" t="s">
        <v>763</v>
      </c>
      <c r="K211" s="666" t="s">
        <v>1266</v>
      </c>
      <c r="L211" s="668">
        <v>147.98012042334662</v>
      </c>
      <c r="M211" s="668">
        <v>20</v>
      </c>
      <c r="N211" s="669">
        <v>2959.6024084669325</v>
      </c>
    </row>
    <row r="212" spans="1:14" ht="14.4" customHeight="1" x14ac:dyDescent="0.3">
      <c r="A212" s="664" t="s">
        <v>535</v>
      </c>
      <c r="B212" s="665" t="s">
        <v>536</v>
      </c>
      <c r="C212" s="666" t="s">
        <v>540</v>
      </c>
      <c r="D212" s="667" t="s">
        <v>2090</v>
      </c>
      <c r="E212" s="666" t="s">
        <v>554</v>
      </c>
      <c r="F212" s="667" t="s">
        <v>2094</v>
      </c>
      <c r="G212" s="666" t="s">
        <v>1205</v>
      </c>
      <c r="H212" s="666" t="s">
        <v>1267</v>
      </c>
      <c r="I212" s="666" t="s">
        <v>1268</v>
      </c>
      <c r="J212" s="666" t="s">
        <v>1269</v>
      </c>
      <c r="K212" s="666" t="s">
        <v>1270</v>
      </c>
      <c r="L212" s="668">
        <v>79.13000000000001</v>
      </c>
      <c r="M212" s="668">
        <v>6</v>
      </c>
      <c r="N212" s="669">
        <v>474.78000000000003</v>
      </c>
    </row>
    <row r="213" spans="1:14" ht="14.4" customHeight="1" x14ac:dyDescent="0.3">
      <c r="A213" s="664" t="s">
        <v>535</v>
      </c>
      <c r="B213" s="665" t="s">
        <v>536</v>
      </c>
      <c r="C213" s="666" t="s">
        <v>540</v>
      </c>
      <c r="D213" s="667" t="s">
        <v>2090</v>
      </c>
      <c r="E213" s="666" t="s">
        <v>554</v>
      </c>
      <c r="F213" s="667" t="s">
        <v>2094</v>
      </c>
      <c r="G213" s="666" t="s">
        <v>1205</v>
      </c>
      <c r="H213" s="666" t="s">
        <v>1271</v>
      </c>
      <c r="I213" s="666" t="s">
        <v>1272</v>
      </c>
      <c r="J213" s="666" t="s">
        <v>1273</v>
      </c>
      <c r="K213" s="666" t="s">
        <v>1274</v>
      </c>
      <c r="L213" s="668">
        <v>1501.02</v>
      </c>
      <c r="M213" s="668">
        <v>2</v>
      </c>
      <c r="N213" s="669">
        <v>3002.04</v>
      </c>
    </row>
    <row r="214" spans="1:14" ht="14.4" customHeight="1" x14ac:dyDescent="0.3">
      <c r="A214" s="664" t="s">
        <v>535</v>
      </c>
      <c r="B214" s="665" t="s">
        <v>536</v>
      </c>
      <c r="C214" s="666" t="s">
        <v>540</v>
      </c>
      <c r="D214" s="667" t="s">
        <v>2090</v>
      </c>
      <c r="E214" s="666" t="s">
        <v>554</v>
      </c>
      <c r="F214" s="667" t="s">
        <v>2094</v>
      </c>
      <c r="G214" s="666" t="s">
        <v>1205</v>
      </c>
      <c r="H214" s="666" t="s">
        <v>1275</v>
      </c>
      <c r="I214" s="666" t="s">
        <v>1276</v>
      </c>
      <c r="J214" s="666" t="s">
        <v>1277</v>
      </c>
      <c r="K214" s="666" t="s">
        <v>1278</v>
      </c>
      <c r="L214" s="668">
        <v>57.699664423586611</v>
      </c>
      <c r="M214" s="668">
        <v>1</v>
      </c>
      <c r="N214" s="669">
        <v>57.699664423586611</v>
      </c>
    </row>
    <row r="215" spans="1:14" ht="14.4" customHeight="1" x14ac:dyDescent="0.3">
      <c r="A215" s="664" t="s">
        <v>535</v>
      </c>
      <c r="B215" s="665" t="s">
        <v>536</v>
      </c>
      <c r="C215" s="666" t="s">
        <v>540</v>
      </c>
      <c r="D215" s="667" t="s">
        <v>2090</v>
      </c>
      <c r="E215" s="666" t="s">
        <v>554</v>
      </c>
      <c r="F215" s="667" t="s">
        <v>2094</v>
      </c>
      <c r="G215" s="666" t="s">
        <v>1205</v>
      </c>
      <c r="H215" s="666" t="s">
        <v>1279</v>
      </c>
      <c r="I215" s="666" t="s">
        <v>1280</v>
      </c>
      <c r="J215" s="666" t="s">
        <v>1277</v>
      </c>
      <c r="K215" s="666" t="s">
        <v>1281</v>
      </c>
      <c r="L215" s="668">
        <v>30.21999999999997</v>
      </c>
      <c r="M215" s="668">
        <v>2</v>
      </c>
      <c r="N215" s="669">
        <v>60.439999999999941</v>
      </c>
    </row>
    <row r="216" spans="1:14" ht="14.4" customHeight="1" x14ac:dyDescent="0.3">
      <c r="A216" s="664" t="s">
        <v>535</v>
      </c>
      <c r="B216" s="665" t="s">
        <v>536</v>
      </c>
      <c r="C216" s="666" t="s">
        <v>540</v>
      </c>
      <c r="D216" s="667" t="s">
        <v>2090</v>
      </c>
      <c r="E216" s="666" t="s">
        <v>554</v>
      </c>
      <c r="F216" s="667" t="s">
        <v>2094</v>
      </c>
      <c r="G216" s="666" t="s">
        <v>1205</v>
      </c>
      <c r="H216" s="666" t="s">
        <v>1282</v>
      </c>
      <c r="I216" s="666" t="s">
        <v>1283</v>
      </c>
      <c r="J216" s="666" t="s">
        <v>1284</v>
      </c>
      <c r="K216" s="666" t="s">
        <v>1285</v>
      </c>
      <c r="L216" s="668">
        <v>322.49000000000007</v>
      </c>
      <c r="M216" s="668">
        <v>1</v>
      </c>
      <c r="N216" s="669">
        <v>322.49000000000007</v>
      </c>
    </row>
    <row r="217" spans="1:14" ht="14.4" customHeight="1" x14ac:dyDescent="0.3">
      <c r="A217" s="664" t="s">
        <v>535</v>
      </c>
      <c r="B217" s="665" t="s">
        <v>536</v>
      </c>
      <c r="C217" s="666" t="s">
        <v>540</v>
      </c>
      <c r="D217" s="667" t="s">
        <v>2090</v>
      </c>
      <c r="E217" s="666" t="s">
        <v>554</v>
      </c>
      <c r="F217" s="667" t="s">
        <v>2094</v>
      </c>
      <c r="G217" s="666" t="s">
        <v>1205</v>
      </c>
      <c r="H217" s="666" t="s">
        <v>1286</v>
      </c>
      <c r="I217" s="666" t="s">
        <v>1287</v>
      </c>
      <c r="J217" s="666" t="s">
        <v>1288</v>
      </c>
      <c r="K217" s="666" t="s">
        <v>658</v>
      </c>
      <c r="L217" s="668">
        <v>46.99000000000003</v>
      </c>
      <c r="M217" s="668">
        <v>7</v>
      </c>
      <c r="N217" s="669">
        <v>328.93000000000023</v>
      </c>
    </row>
    <row r="218" spans="1:14" ht="14.4" customHeight="1" x14ac:dyDescent="0.3">
      <c r="A218" s="664" t="s">
        <v>535</v>
      </c>
      <c r="B218" s="665" t="s">
        <v>536</v>
      </c>
      <c r="C218" s="666" t="s">
        <v>540</v>
      </c>
      <c r="D218" s="667" t="s">
        <v>2090</v>
      </c>
      <c r="E218" s="666" t="s">
        <v>554</v>
      </c>
      <c r="F218" s="667" t="s">
        <v>2094</v>
      </c>
      <c r="G218" s="666" t="s">
        <v>1205</v>
      </c>
      <c r="H218" s="666" t="s">
        <v>1289</v>
      </c>
      <c r="I218" s="666" t="s">
        <v>1290</v>
      </c>
      <c r="J218" s="666" t="s">
        <v>1291</v>
      </c>
      <c r="K218" s="666" t="s">
        <v>1292</v>
      </c>
      <c r="L218" s="668">
        <v>88.250048343156237</v>
      </c>
      <c r="M218" s="668">
        <v>5</v>
      </c>
      <c r="N218" s="669">
        <v>441.25024171578121</v>
      </c>
    </row>
    <row r="219" spans="1:14" ht="14.4" customHeight="1" x14ac:dyDescent="0.3">
      <c r="A219" s="664" t="s">
        <v>535</v>
      </c>
      <c r="B219" s="665" t="s">
        <v>536</v>
      </c>
      <c r="C219" s="666" t="s">
        <v>540</v>
      </c>
      <c r="D219" s="667" t="s">
        <v>2090</v>
      </c>
      <c r="E219" s="666" t="s">
        <v>554</v>
      </c>
      <c r="F219" s="667" t="s">
        <v>2094</v>
      </c>
      <c r="G219" s="666" t="s">
        <v>1205</v>
      </c>
      <c r="H219" s="666" t="s">
        <v>1293</v>
      </c>
      <c r="I219" s="666" t="s">
        <v>1294</v>
      </c>
      <c r="J219" s="666" t="s">
        <v>1295</v>
      </c>
      <c r="K219" s="666" t="s">
        <v>1296</v>
      </c>
      <c r="L219" s="668">
        <v>297.91999999999996</v>
      </c>
      <c r="M219" s="668">
        <v>1</v>
      </c>
      <c r="N219" s="669">
        <v>297.91999999999996</v>
      </c>
    </row>
    <row r="220" spans="1:14" ht="14.4" customHeight="1" x14ac:dyDescent="0.3">
      <c r="A220" s="664" t="s">
        <v>535</v>
      </c>
      <c r="B220" s="665" t="s">
        <v>536</v>
      </c>
      <c r="C220" s="666" t="s">
        <v>540</v>
      </c>
      <c r="D220" s="667" t="s">
        <v>2090</v>
      </c>
      <c r="E220" s="666" t="s">
        <v>554</v>
      </c>
      <c r="F220" s="667" t="s">
        <v>2094</v>
      </c>
      <c r="G220" s="666" t="s">
        <v>1205</v>
      </c>
      <c r="H220" s="666" t="s">
        <v>1297</v>
      </c>
      <c r="I220" s="666" t="s">
        <v>1298</v>
      </c>
      <c r="J220" s="666" t="s">
        <v>1299</v>
      </c>
      <c r="K220" s="666" t="s">
        <v>1300</v>
      </c>
      <c r="L220" s="668">
        <v>137.72633908207334</v>
      </c>
      <c r="M220" s="668">
        <v>3</v>
      </c>
      <c r="N220" s="669">
        <v>413.17901724621998</v>
      </c>
    </row>
    <row r="221" spans="1:14" ht="14.4" customHeight="1" x14ac:dyDescent="0.3">
      <c r="A221" s="664" t="s">
        <v>535</v>
      </c>
      <c r="B221" s="665" t="s">
        <v>536</v>
      </c>
      <c r="C221" s="666" t="s">
        <v>540</v>
      </c>
      <c r="D221" s="667" t="s">
        <v>2090</v>
      </c>
      <c r="E221" s="666" t="s">
        <v>554</v>
      </c>
      <c r="F221" s="667" t="s">
        <v>2094</v>
      </c>
      <c r="G221" s="666" t="s">
        <v>1205</v>
      </c>
      <c r="H221" s="666" t="s">
        <v>1301</v>
      </c>
      <c r="I221" s="666" t="s">
        <v>1302</v>
      </c>
      <c r="J221" s="666" t="s">
        <v>1303</v>
      </c>
      <c r="K221" s="666" t="s">
        <v>993</v>
      </c>
      <c r="L221" s="668">
        <v>116.84000290917923</v>
      </c>
      <c r="M221" s="668">
        <v>3</v>
      </c>
      <c r="N221" s="669">
        <v>350.52000872753769</v>
      </c>
    </row>
    <row r="222" spans="1:14" ht="14.4" customHeight="1" x14ac:dyDescent="0.3">
      <c r="A222" s="664" t="s">
        <v>535</v>
      </c>
      <c r="B222" s="665" t="s">
        <v>536</v>
      </c>
      <c r="C222" s="666" t="s">
        <v>540</v>
      </c>
      <c r="D222" s="667" t="s">
        <v>2090</v>
      </c>
      <c r="E222" s="666" t="s">
        <v>554</v>
      </c>
      <c r="F222" s="667" t="s">
        <v>2094</v>
      </c>
      <c r="G222" s="666" t="s">
        <v>1205</v>
      </c>
      <c r="H222" s="666" t="s">
        <v>1304</v>
      </c>
      <c r="I222" s="666" t="s">
        <v>1305</v>
      </c>
      <c r="J222" s="666" t="s">
        <v>1218</v>
      </c>
      <c r="K222" s="666" t="s">
        <v>1306</v>
      </c>
      <c r="L222" s="668">
        <v>127.45720994606923</v>
      </c>
      <c r="M222" s="668">
        <v>76</v>
      </c>
      <c r="N222" s="669">
        <v>9686.7479559012609</v>
      </c>
    </row>
    <row r="223" spans="1:14" ht="14.4" customHeight="1" x14ac:dyDescent="0.3">
      <c r="A223" s="664" t="s">
        <v>535</v>
      </c>
      <c r="B223" s="665" t="s">
        <v>536</v>
      </c>
      <c r="C223" s="666" t="s">
        <v>540</v>
      </c>
      <c r="D223" s="667" t="s">
        <v>2090</v>
      </c>
      <c r="E223" s="666" t="s">
        <v>554</v>
      </c>
      <c r="F223" s="667" t="s">
        <v>2094</v>
      </c>
      <c r="G223" s="666" t="s">
        <v>1205</v>
      </c>
      <c r="H223" s="666" t="s">
        <v>1307</v>
      </c>
      <c r="I223" s="666" t="s">
        <v>1308</v>
      </c>
      <c r="J223" s="666" t="s">
        <v>1309</v>
      </c>
      <c r="K223" s="666" t="s">
        <v>1310</v>
      </c>
      <c r="L223" s="668">
        <v>13.880000000000003</v>
      </c>
      <c r="M223" s="668">
        <v>4</v>
      </c>
      <c r="N223" s="669">
        <v>55.52000000000001</v>
      </c>
    </row>
    <row r="224" spans="1:14" ht="14.4" customHeight="1" x14ac:dyDescent="0.3">
      <c r="A224" s="664" t="s">
        <v>535</v>
      </c>
      <c r="B224" s="665" t="s">
        <v>536</v>
      </c>
      <c r="C224" s="666" t="s">
        <v>540</v>
      </c>
      <c r="D224" s="667" t="s">
        <v>2090</v>
      </c>
      <c r="E224" s="666" t="s">
        <v>554</v>
      </c>
      <c r="F224" s="667" t="s">
        <v>2094</v>
      </c>
      <c r="G224" s="666" t="s">
        <v>1205</v>
      </c>
      <c r="H224" s="666" t="s">
        <v>1311</v>
      </c>
      <c r="I224" s="666" t="s">
        <v>1312</v>
      </c>
      <c r="J224" s="666" t="s">
        <v>1313</v>
      </c>
      <c r="K224" s="666" t="s">
        <v>1314</v>
      </c>
      <c r="L224" s="668">
        <v>20.059999596022756</v>
      </c>
      <c r="M224" s="668">
        <v>4</v>
      </c>
      <c r="N224" s="669">
        <v>80.239998384091024</v>
      </c>
    </row>
    <row r="225" spans="1:14" ht="14.4" customHeight="1" x14ac:dyDescent="0.3">
      <c r="A225" s="664" t="s">
        <v>535</v>
      </c>
      <c r="B225" s="665" t="s">
        <v>536</v>
      </c>
      <c r="C225" s="666" t="s">
        <v>540</v>
      </c>
      <c r="D225" s="667" t="s">
        <v>2090</v>
      </c>
      <c r="E225" s="666" t="s">
        <v>554</v>
      </c>
      <c r="F225" s="667" t="s">
        <v>2094</v>
      </c>
      <c r="G225" s="666" t="s">
        <v>1205</v>
      </c>
      <c r="H225" s="666" t="s">
        <v>1315</v>
      </c>
      <c r="I225" s="666" t="s">
        <v>1316</v>
      </c>
      <c r="J225" s="666" t="s">
        <v>1317</v>
      </c>
      <c r="K225" s="666" t="s">
        <v>1318</v>
      </c>
      <c r="L225" s="668">
        <v>466.01666666666665</v>
      </c>
      <c r="M225" s="668">
        <v>3</v>
      </c>
      <c r="N225" s="669">
        <v>1398.05</v>
      </c>
    </row>
    <row r="226" spans="1:14" ht="14.4" customHeight="1" x14ac:dyDescent="0.3">
      <c r="A226" s="664" t="s">
        <v>535</v>
      </c>
      <c r="B226" s="665" t="s">
        <v>536</v>
      </c>
      <c r="C226" s="666" t="s">
        <v>540</v>
      </c>
      <c r="D226" s="667" t="s">
        <v>2090</v>
      </c>
      <c r="E226" s="666" t="s">
        <v>554</v>
      </c>
      <c r="F226" s="667" t="s">
        <v>2094</v>
      </c>
      <c r="G226" s="666" t="s">
        <v>1205</v>
      </c>
      <c r="H226" s="666" t="s">
        <v>1319</v>
      </c>
      <c r="I226" s="666" t="s">
        <v>1320</v>
      </c>
      <c r="J226" s="666" t="s">
        <v>1321</v>
      </c>
      <c r="K226" s="666" t="s">
        <v>1322</v>
      </c>
      <c r="L226" s="668">
        <v>73.839780986089977</v>
      </c>
      <c r="M226" s="668">
        <v>7</v>
      </c>
      <c r="N226" s="669">
        <v>516.87846690262984</v>
      </c>
    </row>
    <row r="227" spans="1:14" ht="14.4" customHeight="1" x14ac:dyDescent="0.3">
      <c r="A227" s="664" t="s">
        <v>535</v>
      </c>
      <c r="B227" s="665" t="s">
        <v>536</v>
      </c>
      <c r="C227" s="666" t="s">
        <v>540</v>
      </c>
      <c r="D227" s="667" t="s">
        <v>2090</v>
      </c>
      <c r="E227" s="666" t="s">
        <v>554</v>
      </c>
      <c r="F227" s="667" t="s">
        <v>2094</v>
      </c>
      <c r="G227" s="666" t="s">
        <v>1205</v>
      </c>
      <c r="H227" s="666" t="s">
        <v>1323</v>
      </c>
      <c r="I227" s="666" t="s">
        <v>1324</v>
      </c>
      <c r="J227" s="666" t="s">
        <v>1325</v>
      </c>
      <c r="K227" s="666" t="s">
        <v>776</v>
      </c>
      <c r="L227" s="668">
        <v>122.64</v>
      </c>
      <c r="M227" s="668">
        <v>1</v>
      </c>
      <c r="N227" s="669">
        <v>122.64</v>
      </c>
    </row>
    <row r="228" spans="1:14" ht="14.4" customHeight="1" x14ac:dyDescent="0.3">
      <c r="A228" s="664" t="s">
        <v>535</v>
      </c>
      <c r="B228" s="665" t="s">
        <v>536</v>
      </c>
      <c r="C228" s="666" t="s">
        <v>540</v>
      </c>
      <c r="D228" s="667" t="s">
        <v>2090</v>
      </c>
      <c r="E228" s="666" t="s">
        <v>554</v>
      </c>
      <c r="F228" s="667" t="s">
        <v>2094</v>
      </c>
      <c r="G228" s="666" t="s">
        <v>1205</v>
      </c>
      <c r="H228" s="666" t="s">
        <v>1326</v>
      </c>
      <c r="I228" s="666" t="s">
        <v>1326</v>
      </c>
      <c r="J228" s="666" t="s">
        <v>1327</v>
      </c>
      <c r="K228" s="666" t="s">
        <v>1328</v>
      </c>
      <c r="L228" s="668">
        <v>70.060000000000031</v>
      </c>
      <c r="M228" s="668">
        <v>2</v>
      </c>
      <c r="N228" s="669">
        <v>140.12000000000006</v>
      </c>
    </row>
    <row r="229" spans="1:14" ht="14.4" customHeight="1" x14ac:dyDescent="0.3">
      <c r="A229" s="664" t="s">
        <v>535</v>
      </c>
      <c r="B229" s="665" t="s">
        <v>536</v>
      </c>
      <c r="C229" s="666" t="s">
        <v>540</v>
      </c>
      <c r="D229" s="667" t="s">
        <v>2090</v>
      </c>
      <c r="E229" s="666" t="s">
        <v>554</v>
      </c>
      <c r="F229" s="667" t="s">
        <v>2094</v>
      </c>
      <c r="G229" s="666" t="s">
        <v>1205</v>
      </c>
      <c r="H229" s="666" t="s">
        <v>1329</v>
      </c>
      <c r="I229" s="666" t="s">
        <v>1330</v>
      </c>
      <c r="J229" s="666" t="s">
        <v>1331</v>
      </c>
      <c r="K229" s="666" t="s">
        <v>1332</v>
      </c>
      <c r="L229" s="668">
        <v>64.480000000000018</v>
      </c>
      <c r="M229" s="668">
        <v>2</v>
      </c>
      <c r="N229" s="669">
        <v>128.96000000000004</v>
      </c>
    </row>
    <row r="230" spans="1:14" ht="14.4" customHeight="1" x14ac:dyDescent="0.3">
      <c r="A230" s="664" t="s">
        <v>535</v>
      </c>
      <c r="B230" s="665" t="s">
        <v>536</v>
      </c>
      <c r="C230" s="666" t="s">
        <v>540</v>
      </c>
      <c r="D230" s="667" t="s">
        <v>2090</v>
      </c>
      <c r="E230" s="666" t="s">
        <v>554</v>
      </c>
      <c r="F230" s="667" t="s">
        <v>2094</v>
      </c>
      <c r="G230" s="666" t="s">
        <v>1205</v>
      </c>
      <c r="H230" s="666" t="s">
        <v>1333</v>
      </c>
      <c r="I230" s="666" t="s">
        <v>1334</v>
      </c>
      <c r="J230" s="666" t="s">
        <v>1335</v>
      </c>
      <c r="K230" s="666" t="s">
        <v>1336</v>
      </c>
      <c r="L230" s="668">
        <v>135.78001388749752</v>
      </c>
      <c r="M230" s="668">
        <v>30</v>
      </c>
      <c r="N230" s="669">
        <v>4073.4004166249251</v>
      </c>
    </row>
    <row r="231" spans="1:14" ht="14.4" customHeight="1" x14ac:dyDescent="0.3">
      <c r="A231" s="664" t="s">
        <v>535</v>
      </c>
      <c r="B231" s="665" t="s">
        <v>536</v>
      </c>
      <c r="C231" s="666" t="s">
        <v>540</v>
      </c>
      <c r="D231" s="667" t="s">
        <v>2090</v>
      </c>
      <c r="E231" s="666" t="s">
        <v>554</v>
      </c>
      <c r="F231" s="667" t="s">
        <v>2094</v>
      </c>
      <c r="G231" s="666" t="s">
        <v>1205</v>
      </c>
      <c r="H231" s="666" t="s">
        <v>1337</v>
      </c>
      <c r="I231" s="666" t="s">
        <v>1338</v>
      </c>
      <c r="J231" s="666" t="s">
        <v>1339</v>
      </c>
      <c r="K231" s="666" t="s">
        <v>1340</v>
      </c>
      <c r="L231" s="668">
        <v>469.94999999999993</v>
      </c>
      <c r="M231" s="668">
        <v>1</v>
      </c>
      <c r="N231" s="669">
        <v>469.94999999999993</v>
      </c>
    </row>
    <row r="232" spans="1:14" ht="14.4" customHeight="1" x14ac:dyDescent="0.3">
      <c r="A232" s="664" t="s">
        <v>535</v>
      </c>
      <c r="B232" s="665" t="s">
        <v>536</v>
      </c>
      <c r="C232" s="666" t="s">
        <v>540</v>
      </c>
      <c r="D232" s="667" t="s">
        <v>2090</v>
      </c>
      <c r="E232" s="666" t="s">
        <v>554</v>
      </c>
      <c r="F232" s="667" t="s">
        <v>2094</v>
      </c>
      <c r="G232" s="666" t="s">
        <v>1205</v>
      </c>
      <c r="H232" s="666" t="s">
        <v>1341</v>
      </c>
      <c r="I232" s="666" t="s">
        <v>1342</v>
      </c>
      <c r="J232" s="666" t="s">
        <v>1343</v>
      </c>
      <c r="K232" s="666" t="s">
        <v>1344</v>
      </c>
      <c r="L232" s="668">
        <v>38.299978504549721</v>
      </c>
      <c r="M232" s="668">
        <v>7</v>
      </c>
      <c r="N232" s="669">
        <v>268.09984953184806</v>
      </c>
    </row>
    <row r="233" spans="1:14" ht="14.4" customHeight="1" x14ac:dyDescent="0.3">
      <c r="A233" s="664" t="s">
        <v>535</v>
      </c>
      <c r="B233" s="665" t="s">
        <v>536</v>
      </c>
      <c r="C233" s="666" t="s">
        <v>540</v>
      </c>
      <c r="D233" s="667" t="s">
        <v>2090</v>
      </c>
      <c r="E233" s="666" t="s">
        <v>554</v>
      </c>
      <c r="F233" s="667" t="s">
        <v>2094</v>
      </c>
      <c r="G233" s="666" t="s">
        <v>1205</v>
      </c>
      <c r="H233" s="666" t="s">
        <v>1345</v>
      </c>
      <c r="I233" s="666" t="s">
        <v>1346</v>
      </c>
      <c r="J233" s="666" t="s">
        <v>1241</v>
      </c>
      <c r="K233" s="666" t="s">
        <v>1347</v>
      </c>
      <c r="L233" s="668">
        <v>301.47000000000003</v>
      </c>
      <c r="M233" s="668">
        <v>10</v>
      </c>
      <c r="N233" s="669">
        <v>3014.7000000000003</v>
      </c>
    </row>
    <row r="234" spans="1:14" ht="14.4" customHeight="1" x14ac:dyDescent="0.3">
      <c r="A234" s="664" t="s">
        <v>535</v>
      </c>
      <c r="B234" s="665" t="s">
        <v>536</v>
      </c>
      <c r="C234" s="666" t="s">
        <v>540</v>
      </c>
      <c r="D234" s="667" t="s">
        <v>2090</v>
      </c>
      <c r="E234" s="666" t="s">
        <v>554</v>
      </c>
      <c r="F234" s="667" t="s">
        <v>2094</v>
      </c>
      <c r="G234" s="666" t="s">
        <v>1205</v>
      </c>
      <c r="H234" s="666" t="s">
        <v>1348</v>
      </c>
      <c r="I234" s="666" t="s">
        <v>1349</v>
      </c>
      <c r="J234" s="666" t="s">
        <v>1350</v>
      </c>
      <c r="K234" s="666" t="s">
        <v>1351</v>
      </c>
      <c r="L234" s="668">
        <v>368.25</v>
      </c>
      <c r="M234" s="668">
        <v>1</v>
      </c>
      <c r="N234" s="669">
        <v>368.25</v>
      </c>
    </row>
    <row r="235" spans="1:14" ht="14.4" customHeight="1" x14ac:dyDescent="0.3">
      <c r="A235" s="664" t="s">
        <v>535</v>
      </c>
      <c r="B235" s="665" t="s">
        <v>536</v>
      </c>
      <c r="C235" s="666" t="s">
        <v>540</v>
      </c>
      <c r="D235" s="667" t="s">
        <v>2090</v>
      </c>
      <c r="E235" s="666" t="s">
        <v>554</v>
      </c>
      <c r="F235" s="667" t="s">
        <v>2094</v>
      </c>
      <c r="G235" s="666" t="s">
        <v>1205</v>
      </c>
      <c r="H235" s="666" t="s">
        <v>1352</v>
      </c>
      <c r="I235" s="666" t="s">
        <v>1353</v>
      </c>
      <c r="J235" s="666" t="s">
        <v>1214</v>
      </c>
      <c r="K235" s="666" t="s">
        <v>1354</v>
      </c>
      <c r="L235" s="668">
        <v>64.099999877059574</v>
      </c>
      <c r="M235" s="668">
        <v>21</v>
      </c>
      <c r="N235" s="669">
        <v>1346.0999974182512</v>
      </c>
    </row>
    <row r="236" spans="1:14" ht="14.4" customHeight="1" x14ac:dyDescent="0.3">
      <c r="A236" s="664" t="s">
        <v>535</v>
      </c>
      <c r="B236" s="665" t="s">
        <v>536</v>
      </c>
      <c r="C236" s="666" t="s">
        <v>540</v>
      </c>
      <c r="D236" s="667" t="s">
        <v>2090</v>
      </c>
      <c r="E236" s="666" t="s">
        <v>554</v>
      </c>
      <c r="F236" s="667" t="s">
        <v>2094</v>
      </c>
      <c r="G236" s="666" t="s">
        <v>1205</v>
      </c>
      <c r="H236" s="666" t="s">
        <v>1355</v>
      </c>
      <c r="I236" s="666" t="s">
        <v>1356</v>
      </c>
      <c r="J236" s="666" t="s">
        <v>1357</v>
      </c>
      <c r="K236" s="666" t="s">
        <v>1358</v>
      </c>
      <c r="L236" s="668">
        <v>97.319999999999979</v>
      </c>
      <c r="M236" s="668">
        <v>1</v>
      </c>
      <c r="N236" s="669">
        <v>97.319999999999979</v>
      </c>
    </row>
    <row r="237" spans="1:14" ht="14.4" customHeight="1" x14ac:dyDescent="0.3">
      <c r="A237" s="664" t="s">
        <v>535</v>
      </c>
      <c r="B237" s="665" t="s">
        <v>536</v>
      </c>
      <c r="C237" s="666" t="s">
        <v>540</v>
      </c>
      <c r="D237" s="667" t="s">
        <v>2090</v>
      </c>
      <c r="E237" s="666" t="s">
        <v>554</v>
      </c>
      <c r="F237" s="667" t="s">
        <v>2094</v>
      </c>
      <c r="G237" s="666" t="s">
        <v>1205</v>
      </c>
      <c r="H237" s="666" t="s">
        <v>1359</v>
      </c>
      <c r="I237" s="666" t="s">
        <v>1360</v>
      </c>
      <c r="J237" s="666" t="s">
        <v>1343</v>
      </c>
      <c r="K237" s="666" t="s">
        <v>1361</v>
      </c>
      <c r="L237" s="668">
        <v>115.16</v>
      </c>
      <c r="M237" s="668">
        <v>1</v>
      </c>
      <c r="N237" s="669">
        <v>115.16</v>
      </c>
    </row>
    <row r="238" spans="1:14" ht="14.4" customHeight="1" x14ac:dyDescent="0.3">
      <c r="A238" s="664" t="s">
        <v>535</v>
      </c>
      <c r="B238" s="665" t="s">
        <v>536</v>
      </c>
      <c r="C238" s="666" t="s">
        <v>540</v>
      </c>
      <c r="D238" s="667" t="s">
        <v>2090</v>
      </c>
      <c r="E238" s="666" t="s">
        <v>554</v>
      </c>
      <c r="F238" s="667" t="s">
        <v>2094</v>
      </c>
      <c r="G238" s="666" t="s">
        <v>1205</v>
      </c>
      <c r="H238" s="666" t="s">
        <v>1362</v>
      </c>
      <c r="I238" s="666" t="s">
        <v>1362</v>
      </c>
      <c r="J238" s="666" t="s">
        <v>1363</v>
      </c>
      <c r="K238" s="666" t="s">
        <v>1364</v>
      </c>
      <c r="L238" s="668">
        <v>115.23000000000006</v>
      </c>
      <c r="M238" s="668">
        <v>1</v>
      </c>
      <c r="N238" s="669">
        <v>115.23000000000006</v>
      </c>
    </row>
    <row r="239" spans="1:14" ht="14.4" customHeight="1" x14ac:dyDescent="0.3">
      <c r="A239" s="664" t="s">
        <v>535</v>
      </c>
      <c r="B239" s="665" t="s">
        <v>536</v>
      </c>
      <c r="C239" s="666" t="s">
        <v>540</v>
      </c>
      <c r="D239" s="667" t="s">
        <v>2090</v>
      </c>
      <c r="E239" s="666" t="s">
        <v>554</v>
      </c>
      <c r="F239" s="667" t="s">
        <v>2094</v>
      </c>
      <c r="G239" s="666" t="s">
        <v>1205</v>
      </c>
      <c r="H239" s="666" t="s">
        <v>1365</v>
      </c>
      <c r="I239" s="666" t="s">
        <v>1366</v>
      </c>
      <c r="J239" s="666" t="s">
        <v>1367</v>
      </c>
      <c r="K239" s="666" t="s">
        <v>1368</v>
      </c>
      <c r="L239" s="668">
        <v>683.61</v>
      </c>
      <c r="M239" s="668">
        <v>1</v>
      </c>
      <c r="N239" s="669">
        <v>683.61</v>
      </c>
    </row>
    <row r="240" spans="1:14" ht="14.4" customHeight="1" x14ac:dyDescent="0.3">
      <c r="A240" s="664" t="s">
        <v>535</v>
      </c>
      <c r="B240" s="665" t="s">
        <v>536</v>
      </c>
      <c r="C240" s="666" t="s">
        <v>540</v>
      </c>
      <c r="D240" s="667" t="s">
        <v>2090</v>
      </c>
      <c r="E240" s="666" t="s">
        <v>554</v>
      </c>
      <c r="F240" s="667" t="s">
        <v>2094</v>
      </c>
      <c r="G240" s="666" t="s">
        <v>1205</v>
      </c>
      <c r="H240" s="666" t="s">
        <v>1369</v>
      </c>
      <c r="I240" s="666" t="s">
        <v>1370</v>
      </c>
      <c r="J240" s="666" t="s">
        <v>1371</v>
      </c>
      <c r="K240" s="666" t="s">
        <v>1372</v>
      </c>
      <c r="L240" s="668">
        <v>55.77999874026905</v>
      </c>
      <c r="M240" s="668">
        <v>1</v>
      </c>
      <c r="N240" s="669">
        <v>55.77999874026905</v>
      </c>
    </row>
    <row r="241" spans="1:14" ht="14.4" customHeight="1" x14ac:dyDescent="0.3">
      <c r="A241" s="664" t="s">
        <v>535</v>
      </c>
      <c r="B241" s="665" t="s">
        <v>536</v>
      </c>
      <c r="C241" s="666" t="s">
        <v>540</v>
      </c>
      <c r="D241" s="667" t="s">
        <v>2090</v>
      </c>
      <c r="E241" s="666" t="s">
        <v>554</v>
      </c>
      <c r="F241" s="667" t="s">
        <v>2094</v>
      </c>
      <c r="G241" s="666" t="s">
        <v>1205</v>
      </c>
      <c r="H241" s="666" t="s">
        <v>1373</v>
      </c>
      <c r="I241" s="666" t="s">
        <v>1374</v>
      </c>
      <c r="J241" s="666" t="s">
        <v>1375</v>
      </c>
      <c r="K241" s="666" t="s">
        <v>1376</v>
      </c>
      <c r="L241" s="668">
        <v>70.039999999999992</v>
      </c>
      <c r="M241" s="668">
        <v>14</v>
      </c>
      <c r="N241" s="669">
        <v>980.56</v>
      </c>
    </row>
    <row r="242" spans="1:14" ht="14.4" customHeight="1" x14ac:dyDescent="0.3">
      <c r="A242" s="664" t="s">
        <v>535</v>
      </c>
      <c r="B242" s="665" t="s">
        <v>536</v>
      </c>
      <c r="C242" s="666" t="s">
        <v>540</v>
      </c>
      <c r="D242" s="667" t="s">
        <v>2090</v>
      </c>
      <c r="E242" s="666" t="s">
        <v>554</v>
      </c>
      <c r="F242" s="667" t="s">
        <v>2094</v>
      </c>
      <c r="G242" s="666" t="s">
        <v>1205</v>
      </c>
      <c r="H242" s="666" t="s">
        <v>1377</v>
      </c>
      <c r="I242" s="666" t="s">
        <v>1378</v>
      </c>
      <c r="J242" s="666" t="s">
        <v>1379</v>
      </c>
      <c r="K242" s="666" t="s">
        <v>1380</v>
      </c>
      <c r="L242" s="668">
        <v>188.84000000000003</v>
      </c>
      <c r="M242" s="668">
        <v>1</v>
      </c>
      <c r="N242" s="669">
        <v>188.84000000000003</v>
      </c>
    </row>
    <row r="243" spans="1:14" ht="14.4" customHeight="1" x14ac:dyDescent="0.3">
      <c r="A243" s="664" t="s">
        <v>535</v>
      </c>
      <c r="B243" s="665" t="s">
        <v>536</v>
      </c>
      <c r="C243" s="666" t="s">
        <v>540</v>
      </c>
      <c r="D243" s="667" t="s">
        <v>2090</v>
      </c>
      <c r="E243" s="666" t="s">
        <v>554</v>
      </c>
      <c r="F243" s="667" t="s">
        <v>2094</v>
      </c>
      <c r="G243" s="666" t="s">
        <v>1205</v>
      </c>
      <c r="H243" s="666" t="s">
        <v>1381</v>
      </c>
      <c r="I243" s="666" t="s">
        <v>1382</v>
      </c>
      <c r="J243" s="666" t="s">
        <v>1383</v>
      </c>
      <c r="K243" s="666" t="s">
        <v>1384</v>
      </c>
      <c r="L243" s="668">
        <v>244.39999999999998</v>
      </c>
      <c r="M243" s="668">
        <v>1</v>
      </c>
      <c r="N243" s="669">
        <v>244.39999999999998</v>
      </c>
    </row>
    <row r="244" spans="1:14" ht="14.4" customHeight="1" x14ac:dyDescent="0.3">
      <c r="A244" s="664" t="s">
        <v>535</v>
      </c>
      <c r="B244" s="665" t="s">
        <v>536</v>
      </c>
      <c r="C244" s="666" t="s">
        <v>540</v>
      </c>
      <c r="D244" s="667" t="s">
        <v>2090</v>
      </c>
      <c r="E244" s="666" t="s">
        <v>554</v>
      </c>
      <c r="F244" s="667" t="s">
        <v>2094</v>
      </c>
      <c r="G244" s="666" t="s">
        <v>1205</v>
      </c>
      <c r="H244" s="666" t="s">
        <v>1385</v>
      </c>
      <c r="I244" s="666" t="s">
        <v>1385</v>
      </c>
      <c r="J244" s="666" t="s">
        <v>1386</v>
      </c>
      <c r="K244" s="666" t="s">
        <v>1387</v>
      </c>
      <c r="L244" s="668">
        <v>169.04</v>
      </c>
      <c r="M244" s="668">
        <v>5</v>
      </c>
      <c r="N244" s="669">
        <v>845.19999999999993</v>
      </c>
    </row>
    <row r="245" spans="1:14" ht="14.4" customHeight="1" x14ac:dyDescent="0.3">
      <c r="A245" s="664" t="s">
        <v>535</v>
      </c>
      <c r="B245" s="665" t="s">
        <v>536</v>
      </c>
      <c r="C245" s="666" t="s">
        <v>540</v>
      </c>
      <c r="D245" s="667" t="s">
        <v>2090</v>
      </c>
      <c r="E245" s="666" t="s">
        <v>554</v>
      </c>
      <c r="F245" s="667" t="s">
        <v>2094</v>
      </c>
      <c r="G245" s="666" t="s">
        <v>1205</v>
      </c>
      <c r="H245" s="666" t="s">
        <v>1388</v>
      </c>
      <c r="I245" s="666" t="s">
        <v>1388</v>
      </c>
      <c r="J245" s="666" t="s">
        <v>1273</v>
      </c>
      <c r="K245" s="666" t="s">
        <v>1389</v>
      </c>
      <c r="L245" s="668">
        <v>1106.2579434717786</v>
      </c>
      <c r="M245" s="668">
        <v>5</v>
      </c>
      <c r="N245" s="669">
        <v>5531.2897173588935</v>
      </c>
    </row>
    <row r="246" spans="1:14" ht="14.4" customHeight="1" x14ac:dyDescent="0.3">
      <c r="A246" s="664" t="s">
        <v>535</v>
      </c>
      <c r="B246" s="665" t="s">
        <v>536</v>
      </c>
      <c r="C246" s="666" t="s">
        <v>540</v>
      </c>
      <c r="D246" s="667" t="s">
        <v>2090</v>
      </c>
      <c r="E246" s="666" t="s">
        <v>554</v>
      </c>
      <c r="F246" s="667" t="s">
        <v>2094</v>
      </c>
      <c r="G246" s="666" t="s">
        <v>1205</v>
      </c>
      <c r="H246" s="666" t="s">
        <v>1390</v>
      </c>
      <c r="I246" s="666" t="s">
        <v>1390</v>
      </c>
      <c r="J246" s="666" t="s">
        <v>1241</v>
      </c>
      <c r="K246" s="666" t="s">
        <v>1391</v>
      </c>
      <c r="L246" s="668">
        <v>408.9500000000001</v>
      </c>
      <c r="M246" s="668">
        <v>27</v>
      </c>
      <c r="N246" s="669">
        <v>11041.650000000003</v>
      </c>
    </row>
    <row r="247" spans="1:14" ht="14.4" customHeight="1" x14ac:dyDescent="0.3">
      <c r="A247" s="664" t="s">
        <v>535</v>
      </c>
      <c r="B247" s="665" t="s">
        <v>536</v>
      </c>
      <c r="C247" s="666" t="s">
        <v>540</v>
      </c>
      <c r="D247" s="667" t="s">
        <v>2090</v>
      </c>
      <c r="E247" s="666" t="s">
        <v>554</v>
      </c>
      <c r="F247" s="667" t="s">
        <v>2094</v>
      </c>
      <c r="G247" s="666" t="s">
        <v>1205</v>
      </c>
      <c r="H247" s="666" t="s">
        <v>1392</v>
      </c>
      <c r="I247" s="666" t="s">
        <v>1392</v>
      </c>
      <c r="J247" s="666" t="s">
        <v>1393</v>
      </c>
      <c r="K247" s="666" t="s">
        <v>1394</v>
      </c>
      <c r="L247" s="668">
        <v>67.829999787595909</v>
      </c>
      <c r="M247" s="668">
        <v>30</v>
      </c>
      <c r="N247" s="669">
        <v>2034.8999936278774</v>
      </c>
    </row>
    <row r="248" spans="1:14" ht="14.4" customHeight="1" x14ac:dyDescent="0.3">
      <c r="A248" s="664" t="s">
        <v>535</v>
      </c>
      <c r="B248" s="665" t="s">
        <v>536</v>
      </c>
      <c r="C248" s="666" t="s">
        <v>540</v>
      </c>
      <c r="D248" s="667" t="s">
        <v>2090</v>
      </c>
      <c r="E248" s="666" t="s">
        <v>554</v>
      </c>
      <c r="F248" s="667" t="s">
        <v>2094</v>
      </c>
      <c r="G248" s="666" t="s">
        <v>1205</v>
      </c>
      <c r="H248" s="666" t="s">
        <v>1395</v>
      </c>
      <c r="I248" s="666" t="s">
        <v>1395</v>
      </c>
      <c r="J248" s="666" t="s">
        <v>1241</v>
      </c>
      <c r="K248" s="666" t="s">
        <v>1347</v>
      </c>
      <c r="L248" s="668">
        <v>301.46945583556362</v>
      </c>
      <c r="M248" s="668">
        <v>18</v>
      </c>
      <c r="N248" s="669">
        <v>5426.4502050401452</v>
      </c>
    </row>
    <row r="249" spans="1:14" ht="14.4" customHeight="1" x14ac:dyDescent="0.3">
      <c r="A249" s="664" t="s">
        <v>535</v>
      </c>
      <c r="B249" s="665" t="s">
        <v>536</v>
      </c>
      <c r="C249" s="666" t="s">
        <v>540</v>
      </c>
      <c r="D249" s="667" t="s">
        <v>2090</v>
      </c>
      <c r="E249" s="666" t="s">
        <v>554</v>
      </c>
      <c r="F249" s="667" t="s">
        <v>2094</v>
      </c>
      <c r="G249" s="666" t="s">
        <v>1205</v>
      </c>
      <c r="H249" s="666" t="s">
        <v>1396</v>
      </c>
      <c r="I249" s="666" t="s">
        <v>1396</v>
      </c>
      <c r="J249" s="666" t="s">
        <v>1241</v>
      </c>
      <c r="K249" s="666" t="s">
        <v>1389</v>
      </c>
      <c r="L249" s="668">
        <v>630.65995986678251</v>
      </c>
      <c r="M249" s="668">
        <v>30</v>
      </c>
      <c r="N249" s="669">
        <v>18919.798796003477</v>
      </c>
    </row>
    <row r="250" spans="1:14" ht="14.4" customHeight="1" x14ac:dyDescent="0.3">
      <c r="A250" s="664" t="s">
        <v>535</v>
      </c>
      <c r="B250" s="665" t="s">
        <v>536</v>
      </c>
      <c r="C250" s="666" t="s">
        <v>540</v>
      </c>
      <c r="D250" s="667" t="s">
        <v>2090</v>
      </c>
      <c r="E250" s="666" t="s">
        <v>554</v>
      </c>
      <c r="F250" s="667" t="s">
        <v>2094</v>
      </c>
      <c r="G250" s="666" t="s">
        <v>1205</v>
      </c>
      <c r="H250" s="666" t="s">
        <v>1397</v>
      </c>
      <c r="I250" s="666" t="s">
        <v>1397</v>
      </c>
      <c r="J250" s="666" t="s">
        <v>1273</v>
      </c>
      <c r="K250" s="666" t="s">
        <v>1398</v>
      </c>
      <c r="L250" s="668">
        <v>1895.7700000000002</v>
      </c>
      <c r="M250" s="668">
        <v>1</v>
      </c>
      <c r="N250" s="669">
        <v>1895.7700000000002</v>
      </c>
    </row>
    <row r="251" spans="1:14" ht="14.4" customHeight="1" x14ac:dyDescent="0.3">
      <c r="A251" s="664" t="s">
        <v>535</v>
      </c>
      <c r="B251" s="665" t="s">
        <v>536</v>
      </c>
      <c r="C251" s="666" t="s">
        <v>540</v>
      </c>
      <c r="D251" s="667" t="s">
        <v>2090</v>
      </c>
      <c r="E251" s="666" t="s">
        <v>554</v>
      </c>
      <c r="F251" s="667" t="s">
        <v>2094</v>
      </c>
      <c r="G251" s="666" t="s">
        <v>1205</v>
      </c>
      <c r="H251" s="666" t="s">
        <v>1399</v>
      </c>
      <c r="I251" s="666" t="s">
        <v>1399</v>
      </c>
      <c r="J251" s="666" t="s">
        <v>1241</v>
      </c>
      <c r="K251" s="666" t="s">
        <v>1398</v>
      </c>
      <c r="L251" s="668">
        <v>913.64999999999975</v>
      </c>
      <c r="M251" s="668">
        <v>13</v>
      </c>
      <c r="N251" s="669">
        <v>11877.449999999997</v>
      </c>
    </row>
    <row r="252" spans="1:14" ht="14.4" customHeight="1" x14ac:dyDescent="0.3">
      <c r="A252" s="664" t="s">
        <v>535</v>
      </c>
      <c r="B252" s="665" t="s">
        <v>536</v>
      </c>
      <c r="C252" s="666" t="s">
        <v>540</v>
      </c>
      <c r="D252" s="667" t="s">
        <v>2090</v>
      </c>
      <c r="E252" s="666" t="s">
        <v>554</v>
      </c>
      <c r="F252" s="667" t="s">
        <v>2094</v>
      </c>
      <c r="G252" s="666" t="s">
        <v>1205</v>
      </c>
      <c r="H252" s="666" t="s">
        <v>1400</v>
      </c>
      <c r="I252" s="666" t="s">
        <v>1400</v>
      </c>
      <c r="J252" s="666" t="s">
        <v>572</v>
      </c>
      <c r="K252" s="666" t="s">
        <v>1252</v>
      </c>
      <c r="L252" s="668">
        <v>43.29999999999999</v>
      </c>
      <c r="M252" s="668">
        <v>1</v>
      </c>
      <c r="N252" s="669">
        <v>43.29999999999999</v>
      </c>
    </row>
    <row r="253" spans="1:14" ht="14.4" customHeight="1" x14ac:dyDescent="0.3">
      <c r="A253" s="664" t="s">
        <v>535</v>
      </c>
      <c r="B253" s="665" t="s">
        <v>536</v>
      </c>
      <c r="C253" s="666" t="s">
        <v>540</v>
      </c>
      <c r="D253" s="667" t="s">
        <v>2090</v>
      </c>
      <c r="E253" s="666" t="s">
        <v>554</v>
      </c>
      <c r="F253" s="667" t="s">
        <v>2094</v>
      </c>
      <c r="G253" s="666" t="s">
        <v>1205</v>
      </c>
      <c r="H253" s="666" t="s">
        <v>1401</v>
      </c>
      <c r="I253" s="666" t="s">
        <v>1402</v>
      </c>
      <c r="J253" s="666" t="s">
        <v>1403</v>
      </c>
      <c r="K253" s="666" t="s">
        <v>576</v>
      </c>
      <c r="L253" s="668">
        <v>245.38</v>
      </c>
      <c r="M253" s="668">
        <v>1</v>
      </c>
      <c r="N253" s="669">
        <v>245.38</v>
      </c>
    </row>
    <row r="254" spans="1:14" ht="14.4" customHeight="1" x14ac:dyDescent="0.3">
      <c r="A254" s="664" t="s">
        <v>535</v>
      </c>
      <c r="B254" s="665" t="s">
        <v>536</v>
      </c>
      <c r="C254" s="666" t="s">
        <v>540</v>
      </c>
      <c r="D254" s="667" t="s">
        <v>2090</v>
      </c>
      <c r="E254" s="666" t="s">
        <v>554</v>
      </c>
      <c r="F254" s="667" t="s">
        <v>2094</v>
      </c>
      <c r="G254" s="666" t="s">
        <v>1205</v>
      </c>
      <c r="H254" s="666" t="s">
        <v>1404</v>
      </c>
      <c r="I254" s="666" t="s">
        <v>1404</v>
      </c>
      <c r="J254" s="666" t="s">
        <v>1405</v>
      </c>
      <c r="K254" s="666" t="s">
        <v>1406</v>
      </c>
      <c r="L254" s="668">
        <v>77.150001931385788</v>
      </c>
      <c r="M254" s="668">
        <v>5</v>
      </c>
      <c r="N254" s="669">
        <v>385.75000965692891</v>
      </c>
    </row>
    <row r="255" spans="1:14" ht="14.4" customHeight="1" x14ac:dyDescent="0.3">
      <c r="A255" s="664" t="s">
        <v>535</v>
      </c>
      <c r="B255" s="665" t="s">
        <v>536</v>
      </c>
      <c r="C255" s="666" t="s">
        <v>540</v>
      </c>
      <c r="D255" s="667" t="s">
        <v>2090</v>
      </c>
      <c r="E255" s="666" t="s">
        <v>1407</v>
      </c>
      <c r="F255" s="667" t="s">
        <v>2095</v>
      </c>
      <c r="G255" s="666" t="s">
        <v>577</v>
      </c>
      <c r="H255" s="666" t="s">
        <v>1408</v>
      </c>
      <c r="I255" s="666" t="s">
        <v>836</v>
      </c>
      <c r="J255" s="666" t="s">
        <v>1409</v>
      </c>
      <c r="K255" s="666"/>
      <c r="L255" s="668">
        <v>134.32999999999998</v>
      </c>
      <c r="M255" s="668">
        <v>29</v>
      </c>
      <c r="N255" s="669">
        <v>3895.5699999999997</v>
      </c>
    </row>
    <row r="256" spans="1:14" ht="14.4" customHeight="1" x14ac:dyDescent="0.3">
      <c r="A256" s="664" t="s">
        <v>535</v>
      </c>
      <c r="B256" s="665" t="s">
        <v>536</v>
      </c>
      <c r="C256" s="666" t="s">
        <v>540</v>
      </c>
      <c r="D256" s="667" t="s">
        <v>2090</v>
      </c>
      <c r="E256" s="666" t="s">
        <v>1407</v>
      </c>
      <c r="F256" s="667" t="s">
        <v>2095</v>
      </c>
      <c r="G256" s="666" t="s">
        <v>1205</v>
      </c>
      <c r="H256" s="666" t="s">
        <v>1410</v>
      </c>
      <c r="I256" s="666" t="s">
        <v>1411</v>
      </c>
      <c r="J256" s="666" t="s">
        <v>1412</v>
      </c>
      <c r="K256" s="666" t="s">
        <v>1413</v>
      </c>
      <c r="L256" s="668">
        <v>41.18</v>
      </c>
      <c r="M256" s="668">
        <v>54</v>
      </c>
      <c r="N256" s="669">
        <v>2223.7199999999998</v>
      </c>
    </row>
    <row r="257" spans="1:14" ht="14.4" customHeight="1" x14ac:dyDescent="0.3">
      <c r="A257" s="664" t="s">
        <v>535</v>
      </c>
      <c r="B257" s="665" t="s">
        <v>536</v>
      </c>
      <c r="C257" s="666" t="s">
        <v>540</v>
      </c>
      <c r="D257" s="667" t="s">
        <v>2090</v>
      </c>
      <c r="E257" s="666" t="s">
        <v>1407</v>
      </c>
      <c r="F257" s="667" t="s">
        <v>2095</v>
      </c>
      <c r="G257" s="666" t="s">
        <v>1205</v>
      </c>
      <c r="H257" s="666" t="s">
        <v>1414</v>
      </c>
      <c r="I257" s="666" t="s">
        <v>1415</v>
      </c>
      <c r="J257" s="666" t="s">
        <v>1416</v>
      </c>
      <c r="K257" s="666" t="s">
        <v>1413</v>
      </c>
      <c r="L257" s="668">
        <v>41.18</v>
      </c>
      <c r="M257" s="668">
        <v>19</v>
      </c>
      <c r="N257" s="669">
        <v>782.42</v>
      </c>
    </row>
    <row r="258" spans="1:14" ht="14.4" customHeight="1" x14ac:dyDescent="0.3">
      <c r="A258" s="664" t="s">
        <v>535</v>
      </c>
      <c r="B258" s="665" t="s">
        <v>536</v>
      </c>
      <c r="C258" s="666" t="s">
        <v>540</v>
      </c>
      <c r="D258" s="667" t="s">
        <v>2090</v>
      </c>
      <c r="E258" s="666" t="s">
        <v>1407</v>
      </c>
      <c r="F258" s="667" t="s">
        <v>2095</v>
      </c>
      <c r="G258" s="666" t="s">
        <v>1205</v>
      </c>
      <c r="H258" s="666" t="s">
        <v>1417</v>
      </c>
      <c r="I258" s="666" t="s">
        <v>1418</v>
      </c>
      <c r="J258" s="666" t="s">
        <v>1419</v>
      </c>
      <c r="K258" s="666" t="s">
        <v>1420</v>
      </c>
      <c r="L258" s="668">
        <v>198.89006140388247</v>
      </c>
      <c r="M258" s="668">
        <v>3</v>
      </c>
      <c r="N258" s="669">
        <v>596.67018421164744</v>
      </c>
    </row>
    <row r="259" spans="1:14" ht="14.4" customHeight="1" x14ac:dyDescent="0.3">
      <c r="A259" s="664" t="s">
        <v>535</v>
      </c>
      <c r="B259" s="665" t="s">
        <v>536</v>
      </c>
      <c r="C259" s="666" t="s">
        <v>540</v>
      </c>
      <c r="D259" s="667" t="s">
        <v>2090</v>
      </c>
      <c r="E259" s="666" t="s">
        <v>1407</v>
      </c>
      <c r="F259" s="667" t="s">
        <v>2095</v>
      </c>
      <c r="G259" s="666" t="s">
        <v>1205</v>
      </c>
      <c r="H259" s="666" t="s">
        <v>1421</v>
      </c>
      <c r="I259" s="666" t="s">
        <v>1421</v>
      </c>
      <c r="J259" s="666" t="s">
        <v>1422</v>
      </c>
      <c r="K259" s="666" t="s">
        <v>1423</v>
      </c>
      <c r="L259" s="668">
        <v>163.66999999999999</v>
      </c>
      <c r="M259" s="668">
        <v>10</v>
      </c>
      <c r="N259" s="669">
        <v>1636.6999999999998</v>
      </c>
    </row>
    <row r="260" spans="1:14" ht="14.4" customHeight="1" x14ac:dyDescent="0.3">
      <c r="A260" s="664" t="s">
        <v>535</v>
      </c>
      <c r="B260" s="665" t="s">
        <v>536</v>
      </c>
      <c r="C260" s="666" t="s">
        <v>540</v>
      </c>
      <c r="D260" s="667" t="s">
        <v>2090</v>
      </c>
      <c r="E260" s="666" t="s">
        <v>1424</v>
      </c>
      <c r="F260" s="667" t="s">
        <v>2096</v>
      </c>
      <c r="G260" s="666"/>
      <c r="H260" s="666" t="s">
        <v>1425</v>
      </c>
      <c r="I260" s="666" t="s">
        <v>1425</v>
      </c>
      <c r="J260" s="666" t="s">
        <v>1426</v>
      </c>
      <c r="K260" s="666" t="s">
        <v>1427</v>
      </c>
      <c r="L260" s="668">
        <v>413.05</v>
      </c>
      <c r="M260" s="668">
        <v>1</v>
      </c>
      <c r="N260" s="669">
        <v>413.05</v>
      </c>
    </row>
    <row r="261" spans="1:14" ht="14.4" customHeight="1" x14ac:dyDescent="0.3">
      <c r="A261" s="664" t="s">
        <v>535</v>
      </c>
      <c r="B261" s="665" t="s">
        <v>536</v>
      </c>
      <c r="C261" s="666" t="s">
        <v>540</v>
      </c>
      <c r="D261" s="667" t="s">
        <v>2090</v>
      </c>
      <c r="E261" s="666" t="s">
        <v>1424</v>
      </c>
      <c r="F261" s="667" t="s">
        <v>2096</v>
      </c>
      <c r="G261" s="666"/>
      <c r="H261" s="666" t="s">
        <v>1428</v>
      </c>
      <c r="I261" s="666" t="s">
        <v>1428</v>
      </c>
      <c r="J261" s="666" t="s">
        <v>1429</v>
      </c>
      <c r="K261" s="666" t="s">
        <v>1430</v>
      </c>
      <c r="L261" s="668">
        <v>35.089999999999996</v>
      </c>
      <c r="M261" s="668">
        <v>3</v>
      </c>
      <c r="N261" s="669">
        <v>105.26999999999998</v>
      </c>
    </row>
    <row r="262" spans="1:14" ht="14.4" customHeight="1" x14ac:dyDescent="0.3">
      <c r="A262" s="664" t="s">
        <v>535</v>
      </c>
      <c r="B262" s="665" t="s">
        <v>536</v>
      </c>
      <c r="C262" s="666" t="s">
        <v>540</v>
      </c>
      <c r="D262" s="667" t="s">
        <v>2090</v>
      </c>
      <c r="E262" s="666" t="s">
        <v>1424</v>
      </c>
      <c r="F262" s="667" t="s">
        <v>2096</v>
      </c>
      <c r="G262" s="666" t="s">
        <v>577</v>
      </c>
      <c r="H262" s="666" t="s">
        <v>1431</v>
      </c>
      <c r="I262" s="666" t="s">
        <v>1431</v>
      </c>
      <c r="J262" s="666" t="s">
        <v>1432</v>
      </c>
      <c r="K262" s="666" t="s">
        <v>1433</v>
      </c>
      <c r="L262" s="668">
        <v>63.660940583958855</v>
      </c>
      <c r="M262" s="668">
        <v>9</v>
      </c>
      <c r="N262" s="669">
        <v>572.94846525562969</v>
      </c>
    </row>
    <row r="263" spans="1:14" ht="14.4" customHeight="1" x14ac:dyDescent="0.3">
      <c r="A263" s="664" t="s">
        <v>535</v>
      </c>
      <c r="B263" s="665" t="s">
        <v>536</v>
      </c>
      <c r="C263" s="666" t="s">
        <v>540</v>
      </c>
      <c r="D263" s="667" t="s">
        <v>2090</v>
      </c>
      <c r="E263" s="666" t="s">
        <v>1424</v>
      </c>
      <c r="F263" s="667" t="s">
        <v>2096</v>
      </c>
      <c r="G263" s="666" t="s">
        <v>577</v>
      </c>
      <c r="H263" s="666" t="s">
        <v>1434</v>
      </c>
      <c r="I263" s="666" t="s">
        <v>1435</v>
      </c>
      <c r="J263" s="666" t="s">
        <v>1436</v>
      </c>
      <c r="K263" s="666" t="s">
        <v>1437</v>
      </c>
      <c r="L263" s="668">
        <v>31.889999999999997</v>
      </c>
      <c r="M263" s="668">
        <v>4</v>
      </c>
      <c r="N263" s="669">
        <v>127.55999999999999</v>
      </c>
    </row>
    <row r="264" spans="1:14" ht="14.4" customHeight="1" x14ac:dyDescent="0.3">
      <c r="A264" s="664" t="s">
        <v>535</v>
      </c>
      <c r="B264" s="665" t="s">
        <v>536</v>
      </c>
      <c r="C264" s="666" t="s">
        <v>540</v>
      </c>
      <c r="D264" s="667" t="s">
        <v>2090</v>
      </c>
      <c r="E264" s="666" t="s">
        <v>1424</v>
      </c>
      <c r="F264" s="667" t="s">
        <v>2096</v>
      </c>
      <c r="G264" s="666" t="s">
        <v>577</v>
      </c>
      <c r="H264" s="666" t="s">
        <v>1438</v>
      </c>
      <c r="I264" s="666" t="s">
        <v>1439</v>
      </c>
      <c r="J264" s="666" t="s">
        <v>1440</v>
      </c>
      <c r="K264" s="666" t="s">
        <v>1441</v>
      </c>
      <c r="L264" s="668">
        <v>21.49488333333333</v>
      </c>
      <c r="M264" s="668">
        <v>120</v>
      </c>
      <c r="N264" s="669">
        <v>2579.3859999999995</v>
      </c>
    </row>
    <row r="265" spans="1:14" ht="14.4" customHeight="1" x14ac:dyDescent="0.3">
      <c r="A265" s="664" t="s">
        <v>535</v>
      </c>
      <c r="B265" s="665" t="s">
        <v>536</v>
      </c>
      <c r="C265" s="666" t="s">
        <v>540</v>
      </c>
      <c r="D265" s="667" t="s">
        <v>2090</v>
      </c>
      <c r="E265" s="666" t="s">
        <v>1424</v>
      </c>
      <c r="F265" s="667" t="s">
        <v>2096</v>
      </c>
      <c r="G265" s="666" t="s">
        <v>577</v>
      </c>
      <c r="H265" s="666" t="s">
        <v>1442</v>
      </c>
      <c r="I265" s="666" t="s">
        <v>1443</v>
      </c>
      <c r="J265" s="666" t="s">
        <v>1440</v>
      </c>
      <c r="K265" s="666" t="s">
        <v>1444</v>
      </c>
      <c r="L265" s="668">
        <v>164.44999999999996</v>
      </c>
      <c r="M265" s="668">
        <v>2</v>
      </c>
      <c r="N265" s="669">
        <v>328.89999999999992</v>
      </c>
    </row>
    <row r="266" spans="1:14" ht="14.4" customHeight="1" x14ac:dyDescent="0.3">
      <c r="A266" s="664" t="s">
        <v>535</v>
      </c>
      <c r="B266" s="665" t="s">
        <v>536</v>
      </c>
      <c r="C266" s="666" t="s">
        <v>540</v>
      </c>
      <c r="D266" s="667" t="s">
        <v>2090</v>
      </c>
      <c r="E266" s="666" t="s">
        <v>1424</v>
      </c>
      <c r="F266" s="667" t="s">
        <v>2096</v>
      </c>
      <c r="G266" s="666" t="s">
        <v>577</v>
      </c>
      <c r="H266" s="666" t="s">
        <v>1445</v>
      </c>
      <c r="I266" s="666" t="s">
        <v>1446</v>
      </c>
      <c r="J266" s="666" t="s">
        <v>1447</v>
      </c>
      <c r="K266" s="666" t="s">
        <v>1448</v>
      </c>
      <c r="L266" s="668">
        <v>127.46588990347405</v>
      </c>
      <c r="M266" s="668">
        <v>56.20000000000001</v>
      </c>
      <c r="N266" s="669">
        <v>7163.5830125752427</v>
      </c>
    </row>
    <row r="267" spans="1:14" ht="14.4" customHeight="1" x14ac:dyDescent="0.3">
      <c r="A267" s="664" t="s">
        <v>535</v>
      </c>
      <c r="B267" s="665" t="s">
        <v>536</v>
      </c>
      <c r="C267" s="666" t="s">
        <v>540</v>
      </c>
      <c r="D267" s="667" t="s">
        <v>2090</v>
      </c>
      <c r="E267" s="666" t="s">
        <v>1424</v>
      </c>
      <c r="F267" s="667" t="s">
        <v>2096</v>
      </c>
      <c r="G267" s="666" t="s">
        <v>577</v>
      </c>
      <c r="H267" s="666" t="s">
        <v>1449</v>
      </c>
      <c r="I267" s="666" t="s">
        <v>1450</v>
      </c>
      <c r="J267" s="666" t="s">
        <v>1451</v>
      </c>
      <c r="K267" s="666" t="s">
        <v>1452</v>
      </c>
      <c r="L267" s="668">
        <v>35.101578947368424</v>
      </c>
      <c r="M267" s="668">
        <v>228</v>
      </c>
      <c r="N267" s="669">
        <v>8003.16</v>
      </c>
    </row>
    <row r="268" spans="1:14" ht="14.4" customHeight="1" x14ac:dyDescent="0.3">
      <c r="A268" s="664" t="s">
        <v>535</v>
      </c>
      <c r="B268" s="665" t="s">
        <v>536</v>
      </c>
      <c r="C268" s="666" t="s">
        <v>540</v>
      </c>
      <c r="D268" s="667" t="s">
        <v>2090</v>
      </c>
      <c r="E268" s="666" t="s">
        <v>1424</v>
      </c>
      <c r="F268" s="667" t="s">
        <v>2096</v>
      </c>
      <c r="G268" s="666" t="s">
        <v>577</v>
      </c>
      <c r="H268" s="666" t="s">
        <v>1453</v>
      </c>
      <c r="I268" s="666" t="s">
        <v>1454</v>
      </c>
      <c r="J268" s="666" t="s">
        <v>1455</v>
      </c>
      <c r="K268" s="666" t="s">
        <v>1456</v>
      </c>
      <c r="L268" s="668">
        <v>35.049999999999997</v>
      </c>
      <c r="M268" s="668">
        <v>2</v>
      </c>
      <c r="N268" s="669">
        <v>70.099999999999994</v>
      </c>
    </row>
    <row r="269" spans="1:14" ht="14.4" customHeight="1" x14ac:dyDescent="0.3">
      <c r="A269" s="664" t="s">
        <v>535</v>
      </c>
      <c r="B269" s="665" t="s">
        <v>536</v>
      </c>
      <c r="C269" s="666" t="s">
        <v>540</v>
      </c>
      <c r="D269" s="667" t="s">
        <v>2090</v>
      </c>
      <c r="E269" s="666" t="s">
        <v>1424</v>
      </c>
      <c r="F269" s="667" t="s">
        <v>2096</v>
      </c>
      <c r="G269" s="666" t="s">
        <v>577</v>
      </c>
      <c r="H269" s="666" t="s">
        <v>1457</v>
      </c>
      <c r="I269" s="666" t="s">
        <v>1458</v>
      </c>
      <c r="J269" s="666" t="s">
        <v>1459</v>
      </c>
      <c r="K269" s="666" t="s">
        <v>1460</v>
      </c>
      <c r="L269" s="668">
        <v>98.29</v>
      </c>
      <c r="M269" s="668">
        <v>1</v>
      </c>
      <c r="N269" s="669">
        <v>98.29</v>
      </c>
    </row>
    <row r="270" spans="1:14" ht="14.4" customHeight="1" x14ac:dyDescent="0.3">
      <c r="A270" s="664" t="s">
        <v>535</v>
      </c>
      <c r="B270" s="665" t="s">
        <v>536</v>
      </c>
      <c r="C270" s="666" t="s">
        <v>540</v>
      </c>
      <c r="D270" s="667" t="s">
        <v>2090</v>
      </c>
      <c r="E270" s="666" t="s">
        <v>1424</v>
      </c>
      <c r="F270" s="667" t="s">
        <v>2096</v>
      </c>
      <c r="G270" s="666" t="s">
        <v>577</v>
      </c>
      <c r="H270" s="666" t="s">
        <v>1461</v>
      </c>
      <c r="I270" s="666" t="s">
        <v>1461</v>
      </c>
      <c r="J270" s="666" t="s">
        <v>1462</v>
      </c>
      <c r="K270" s="666" t="s">
        <v>1463</v>
      </c>
      <c r="L270" s="668">
        <v>181.03</v>
      </c>
      <c r="M270" s="668">
        <v>2.4</v>
      </c>
      <c r="N270" s="669">
        <v>434.47199999999998</v>
      </c>
    </row>
    <row r="271" spans="1:14" ht="14.4" customHeight="1" x14ac:dyDescent="0.3">
      <c r="A271" s="664" t="s">
        <v>535</v>
      </c>
      <c r="B271" s="665" t="s">
        <v>536</v>
      </c>
      <c r="C271" s="666" t="s">
        <v>540</v>
      </c>
      <c r="D271" s="667" t="s">
        <v>2090</v>
      </c>
      <c r="E271" s="666" t="s">
        <v>1424</v>
      </c>
      <c r="F271" s="667" t="s">
        <v>2096</v>
      </c>
      <c r="G271" s="666" t="s">
        <v>577</v>
      </c>
      <c r="H271" s="666" t="s">
        <v>1464</v>
      </c>
      <c r="I271" s="666" t="s">
        <v>1465</v>
      </c>
      <c r="J271" s="666" t="s">
        <v>1466</v>
      </c>
      <c r="K271" s="666" t="s">
        <v>1467</v>
      </c>
      <c r="L271" s="668">
        <v>59.839999999999996</v>
      </c>
      <c r="M271" s="668">
        <v>2</v>
      </c>
      <c r="N271" s="669">
        <v>119.67999999999999</v>
      </c>
    </row>
    <row r="272" spans="1:14" ht="14.4" customHeight="1" x14ac:dyDescent="0.3">
      <c r="A272" s="664" t="s">
        <v>535</v>
      </c>
      <c r="B272" s="665" t="s">
        <v>536</v>
      </c>
      <c r="C272" s="666" t="s">
        <v>540</v>
      </c>
      <c r="D272" s="667" t="s">
        <v>2090</v>
      </c>
      <c r="E272" s="666" t="s">
        <v>1424</v>
      </c>
      <c r="F272" s="667" t="s">
        <v>2096</v>
      </c>
      <c r="G272" s="666" t="s">
        <v>577</v>
      </c>
      <c r="H272" s="666" t="s">
        <v>1468</v>
      </c>
      <c r="I272" s="666" t="s">
        <v>1469</v>
      </c>
      <c r="J272" s="666" t="s">
        <v>1470</v>
      </c>
      <c r="K272" s="666" t="s">
        <v>1471</v>
      </c>
      <c r="L272" s="668">
        <v>164.43999999999997</v>
      </c>
      <c r="M272" s="668">
        <v>1</v>
      </c>
      <c r="N272" s="669">
        <v>164.43999999999997</v>
      </c>
    </row>
    <row r="273" spans="1:14" ht="14.4" customHeight="1" x14ac:dyDescent="0.3">
      <c r="A273" s="664" t="s">
        <v>535</v>
      </c>
      <c r="B273" s="665" t="s">
        <v>536</v>
      </c>
      <c r="C273" s="666" t="s">
        <v>540</v>
      </c>
      <c r="D273" s="667" t="s">
        <v>2090</v>
      </c>
      <c r="E273" s="666" t="s">
        <v>1424</v>
      </c>
      <c r="F273" s="667" t="s">
        <v>2096</v>
      </c>
      <c r="G273" s="666" t="s">
        <v>577</v>
      </c>
      <c r="H273" s="666" t="s">
        <v>1472</v>
      </c>
      <c r="I273" s="666" t="s">
        <v>1473</v>
      </c>
      <c r="J273" s="666" t="s">
        <v>1474</v>
      </c>
      <c r="K273" s="666" t="s">
        <v>1475</v>
      </c>
      <c r="L273" s="668">
        <v>74.569999999999993</v>
      </c>
      <c r="M273" s="668">
        <v>1</v>
      </c>
      <c r="N273" s="669">
        <v>74.569999999999993</v>
      </c>
    </row>
    <row r="274" spans="1:14" ht="14.4" customHeight="1" x14ac:dyDescent="0.3">
      <c r="A274" s="664" t="s">
        <v>535</v>
      </c>
      <c r="B274" s="665" t="s">
        <v>536</v>
      </c>
      <c r="C274" s="666" t="s">
        <v>540</v>
      </c>
      <c r="D274" s="667" t="s">
        <v>2090</v>
      </c>
      <c r="E274" s="666" t="s">
        <v>1424</v>
      </c>
      <c r="F274" s="667" t="s">
        <v>2096</v>
      </c>
      <c r="G274" s="666" t="s">
        <v>577</v>
      </c>
      <c r="H274" s="666" t="s">
        <v>1476</v>
      </c>
      <c r="I274" s="666" t="s">
        <v>1477</v>
      </c>
      <c r="J274" s="666" t="s">
        <v>1478</v>
      </c>
      <c r="K274" s="666" t="s">
        <v>1479</v>
      </c>
      <c r="L274" s="668">
        <v>25.070000000000018</v>
      </c>
      <c r="M274" s="668">
        <v>2</v>
      </c>
      <c r="N274" s="669">
        <v>50.140000000000036</v>
      </c>
    </row>
    <row r="275" spans="1:14" ht="14.4" customHeight="1" x14ac:dyDescent="0.3">
      <c r="A275" s="664" t="s">
        <v>535</v>
      </c>
      <c r="B275" s="665" t="s">
        <v>536</v>
      </c>
      <c r="C275" s="666" t="s">
        <v>540</v>
      </c>
      <c r="D275" s="667" t="s">
        <v>2090</v>
      </c>
      <c r="E275" s="666" t="s">
        <v>1424</v>
      </c>
      <c r="F275" s="667" t="s">
        <v>2096</v>
      </c>
      <c r="G275" s="666" t="s">
        <v>577</v>
      </c>
      <c r="H275" s="666" t="s">
        <v>1480</v>
      </c>
      <c r="I275" s="666" t="s">
        <v>1480</v>
      </c>
      <c r="J275" s="666" t="s">
        <v>1481</v>
      </c>
      <c r="K275" s="666" t="s">
        <v>1482</v>
      </c>
      <c r="L275" s="668">
        <v>462</v>
      </c>
      <c r="M275" s="668">
        <v>2</v>
      </c>
      <c r="N275" s="669">
        <v>924</v>
      </c>
    </row>
    <row r="276" spans="1:14" ht="14.4" customHeight="1" x14ac:dyDescent="0.3">
      <c r="A276" s="664" t="s">
        <v>535</v>
      </c>
      <c r="B276" s="665" t="s">
        <v>536</v>
      </c>
      <c r="C276" s="666" t="s">
        <v>540</v>
      </c>
      <c r="D276" s="667" t="s">
        <v>2090</v>
      </c>
      <c r="E276" s="666" t="s">
        <v>1424</v>
      </c>
      <c r="F276" s="667" t="s">
        <v>2096</v>
      </c>
      <c r="G276" s="666" t="s">
        <v>577</v>
      </c>
      <c r="H276" s="666" t="s">
        <v>1483</v>
      </c>
      <c r="I276" s="666" t="s">
        <v>1483</v>
      </c>
      <c r="J276" s="666" t="s">
        <v>1484</v>
      </c>
      <c r="K276" s="666" t="s">
        <v>1485</v>
      </c>
      <c r="L276" s="668">
        <v>171.65792452830158</v>
      </c>
      <c r="M276" s="668">
        <v>31.800000000000033</v>
      </c>
      <c r="N276" s="669">
        <v>5458.7219999999961</v>
      </c>
    </row>
    <row r="277" spans="1:14" ht="14.4" customHeight="1" x14ac:dyDescent="0.3">
      <c r="A277" s="664" t="s">
        <v>535</v>
      </c>
      <c r="B277" s="665" t="s">
        <v>536</v>
      </c>
      <c r="C277" s="666" t="s">
        <v>540</v>
      </c>
      <c r="D277" s="667" t="s">
        <v>2090</v>
      </c>
      <c r="E277" s="666" t="s">
        <v>1424</v>
      </c>
      <c r="F277" s="667" t="s">
        <v>2096</v>
      </c>
      <c r="G277" s="666" t="s">
        <v>577</v>
      </c>
      <c r="H277" s="666" t="s">
        <v>1486</v>
      </c>
      <c r="I277" s="666" t="s">
        <v>1486</v>
      </c>
      <c r="J277" s="666" t="s">
        <v>1487</v>
      </c>
      <c r="K277" s="666" t="s">
        <v>1488</v>
      </c>
      <c r="L277" s="668">
        <v>217.8</v>
      </c>
      <c r="M277" s="668">
        <v>4</v>
      </c>
      <c r="N277" s="669">
        <v>871.2</v>
      </c>
    </row>
    <row r="278" spans="1:14" ht="14.4" customHeight="1" x14ac:dyDescent="0.3">
      <c r="A278" s="664" t="s">
        <v>535</v>
      </c>
      <c r="B278" s="665" t="s">
        <v>536</v>
      </c>
      <c r="C278" s="666" t="s">
        <v>540</v>
      </c>
      <c r="D278" s="667" t="s">
        <v>2090</v>
      </c>
      <c r="E278" s="666" t="s">
        <v>1424</v>
      </c>
      <c r="F278" s="667" t="s">
        <v>2096</v>
      </c>
      <c r="G278" s="666" t="s">
        <v>577</v>
      </c>
      <c r="H278" s="666" t="s">
        <v>1489</v>
      </c>
      <c r="I278" s="666" t="s">
        <v>1489</v>
      </c>
      <c r="J278" s="666" t="s">
        <v>1490</v>
      </c>
      <c r="K278" s="666" t="s">
        <v>1491</v>
      </c>
      <c r="L278" s="668">
        <v>152.90000000000006</v>
      </c>
      <c r="M278" s="668">
        <v>4.7999999999999989</v>
      </c>
      <c r="N278" s="669">
        <v>733.92000000000007</v>
      </c>
    </row>
    <row r="279" spans="1:14" ht="14.4" customHeight="1" x14ac:dyDescent="0.3">
      <c r="A279" s="664" t="s">
        <v>535</v>
      </c>
      <c r="B279" s="665" t="s">
        <v>536</v>
      </c>
      <c r="C279" s="666" t="s">
        <v>540</v>
      </c>
      <c r="D279" s="667" t="s">
        <v>2090</v>
      </c>
      <c r="E279" s="666" t="s">
        <v>1424</v>
      </c>
      <c r="F279" s="667" t="s">
        <v>2096</v>
      </c>
      <c r="G279" s="666" t="s">
        <v>577</v>
      </c>
      <c r="H279" s="666" t="s">
        <v>1492</v>
      </c>
      <c r="I279" s="666" t="s">
        <v>1492</v>
      </c>
      <c r="J279" s="666" t="s">
        <v>1493</v>
      </c>
      <c r="K279" s="666" t="s">
        <v>1494</v>
      </c>
      <c r="L279" s="668">
        <v>286</v>
      </c>
      <c r="M279" s="668">
        <v>7</v>
      </c>
      <c r="N279" s="669">
        <v>2002</v>
      </c>
    </row>
    <row r="280" spans="1:14" ht="14.4" customHeight="1" x14ac:dyDescent="0.3">
      <c r="A280" s="664" t="s">
        <v>535</v>
      </c>
      <c r="B280" s="665" t="s">
        <v>536</v>
      </c>
      <c r="C280" s="666" t="s">
        <v>540</v>
      </c>
      <c r="D280" s="667" t="s">
        <v>2090</v>
      </c>
      <c r="E280" s="666" t="s">
        <v>1424</v>
      </c>
      <c r="F280" s="667" t="s">
        <v>2096</v>
      </c>
      <c r="G280" s="666" t="s">
        <v>577</v>
      </c>
      <c r="H280" s="666" t="s">
        <v>1495</v>
      </c>
      <c r="I280" s="666" t="s">
        <v>1496</v>
      </c>
      <c r="J280" s="666" t="s">
        <v>1497</v>
      </c>
      <c r="K280" s="666" t="s">
        <v>1498</v>
      </c>
      <c r="L280" s="668">
        <v>264</v>
      </c>
      <c r="M280" s="668">
        <v>4</v>
      </c>
      <c r="N280" s="669">
        <v>1056</v>
      </c>
    </row>
    <row r="281" spans="1:14" ht="14.4" customHeight="1" x14ac:dyDescent="0.3">
      <c r="A281" s="664" t="s">
        <v>535</v>
      </c>
      <c r="B281" s="665" t="s">
        <v>536</v>
      </c>
      <c r="C281" s="666" t="s">
        <v>540</v>
      </c>
      <c r="D281" s="667" t="s">
        <v>2090</v>
      </c>
      <c r="E281" s="666" t="s">
        <v>1424</v>
      </c>
      <c r="F281" s="667" t="s">
        <v>2096</v>
      </c>
      <c r="G281" s="666" t="s">
        <v>577</v>
      </c>
      <c r="H281" s="666" t="s">
        <v>1499</v>
      </c>
      <c r="I281" s="666" t="s">
        <v>1499</v>
      </c>
      <c r="J281" s="666" t="s">
        <v>1500</v>
      </c>
      <c r="K281" s="666" t="s">
        <v>1501</v>
      </c>
      <c r="L281" s="668">
        <v>411.29</v>
      </c>
      <c r="M281" s="668">
        <v>4</v>
      </c>
      <c r="N281" s="669">
        <v>1645.16</v>
      </c>
    </row>
    <row r="282" spans="1:14" ht="14.4" customHeight="1" x14ac:dyDescent="0.3">
      <c r="A282" s="664" t="s">
        <v>535</v>
      </c>
      <c r="B282" s="665" t="s">
        <v>536</v>
      </c>
      <c r="C282" s="666" t="s">
        <v>540</v>
      </c>
      <c r="D282" s="667" t="s">
        <v>2090</v>
      </c>
      <c r="E282" s="666" t="s">
        <v>1424</v>
      </c>
      <c r="F282" s="667" t="s">
        <v>2096</v>
      </c>
      <c r="G282" s="666" t="s">
        <v>577</v>
      </c>
      <c r="H282" s="666" t="s">
        <v>1502</v>
      </c>
      <c r="I282" s="666" t="s">
        <v>1502</v>
      </c>
      <c r="J282" s="666" t="s">
        <v>1503</v>
      </c>
      <c r="K282" s="666" t="s">
        <v>1504</v>
      </c>
      <c r="L282" s="668">
        <v>263.9999986537278</v>
      </c>
      <c r="M282" s="668">
        <v>3.6</v>
      </c>
      <c r="N282" s="669">
        <v>950.39999515342015</v>
      </c>
    </row>
    <row r="283" spans="1:14" ht="14.4" customHeight="1" x14ac:dyDescent="0.3">
      <c r="A283" s="664" t="s">
        <v>535</v>
      </c>
      <c r="B283" s="665" t="s">
        <v>536</v>
      </c>
      <c r="C283" s="666" t="s">
        <v>540</v>
      </c>
      <c r="D283" s="667" t="s">
        <v>2090</v>
      </c>
      <c r="E283" s="666" t="s">
        <v>1424</v>
      </c>
      <c r="F283" s="667" t="s">
        <v>2096</v>
      </c>
      <c r="G283" s="666" t="s">
        <v>577</v>
      </c>
      <c r="H283" s="666" t="s">
        <v>1505</v>
      </c>
      <c r="I283" s="666" t="s">
        <v>1505</v>
      </c>
      <c r="J283" s="666" t="s">
        <v>1506</v>
      </c>
      <c r="K283" s="666" t="s">
        <v>1507</v>
      </c>
      <c r="L283" s="668">
        <v>231.00005348797143</v>
      </c>
      <c r="M283" s="668">
        <v>4</v>
      </c>
      <c r="N283" s="669">
        <v>924.00021395188571</v>
      </c>
    </row>
    <row r="284" spans="1:14" ht="14.4" customHeight="1" x14ac:dyDescent="0.3">
      <c r="A284" s="664" t="s">
        <v>535</v>
      </c>
      <c r="B284" s="665" t="s">
        <v>536</v>
      </c>
      <c r="C284" s="666" t="s">
        <v>540</v>
      </c>
      <c r="D284" s="667" t="s">
        <v>2090</v>
      </c>
      <c r="E284" s="666" t="s">
        <v>1424</v>
      </c>
      <c r="F284" s="667" t="s">
        <v>2096</v>
      </c>
      <c r="G284" s="666" t="s">
        <v>577</v>
      </c>
      <c r="H284" s="666" t="s">
        <v>1508</v>
      </c>
      <c r="I284" s="666" t="s">
        <v>1509</v>
      </c>
      <c r="J284" s="666" t="s">
        <v>1510</v>
      </c>
      <c r="K284" s="666" t="s">
        <v>1511</v>
      </c>
      <c r="L284" s="668">
        <v>58.720000000000006</v>
      </c>
      <c r="M284" s="668">
        <v>5</v>
      </c>
      <c r="N284" s="669">
        <v>293.60000000000002</v>
      </c>
    </row>
    <row r="285" spans="1:14" ht="14.4" customHeight="1" x14ac:dyDescent="0.3">
      <c r="A285" s="664" t="s">
        <v>535</v>
      </c>
      <c r="B285" s="665" t="s">
        <v>536</v>
      </c>
      <c r="C285" s="666" t="s">
        <v>540</v>
      </c>
      <c r="D285" s="667" t="s">
        <v>2090</v>
      </c>
      <c r="E285" s="666" t="s">
        <v>1424</v>
      </c>
      <c r="F285" s="667" t="s">
        <v>2096</v>
      </c>
      <c r="G285" s="666" t="s">
        <v>577</v>
      </c>
      <c r="H285" s="666" t="s">
        <v>1512</v>
      </c>
      <c r="I285" s="666" t="s">
        <v>1512</v>
      </c>
      <c r="J285" s="666" t="s">
        <v>1513</v>
      </c>
      <c r="K285" s="666" t="s">
        <v>1514</v>
      </c>
      <c r="L285" s="668">
        <v>562.87</v>
      </c>
      <c r="M285" s="668">
        <v>2.8</v>
      </c>
      <c r="N285" s="669">
        <v>1576.0360000000001</v>
      </c>
    </row>
    <row r="286" spans="1:14" ht="14.4" customHeight="1" x14ac:dyDescent="0.3">
      <c r="A286" s="664" t="s">
        <v>535</v>
      </c>
      <c r="B286" s="665" t="s">
        <v>536</v>
      </c>
      <c r="C286" s="666" t="s">
        <v>540</v>
      </c>
      <c r="D286" s="667" t="s">
        <v>2090</v>
      </c>
      <c r="E286" s="666" t="s">
        <v>1424</v>
      </c>
      <c r="F286" s="667" t="s">
        <v>2096</v>
      </c>
      <c r="G286" s="666" t="s">
        <v>1205</v>
      </c>
      <c r="H286" s="666" t="s">
        <v>1515</v>
      </c>
      <c r="I286" s="666" t="s">
        <v>1516</v>
      </c>
      <c r="J286" s="666" t="s">
        <v>1517</v>
      </c>
      <c r="K286" s="666" t="s">
        <v>1518</v>
      </c>
      <c r="L286" s="668">
        <v>115.94000000000003</v>
      </c>
      <c r="M286" s="668">
        <v>5</v>
      </c>
      <c r="N286" s="669">
        <v>579.70000000000016</v>
      </c>
    </row>
    <row r="287" spans="1:14" ht="14.4" customHeight="1" x14ac:dyDescent="0.3">
      <c r="A287" s="664" t="s">
        <v>535</v>
      </c>
      <c r="B287" s="665" t="s">
        <v>536</v>
      </c>
      <c r="C287" s="666" t="s">
        <v>540</v>
      </c>
      <c r="D287" s="667" t="s">
        <v>2090</v>
      </c>
      <c r="E287" s="666" t="s">
        <v>1424</v>
      </c>
      <c r="F287" s="667" t="s">
        <v>2096</v>
      </c>
      <c r="G287" s="666" t="s">
        <v>1205</v>
      </c>
      <c r="H287" s="666" t="s">
        <v>1519</v>
      </c>
      <c r="I287" s="666" t="s">
        <v>1519</v>
      </c>
      <c r="J287" s="666" t="s">
        <v>1520</v>
      </c>
      <c r="K287" s="666" t="s">
        <v>1485</v>
      </c>
      <c r="L287" s="668">
        <v>916.55700934579443</v>
      </c>
      <c r="M287" s="668">
        <v>10.7</v>
      </c>
      <c r="N287" s="669">
        <v>9807.16</v>
      </c>
    </row>
    <row r="288" spans="1:14" ht="14.4" customHeight="1" x14ac:dyDescent="0.3">
      <c r="A288" s="664" t="s">
        <v>535</v>
      </c>
      <c r="B288" s="665" t="s">
        <v>536</v>
      </c>
      <c r="C288" s="666" t="s">
        <v>540</v>
      </c>
      <c r="D288" s="667" t="s">
        <v>2090</v>
      </c>
      <c r="E288" s="666" t="s">
        <v>1521</v>
      </c>
      <c r="F288" s="667" t="s">
        <v>2097</v>
      </c>
      <c r="G288" s="666"/>
      <c r="H288" s="666" t="s">
        <v>1522</v>
      </c>
      <c r="I288" s="666" t="s">
        <v>1523</v>
      </c>
      <c r="J288" s="666" t="s">
        <v>1524</v>
      </c>
      <c r="K288" s="666" t="s">
        <v>1525</v>
      </c>
      <c r="L288" s="668">
        <v>765.13</v>
      </c>
      <c r="M288" s="668">
        <v>1</v>
      </c>
      <c r="N288" s="669">
        <v>765.13</v>
      </c>
    </row>
    <row r="289" spans="1:14" ht="14.4" customHeight="1" x14ac:dyDescent="0.3">
      <c r="A289" s="664" t="s">
        <v>535</v>
      </c>
      <c r="B289" s="665" t="s">
        <v>536</v>
      </c>
      <c r="C289" s="666" t="s">
        <v>540</v>
      </c>
      <c r="D289" s="667" t="s">
        <v>2090</v>
      </c>
      <c r="E289" s="666" t="s">
        <v>1521</v>
      </c>
      <c r="F289" s="667" t="s">
        <v>2097</v>
      </c>
      <c r="G289" s="666" t="s">
        <v>577</v>
      </c>
      <c r="H289" s="666" t="s">
        <v>1526</v>
      </c>
      <c r="I289" s="666" t="s">
        <v>1527</v>
      </c>
      <c r="J289" s="666" t="s">
        <v>1528</v>
      </c>
      <c r="K289" s="666" t="s">
        <v>1529</v>
      </c>
      <c r="L289" s="668">
        <v>103.18999999999994</v>
      </c>
      <c r="M289" s="668">
        <v>2</v>
      </c>
      <c r="N289" s="669">
        <v>206.37999999999988</v>
      </c>
    </row>
    <row r="290" spans="1:14" ht="14.4" customHeight="1" x14ac:dyDescent="0.3">
      <c r="A290" s="664" t="s">
        <v>535</v>
      </c>
      <c r="B290" s="665" t="s">
        <v>536</v>
      </c>
      <c r="C290" s="666" t="s">
        <v>540</v>
      </c>
      <c r="D290" s="667" t="s">
        <v>2090</v>
      </c>
      <c r="E290" s="666" t="s">
        <v>1521</v>
      </c>
      <c r="F290" s="667" t="s">
        <v>2097</v>
      </c>
      <c r="G290" s="666" t="s">
        <v>577</v>
      </c>
      <c r="H290" s="666" t="s">
        <v>1530</v>
      </c>
      <c r="I290" s="666" t="s">
        <v>1531</v>
      </c>
      <c r="J290" s="666" t="s">
        <v>1532</v>
      </c>
      <c r="K290" s="666" t="s">
        <v>1533</v>
      </c>
      <c r="L290" s="668">
        <v>108.83</v>
      </c>
      <c r="M290" s="668">
        <v>2</v>
      </c>
      <c r="N290" s="669">
        <v>217.66</v>
      </c>
    </row>
    <row r="291" spans="1:14" ht="14.4" customHeight="1" x14ac:dyDescent="0.3">
      <c r="A291" s="664" t="s">
        <v>535</v>
      </c>
      <c r="B291" s="665" t="s">
        <v>536</v>
      </c>
      <c r="C291" s="666" t="s">
        <v>540</v>
      </c>
      <c r="D291" s="667" t="s">
        <v>2090</v>
      </c>
      <c r="E291" s="666" t="s">
        <v>1534</v>
      </c>
      <c r="F291" s="667" t="s">
        <v>2098</v>
      </c>
      <c r="G291" s="666" t="s">
        <v>577</v>
      </c>
      <c r="H291" s="666" t="s">
        <v>1535</v>
      </c>
      <c r="I291" s="666" t="s">
        <v>1536</v>
      </c>
      <c r="J291" s="666" t="s">
        <v>1537</v>
      </c>
      <c r="K291" s="666" t="s">
        <v>1538</v>
      </c>
      <c r="L291" s="668">
        <v>2719.2</v>
      </c>
      <c r="M291" s="668">
        <v>1</v>
      </c>
      <c r="N291" s="669">
        <v>2719.2</v>
      </c>
    </row>
    <row r="292" spans="1:14" ht="14.4" customHeight="1" x14ac:dyDescent="0.3">
      <c r="A292" s="664" t="s">
        <v>535</v>
      </c>
      <c r="B292" s="665" t="s">
        <v>536</v>
      </c>
      <c r="C292" s="666" t="s">
        <v>540</v>
      </c>
      <c r="D292" s="667" t="s">
        <v>2090</v>
      </c>
      <c r="E292" s="666" t="s">
        <v>1534</v>
      </c>
      <c r="F292" s="667" t="s">
        <v>2098</v>
      </c>
      <c r="G292" s="666" t="s">
        <v>577</v>
      </c>
      <c r="H292" s="666" t="s">
        <v>1539</v>
      </c>
      <c r="I292" s="666" t="s">
        <v>1540</v>
      </c>
      <c r="J292" s="666" t="s">
        <v>1541</v>
      </c>
      <c r="K292" s="666" t="s">
        <v>1542</v>
      </c>
      <c r="L292" s="668">
        <v>2395.0299999999997</v>
      </c>
      <c r="M292" s="668">
        <v>1</v>
      </c>
      <c r="N292" s="669">
        <v>2395.0299999999997</v>
      </c>
    </row>
    <row r="293" spans="1:14" ht="14.4" customHeight="1" x14ac:dyDescent="0.3">
      <c r="A293" s="664" t="s">
        <v>535</v>
      </c>
      <c r="B293" s="665" t="s">
        <v>536</v>
      </c>
      <c r="C293" s="666" t="s">
        <v>540</v>
      </c>
      <c r="D293" s="667" t="s">
        <v>2090</v>
      </c>
      <c r="E293" s="666" t="s">
        <v>1534</v>
      </c>
      <c r="F293" s="667" t="s">
        <v>2098</v>
      </c>
      <c r="G293" s="666" t="s">
        <v>577</v>
      </c>
      <c r="H293" s="666" t="s">
        <v>1543</v>
      </c>
      <c r="I293" s="666" t="s">
        <v>1543</v>
      </c>
      <c r="J293" s="666" t="s">
        <v>1544</v>
      </c>
      <c r="K293" s="666" t="s">
        <v>1545</v>
      </c>
      <c r="L293" s="668">
        <v>3524.8399999999997</v>
      </c>
      <c r="M293" s="668">
        <v>1</v>
      </c>
      <c r="N293" s="669">
        <v>3524.8399999999997</v>
      </c>
    </row>
    <row r="294" spans="1:14" ht="14.4" customHeight="1" x14ac:dyDescent="0.3">
      <c r="A294" s="664" t="s">
        <v>535</v>
      </c>
      <c r="B294" s="665" t="s">
        <v>536</v>
      </c>
      <c r="C294" s="666" t="s">
        <v>545</v>
      </c>
      <c r="D294" s="667" t="s">
        <v>2091</v>
      </c>
      <c r="E294" s="666" t="s">
        <v>554</v>
      </c>
      <c r="F294" s="667" t="s">
        <v>2094</v>
      </c>
      <c r="G294" s="666"/>
      <c r="H294" s="666" t="s">
        <v>563</v>
      </c>
      <c r="I294" s="666" t="s">
        <v>564</v>
      </c>
      <c r="J294" s="666" t="s">
        <v>565</v>
      </c>
      <c r="K294" s="666" t="s">
        <v>566</v>
      </c>
      <c r="L294" s="668">
        <v>134.54333333333335</v>
      </c>
      <c r="M294" s="668">
        <v>3</v>
      </c>
      <c r="N294" s="669">
        <v>403.63000000000005</v>
      </c>
    </row>
    <row r="295" spans="1:14" ht="14.4" customHeight="1" x14ac:dyDescent="0.3">
      <c r="A295" s="664" t="s">
        <v>535</v>
      </c>
      <c r="B295" s="665" t="s">
        <v>536</v>
      </c>
      <c r="C295" s="666" t="s">
        <v>545</v>
      </c>
      <c r="D295" s="667" t="s">
        <v>2091</v>
      </c>
      <c r="E295" s="666" t="s">
        <v>554</v>
      </c>
      <c r="F295" s="667" t="s">
        <v>2094</v>
      </c>
      <c r="G295" s="666" t="s">
        <v>577</v>
      </c>
      <c r="H295" s="666" t="s">
        <v>1546</v>
      </c>
      <c r="I295" s="666" t="s">
        <v>836</v>
      </c>
      <c r="J295" s="666" t="s">
        <v>1547</v>
      </c>
      <c r="K295" s="666"/>
      <c r="L295" s="668">
        <v>191.13094817336281</v>
      </c>
      <c r="M295" s="668">
        <v>1</v>
      </c>
      <c r="N295" s="669">
        <v>191.13094817336281</v>
      </c>
    </row>
    <row r="296" spans="1:14" ht="14.4" customHeight="1" x14ac:dyDescent="0.3">
      <c r="A296" s="664" t="s">
        <v>535</v>
      </c>
      <c r="B296" s="665" t="s">
        <v>536</v>
      </c>
      <c r="C296" s="666" t="s">
        <v>545</v>
      </c>
      <c r="D296" s="667" t="s">
        <v>2091</v>
      </c>
      <c r="E296" s="666" t="s">
        <v>554</v>
      </c>
      <c r="F296" s="667" t="s">
        <v>2094</v>
      </c>
      <c r="G296" s="666" t="s">
        <v>577</v>
      </c>
      <c r="H296" s="666" t="s">
        <v>1548</v>
      </c>
      <c r="I296" s="666" t="s">
        <v>836</v>
      </c>
      <c r="J296" s="666" t="s">
        <v>1549</v>
      </c>
      <c r="K296" s="666"/>
      <c r="L296" s="668">
        <v>64.539982292485092</v>
      </c>
      <c r="M296" s="668">
        <v>4</v>
      </c>
      <c r="N296" s="669">
        <v>258.15992916994037</v>
      </c>
    </row>
    <row r="297" spans="1:14" ht="14.4" customHeight="1" x14ac:dyDescent="0.3">
      <c r="A297" s="664" t="s">
        <v>535</v>
      </c>
      <c r="B297" s="665" t="s">
        <v>536</v>
      </c>
      <c r="C297" s="666" t="s">
        <v>545</v>
      </c>
      <c r="D297" s="667" t="s">
        <v>2091</v>
      </c>
      <c r="E297" s="666" t="s">
        <v>554</v>
      </c>
      <c r="F297" s="667" t="s">
        <v>2094</v>
      </c>
      <c r="G297" s="666" t="s">
        <v>577</v>
      </c>
      <c r="H297" s="666" t="s">
        <v>1550</v>
      </c>
      <c r="I297" s="666" t="s">
        <v>1551</v>
      </c>
      <c r="J297" s="666" t="s">
        <v>1552</v>
      </c>
      <c r="K297" s="666"/>
      <c r="L297" s="668">
        <v>163.56999999999996</v>
      </c>
      <c r="M297" s="668">
        <v>1</v>
      </c>
      <c r="N297" s="669">
        <v>163.56999999999996</v>
      </c>
    </row>
    <row r="298" spans="1:14" ht="14.4" customHeight="1" x14ac:dyDescent="0.3">
      <c r="A298" s="664" t="s">
        <v>535</v>
      </c>
      <c r="B298" s="665" t="s">
        <v>536</v>
      </c>
      <c r="C298" s="666" t="s">
        <v>548</v>
      </c>
      <c r="D298" s="667" t="s">
        <v>2092</v>
      </c>
      <c r="E298" s="666" t="s">
        <v>554</v>
      </c>
      <c r="F298" s="667" t="s">
        <v>2094</v>
      </c>
      <c r="G298" s="666"/>
      <c r="H298" s="666" t="s">
        <v>563</v>
      </c>
      <c r="I298" s="666" t="s">
        <v>564</v>
      </c>
      <c r="J298" s="666" t="s">
        <v>565</v>
      </c>
      <c r="K298" s="666" t="s">
        <v>566</v>
      </c>
      <c r="L298" s="668">
        <v>114.63217951117751</v>
      </c>
      <c r="M298" s="668">
        <v>21</v>
      </c>
      <c r="N298" s="669">
        <v>2407.2757697347279</v>
      </c>
    </row>
    <row r="299" spans="1:14" ht="14.4" customHeight="1" x14ac:dyDescent="0.3">
      <c r="A299" s="664" t="s">
        <v>535</v>
      </c>
      <c r="B299" s="665" t="s">
        <v>536</v>
      </c>
      <c r="C299" s="666" t="s">
        <v>548</v>
      </c>
      <c r="D299" s="667" t="s">
        <v>2092</v>
      </c>
      <c r="E299" s="666" t="s">
        <v>554</v>
      </c>
      <c r="F299" s="667" t="s">
        <v>2094</v>
      </c>
      <c r="G299" s="666"/>
      <c r="H299" s="666" t="s">
        <v>567</v>
      </c>
      <c r="I299" s="666" t="s">
        <v>568</v>
      </c>
      <c r="J299" s="666" t="s">
        <v>569</v>
      </c>
      <c r="K299" s="666" t="s">
        <v>570</v>
      </c>
      <c r="L299" s="668">
        <v>94.368214182563705</v>
      </c>
      <c r="M299" s="668">
        <v>17</v>
      </c>
      <c r="N299" s="669">
        <v>1604.2596411035829</v>
      </c>
    </row>
    <row r="300" spans="1:14" ht="14.4" customHeight="1" x14ac:dyDescent="0.3">
      <c r="A300" s="664" t="s">
        <v>535</v>
      </c>
      <c r="B300" s="665" t="s">
        <v>536</v>
      </c>
      <c r="C300" s="666" t="s">
        <v>548</v>
      </c>
      <c r="D300" s="667" t="s">
        <v>2092</v>
      </c>
      <c r="E300" s="666" t="s">
        <v>554</v>
      </c>
      <c r="F300" s="667" t="s">
        <v>2094</v>
      </c>
      <c r="G300" s="666" t="s">
        <v>577</v>
      </c>
      <c r="H300" s="666" t="s">
        <v>578</v>
      </c>
      <c r="I300" s="666" t="s">
        <v>578</v>
      </c>
      <c r="J300" s="666" t="s">
        <v>579</v>
      </c>
      <c r="K300" s="666" t="s">
        <v>580</v>
      </c>
      <c r="L300" s="668">
        <v>171.59999923427145</v>
      </c>
      <c r="M300" s="668">
        <v>10</v>
      </c>
      <c r="N300" s="669">
        <v>1715.9999923427144</v>
      </c>
    </row>
    <row r="301" spans="1:14" ht="14.4" customHeight="1" x14ac:dyDescent="0.3">
      <c r="A301" s="664" t="s">
        <v>535</v>
      </c>
      <c r="B301" s="665" t="s">
        <v>536</v>
      </c>
      <c r="C301" s="666" t="s">
        <v>548</v>
      </c>
      <c r="D301" s="667" t="s">
        <v>2092</v>
      </c>
      <c r="E301" s="666" t="s">
        <v>554</v>
      </c>
      <c r="F301" s="667" t="s">
        <v>2094</v>
      </c>
      <c r="G301" s="666" t="s">
        <v>577</v>
      </c>
      <c r="H301" s="666" t="s">
        <v>581</v>
      </c>
      <c r="I301" s="666" t="s">
        <v>581</v>
      </c>
      <c r="J301" s="666" t="s">
        <v>582</v>
      </c>
      <c r="K301" s="666" t="s">
        <v>583</v>
      </c>
      <c r="L301" s="668">
        <v>173.69000000000003</v>
      </c>
      <c r="M301" s="668">
        <v>24</v>
      </c>
      <c r="N301" s="669">
        <v>4168.5600000000004</v>
      </c>
    </row>
    <row r="302" spans="1:14" ht="14.4" customHeight="1" x14ac:dyDescent="0.3">
      <c r="A302" s="664" t="s">
        <v>535</v>
      </c>
      <c r="B302" s="665" t="s">
        <v>536</v>
      </c>
      <c r="C302" s="666" t="s">
        <v>548</v>
      </c>
      <c r="D302" s="667" t="s">
        <v>2092</v>
      </c>
      <c r="E302" s="666" t="s">
        <v>554</v>
      </c>
      <c r="F302" s="667" t="s">
        <v>2094</v>
      </c>
      <c r="G302" s="666" t="s">
        <v>577</v>
      </c>
      <c r="H302" s="666" t="s">
        <v>584</v>
      </c>
      <c r="I302" s="666" t="s">
        <v>584</v>
      </c>
      <c r="J302" s="666" t="s">
        <v>585</v>
      </c>
      <c r="K302" s="666" t="s">
        <v>583</v>
      </c>
      <c r="L302" s="668">
        <v>143</v>
      </c>
      <c r="M302" s="668">
        <v>18</v>
      </c>
      <c r="N302" s="669">
        <v>2574</v>
      </c>
    </row>
    <row r="303" spans="1:14" ht="14.4" customHeight="1" x14ac:dyDescent="0.3">
      <c r="A303" s="664" t="s">
        <v>535</v>
      </c>
      <c r="B303" s="665" t="s">
        <v>536</v>
      </c>
      <c r="C303" s="666" t="s">
        <v>548</v>
      </c>
      <c r="D303" s="667" t="s">
        <v>2092</v>
      </c>
      <c r="E303" s="666" t="s">
        <v>554</v>
      </c>
      <c r="F303" s="667" t="s">
        <v>2094</v>
      </c>
      <c r="G303" s="666" t="s">
        <v>577</v>
      </c>
      <c r="H303" s="666" t="s">
        <v>1553</v>
      </c>
      <c r="I303" s="666" t="s">
        <v>1553</v>
      </c>
      <c r="J303" s="666" t="s">
        <v>585</v>
      </c>
      <c r="K303" s="666" t="s">
        <v>1554</v>
      </c>
      <c r="L303" s="668">
        <v>126.50000000000001</v>
      </c>
      <c r="M303" s="668">
        <v>2</v>
      </c>
      <c r="N303" s="669">
        <v>253.00000000000003</v>
      </c>
    </row>
    <row r="304" spans="1:14" ht="14.4" customHeight="1" x14ac:dyDescent="0.3">
      <c r="A304" s="664" t="s">
        <v>535</v>
      </c>
      <c r="B304" s="665" t="s">
        <v>536</v>
      </c>
      <c r="C304" s="666" t="s">
        <v>548</v>
      </c>
      <c r="D304" s="667" t="s">
        <v>2092</v>
      </c>
      <c r="E304" s="666" t="s">
        <v>554</v>
      </c>
      <c r="F304" s="667" t="s">
        <v>2094</v>
      </c>
      <c r="G304" s="666" t="s">
        <v>577</v>
      </c>
      <c r="H304" s="666" t="s">
        <v>586</v>
      </c>
      <c r="I304" s="666" t="s">
        <v>586</v>
      </c>
      <c r="J304" s="666" t="s">
        <v>585</v>
      </c>
      <c r="K304" s="666" t="s">
        <v>587</v>
      </c>
      <c r="L304" s="668">
        <v>222.20000000000002</v>
      </c>
      <c r="M304" s="668">
        <v>8</v>
      </c>
      <c r="N304" s="669">
        <v>1777.6000000000001</v>
      </c>
    </row>
    <row r="305" spans="1:14" ht="14.4" customHeight="1" x14ac:dyDescent="0.3">
      <c r="A305" s="664" t="s">
        <v>535</v>
      </c>
      <c r="B305" s="665" t="s">
        <v>536</v>
      </c>
      <c r="C305" s="666" t="s">
        <v>548</v>
      </c>
      <c r="D305" s="667" t="s">
        <v>2092</v>
      </c>
      <c r="E305" s="666" t="s">
        <v>554</v>
      </c>
      <c r="F305" s="667" t="s">
        <v>2094</v>
      </c>
      <c r="G305" s="666" t="s">
        <v>577</v>
      </c>
      <c r="H305" s="666" t="s">
        <v>591</v>
      </c>
      <c r="I305" s="666" t="s">
        <v>591</v>
      </c>
      <c r="J305" s="666" t="s">
        <v>579</v>
      </c>
      <c r="K305" s="666" t="s">
        <v>592</v>
      </c>
      <c r="L305" s="668">
        <v>92.95</v>
      </c>
      <c r="M305" s="668">
        <v>86</v>
      </c>
      <c r="N305" s="669">
        <v>7993.7</v>
      </c>
    </row>
    <row r="306" spans="1:14" ht="14.4" customHeight="1" x14ac:dyDescent="0.3">
      <c r="A306" s="664" t="s">
        <v>535</v>
      </c>
      <c r="B306" s="665" t="s">
        <v>536</v>
      </c>
      <c r="C306" s="666" t="s">
        <v>548</v>
      </c>
      <c r="D306" s="667" t="s">
        <v>2092</v>
      </c>
      <c r="E306" s="666" t="s">
        <v>554</v>
      </c>
      <c r="F306" s="667" t="s">
        <v>2094</v>
      </c>
      <c r="G306" s="666" t="s">
        <v>577</v>
      </c>
      <c r="H306" s="666" t="s">
        <v>1555</v>
      </c>
      <c r="I306" s="666" t="s">
        <v>1555</v>
      </c>
      <c r="J306" s="666" t="s">
        <v>579</v>
      </c>
      <c r="K306" s="666" t="s">
        <v>1556</v>
      </c>
      <c r="L306" s="668">
        <v>93.5</v>
      </c>
      <c r="M306" s="668">
        <v>4.8</v>
      </c>
      <c r="N306" s="669">
        <v>448.8</v>
      </c>
    </row>
    <row r="307" spans="1:14" ht="14.4" customHeight="1" x14ac:dyDescent="0.3">
      <c r="A307" s="664" t="s">
        <v>535</v>
      </c>
      <c r="B307" s="665" t="s">
        <v>536</v>
      </c>
      <c r="C307" s="666" t="s">
        <v>548</v>
      </c>
      <c r="D307" s="667" t="s">
        <v>2092</v>
      </c>
      <c r="E307" s="666" t="s">
        <v>554</v>
      </c>
      <c r="F307" s="667" t="s">
        <v>2094</v>
      </c>
      <c r="G307" s="666" t="s">
        <v>577</v>
      </c>
      <c r="H307" s="666" t="s">
        <v>597</v>
      </c>
      <c r="I307" s="666" t="s">
        <v>598</v>
      </c>
      <c r="J307" s="666" t="s">
        <v>599</v>
      </c>
      <c r="K307" s="666" t="s">
        <v>600</v>
      </c>
      <c r="L307" s="668">
        <v>41.13</v>
      </c>
      <c r="M307" s="668">
        <v>1</v>
      </c>
      <c r="N307" s="669">
        <v>41.13</v>
      </c>
    </row>
    <row r="308" spans="1:14" ht="14.4" customHeight="1" x14ac:dyDescent="0.3">
      <c r="A308" s="664" t="s">
        <v>535</v>
      </c>
      <c r="B308" s="665" t="s">
        <v>536</v>
      </c>
      <c r="C308" s="666" t="s">
        <v>548</v>
      </c>
      <c r="D308" s="667" t="s">
        <v>2092</v>
      </c>
      <c r="E308" s="666" t="s">
        <v>554</v>
      </c>
      <c r="F308" s="667" t="s">
        <v>2094</v>
      </c>
      <c r="G308" s="666" t="s">
        <v>577</v>
      </c>
      <c r="H308" s="666" t="s">
        <v>1557</v>
      </c>
      <c r="I308" s="666" t="s">
        <v>1558</v>
      </c>
      <c r="J308" s="666" t="s">
        <v>1559</v>
      </c>
      <c r="K308" s="666" t="s">
        <v>916</v>
      </c>
      <c r="L308" s="668">
        <v>87.03</v>
      </c>
      <c r="M308" s="668">
        <v>10</v>
      </c>
      <c r="N308" s="669">
        <v>870.3</v>
      </c>
    </row>
    <row r="309" spans="1:14" ht="14.4" customHeight="1" x14ac:dyDescent="0.3">
      <c r="A309" s="664" t="s">
        <v>535</v>
      </c>
      <c r="B309" s="665" t="s">
        <v>536</v>
      </c>
      <c r="C309" s="666" t="s">
        <v>548</v>
      </c>
      <c r="D309" s="667" t="s">
        <v>2092</v>
      </c>
      <c r="E309" s="666" t="s">
        <v>554</v>
      </c>
      <c r="F309" s="667" t="s">
        <v>2094</v>
      </c>
      <c r="G309" s="666" t="s">
        <v>577</v>
      </c>
      <c r="H309" s="666" t="s">
        <v>1560</v>
      </c>
      <c r="I309" s="666" t="s">
        <v>1561</v>
      </c>
      <c r="J309" s="666" t="s">
        <v>603</v>
      </c>
      <c r="K309" s="666" t="s">
        <v>1562</v>
      </c>
      <c r="L309" s="668">
        <v>96.819999999999965</v>
      </c>
      <c r="M309" s="668">
        <v>5</v>
      </c>
      <c r="N309" s="669">
        <v>484.0999999999998</v>
      </c>
    </row>
    <row r="310" spans="1:14" ht="14.4" customHeight="1" x14ac:dyDescent="0.3">
      <c r="A310" s="664" t="s">
        <v>535</v>
      </c>
      <c r="B310" s="665" t="s">
        <v>536</v>
      </c>
      <c r="C310" s="666" t="s">
        <v>548</v>
      </c>
      <c r="D310" s="667" t="s">
        <v>2092</v>
      </c>
      <c r="E310" s="666" t="s">
        <v>554</v>
      </c>
      <c r="F310" s="667" t="s">
        <v>2094</v>
      </c>
      <c r="G310" s="666" t="s">
        <v>577</v>
      </c>
      <c r="H310" s="666" t="s">
        <v>601</v>
      </c>
      <c r="I310" s="666" t="s">
        <v>602</v>
      </c>
      <c r="J310" s="666" t="s">
        <v>603</v>
      </c>
      <c r="K310" s="666" t="s">
        <v>604</v>
      </c>
      <c r="L310" s="668">
        <v>100.75969644557847</v>
      </c>
      <c r="M310" s="668">
        <v>140</v>
      </c>
      <c r="N310" s="669">
        <v>14106.357502380986</v>
      </c>
    </row>
    <row r="311" spans="1:14" ht="14.4" customHeight="1" x14ac:dyDescent="0.3">
      <c r="A311" s="664" t="s">
        <v>535</v>
      </c>
      <c r="B311" s="665" t="s">
        <v>536</v>
      </c>
      <c r="C311" s="666" t="s">
        <v>548</v>
      </c>
      <c r="D311" s="667" t="s">
        <v>2092</v>
      </c>
      <c r="E311" s="666" t="s">
        <v>554</v>
      </c>
      <c r="F311" s="667" t="s">
        <v>2094</v>
      </c>
      <c r="G311" s="666" t="s">
        <v>577</v>
      </c>
      <c r="H311" s="666" t="s">
        <v>605</v>
      </c>
      <c r="I311" s="666" t="s">
        <v>606</v>
      </c>
      <c r="J311" s="666" t="s">
        <v>607</v>
      </c>
      <c r="K311" s="666" t="s">
        <v>608</v>
      </c>
      <c r="L311" s="668">
        <v>167.61</v>
      </c>
      <c r="M311" s="668">
        <v>2</v>
      </c>
      <c r="N311" s="669">
        <v>335.22</v>
      </c>
    </row>
    <row r="312" spans="1:14" ht="14.4" customHeight="1" x14ac:dyDescent="0.3">
      <c r="A312" s="664" t="s">
        <v>535</v>
      </c>
      <c r="B312" s="665" t="s">
        <v>536</v>
      </c>
      <c r="C312" s="666" t="s">
        <v>548</v>
      </c>
      <c r="D312" s="667" t="s">
        <v>2092</v>
      </c>
      <c r="E312" s="666" t="s">
        <v>554</v>
      </c>
      <c r="F312" s="667" t="s">
        <v>2094</v>
      </c>
      <c r="G312" s="666" t="s">
        <v>577</v>
      </c>
      <c r="H312" s="666" t="s">
        <v>609</v>
      </c>
      <c r="I312" s="666" t="s">
        <v>610</v>
      </c>
      <c r="J312" s="666" t="s">
        <v>611</v>
      </c>
      <c r="K312" s="666" t="s">
        <v>612</v>
      </c>
      <c r="L312" s="668">
        <v>64.539880602030664</v>
      </c>
      <c r="M312" s="668">
        <v>53</v>
      </c>
      <c r="N312" s="669">
        <v>3420.6136719076248</v>
      </c>
    </row>
    <row r="313" spans="1:14" ht="14.4" customHeight="1" x14ac:dyDescent="0.3">
      <c r="A313" s="664" t="s">
        <v>535</v>
      </c>
      <c r="B313" s="665" t="s">
        <v>536</v>
      </c>
      <c r="C313" s="666" t="s">
        <v>548</v>
      </c>
      <c r="D313" s="667" t="s">
        <v>2092</v>
      </c>
      <c r="E313" s="666" t="s">
        <v>554</v>
      </c>
      <c r="F313" s="667" t="s">
        <v>2094</v>
      </c>
      <c r="G313" s="666" t="s">
        <v>577</v>
      </c>
      <c r="H313" s="666" t="s">
        <v>617</v>
      </c>
      <c r="I313" s="666" t="s">
        <v>618</v>
      </c>
      <c r="J313" s="666" t="s">
        <v>619</v>
      </c>
      <c r="K313" s="666" t="s">
        <v>620</v>
      </c>
      <c r="L313" s="668">
        <v>77.084226430561387</v>
      </c>
      <c r="M313" s="668">
        <v>22</v>
      </c>
      <c r="N313" s="669">
        <v>1695.8529814723506</v>
      </c>
    </row>
    <row r="314" spans="1:14" ht="14.4" customHeight="1" x14ac:dyDescent="0.3">
      <c r="A314" s="664" t="s">
        <v>535</v>
      </c>
      <c r="B314" s="665" t="s">
        <v>536</v>
      </c>
      <c r="C314" s="666" t="s">
        <v>548</v>
      </c>
      <c r="D314" s="667" t="s">
        <v>2092</v>
      </c>
      <c r="E314" s="666" t="s">
        <v>554</v>
      </c>
      <c r="F314" s="667" t="s">
        <v>2094</v>
      </c>
      <c r="G314" s="666" t="s">
        <v>577</v>
      </c>
      <c r="H314" s="666" t="s">
        <v>1563</v>
      </c>
      <c r="I314" s="666" t="s">
        <v>1564</v>
      </c>
      <c r="J314" s="666" t="s">
        <v>1565</v>
      </c>
      <c r="K314" s="666" t="s">
        <v>665</v>
      </c>
      <c r="L314" s="668">
        <v>30.199999391818899</v>
      </c>
      <c r="M314" s="668">
        <v>4</v>
      </c>
      <c r="N314" s="669">
        <v>120.7999975672756</v>
      </c>
    </row>
    <row r="315" spans="1:14" ht="14.4" customHeight="1" x14ac:dyDescent="0.3">
      <c r="A315" s="664" t="s">
        <v>535</v>
      </c>
      <c r="B315" s="665" t="s">
        <v>536</v>
      </c>
      <c r="C315" s="666" t="s">
        <v>548</v>
      </c>
      <c r="D315" s="667" t="s">
        <v>2092</v>
      </c>
      <c r="E315" s="666" t="s">
        <v>554</v>
      </c>
      <c r="F315" s="667" t="s">
        <v>2094</v>
      </c>
      <c r="G315" s="666" t="s">
        <v>577</v>
      </c>
      <c r="H315" s="666" t="s">
        <v>621</v>
      </c>
      <c r="I315" s="666" t="s">
        <v>622</v>
      </c>
      <c r="J315" s="666" t="s">
        <v>623</v>
      </c>
      <c r="K315" s="666" t="s">
        <v>624</v>
      </c>
      <c r="L315" s="668">
        <v>79.790000000000006</v>
      </c>
      <c r="M315" s="668">
        <v>10</v>
      </c>
      <c r="N315" s="669">
        <v>797.90000000000009</v>
      </c>
    </row>
    <row r="316" spans="1:14" ht="14.4" customHeight="1" x14ac:dyDescent="0.3">
      <c r="A316" s="664" t="s">
        <v>535</v>
      </c>
      <c r="B316" s="665" t="s">
        <v>536</v>
      </c>
      <c r="C316" s="666" t="s">
        <v>548</v>
      </c>
      <c r="D316" s="667" t="s">
        <v>2092</v>
      </c>
      <c r="E316" s="666" t="s">
        <v>554</v>
      </c>
      <c r="F316" s="667" t="s">
        <v>2094</v>
      </c>
      <c r="G316" s="666" t="s">
        <v>577</v>
      </c>
      <c r="H316" s="666" t="s">
        <v>629</v>
      </c>
      <c r="I316" s="666" t="s">
        <v>630</v>
      </c>
      <c r="J316" s="666" t="s">
        <v>631</v>
      </c>
      <c r="K316" s="666" t="s">
        <v>632</v>
      </c>
      <c r="L316" s="668">
        <v>27.75000191629692</v>
      </c>
      <c r="M316" s="668">
        <v>335</v>
      </c>
      <c r="N316" s="669">
        <v>9296.2506419594683</v>
      </c>
    </row>
    <row r="317" spans="1:14" ht="14.4" customHeight="1" x14ac:dyDescent="0.3">
      <c r="A317" s="664" t="s">
        <v>535</v>
      </c>
      <c r="B317" s="665" t="s">
        <v>536</v>
      </c>
      <c r="C317" s="666" t="s">
        <v>548</v>
      </c>
      <c r="D317" s="667" t="s">
        <v>2092</v>
      </c>
      <c r="E317" s="666" t="s">
        <v>554</v>
      </c>
      <c r="F317" s="667" t="s">
        <v>2094</v>
      </c>
      <c r="G317" s="666" t="s">
        <v>577</v>
      </c>
      <c r="H317" s="666" t="s">
        <v>662</v>
      </c>
      <c r="I317" s="666" t="s">
        <v>663</v>
      </c>
      <c r="J317" s="666" t="s">
        <v>664</v>
      </c>
      <c r="K317" s="666" t="s">
        <v>665</v>
      </c>
      <c r="L317" s="668">
        <v>66.149965288598594</v>
      </c>
      <c r="M317" s="668">
        <v>19</v>
      </c>
      <c r="N317" s="669">
        <v>1256.8493404833732</v>
      </c>
    </row>
    <row r="318" spans="1:14" ht="14.4" customHeight="1" x14ac:dyDescent="0.3">
      <c r="A318" s="664" t="s">
        <v>535</v>
      </c>
      <c r="B318" s="665" t="s">
        <v>536</v>
      </c>
      <c r="C318" s="666" t="s">
        <v>548</v>
      </c>
      <c r="D318" s="667" t="s">
        <v>2092</v>
      </c>
      <c r="E318" s="666" t="s">
        <v>554</v>
      </c>
      <c r="F318" s="667" t="s">
        <v>2094</v>
      </c>
      <c r="G318" s="666" t="s">
        <v>577</v>
      </c>
      <c r="H318" s="666" t="s">
        <v>666</v>
      </c>
      <c r="I318" s="666" t="s">
        <v>667</v>
      </c>
      <c r="J318" s="666" t="s">
        <v>668</v>
      </c>
      <c r="K318" s="666" t="s">
        <v>669</v>
      </c>
      <c r="L318" s="668">
        <v>58.319497265608931</v>
      </c>
      <c r="M318" s="668">
        <v>3</v>
      </c>
      <c r="N318" s="669">
        <v>174.95849179682679</v>
      </c>
    </row>
    <row r="319" spans="1:14" ht="14.4" customHeight="1" x14ac:dyDescent="0.3">
      <c r="A319" s="664" t="s">
        <v>535</v>
      </c>
      <c r="B319" s="665" t="s">
        <v>536</v>
      </c>
      <c r="C319" s="666" t="s">
        <v>548</v>
      </c>
      <c r="D319" s="667" t="s">
        <v>2092</v>
      </c>
      <c r="E319" s="666" t="s">
        <v>554</v>
      </c>
      <c r="F319" s="667" t="s">
        <v>2094</v>
      </c>
      <c r="G319" s="666" t="s">
        <v>577</v>
      </c>
      <c r="H319" s="666" t="s">
        <v>670</v>
      </c>
      <c r="I319" s="666" t="s">
        <v>671</v>
      </c>
      <c r="J319" s="666" t="s">
        <v>672</v>
      </c>
      <c r="K319" s="666" t="s">
        <v>673</v>
      </c>
      <c r="L319" s="668">
        <v>353.6835096038406</v>
      </c>
      <c r="M319" s="668">
        <v>151</v>
      </c>
      <c r="N319" s="669">
        <v>53406.209950179931</v>
      </c>
    </row>
    <row r="320" spans="1:14" ht="14.4" customHeight="1" x14ac:dyDescent="0.3">
      <c r="A320" s="664" t="s">
        <v>535</v>
      </c>
      <c r="B320" s="665" t="s">
        <v>536</v>
      </c>
      <c r="C320" s="666" t="s">
        <v>548</v>
      </c>
      <c r="D320" s="667" t="s">
        <v>2092</v>
      </c>
      <c r="E320" s="666" t="s">
        <v>554</v>
      </c>
      <c r="F320" s="667" t="s">
        <v>2094</v>
      </c>
      <c r="G320" s="666" t="s">
        <v>577</v>
      </c>
      <c r="H320" s="666" t="s">
        <v>674</v>
      </c>
      <c r="I320" s="666" t="s">
        <v>675</v>
      </c>
      <c r="J320" s="666" t="s">
        <v>676</v>
      </c>
      <c r="K320" s="666" t="s">
        <v>677</v>
      </c>
      <c r="L320" s="668">
        <v>56.880256570315204</v>
      </c>
      <c r="M320" s="668">
        <v>110</v>
      </c>
      <c r="N320" s="669">
        <v>6256.8282227346726</v>
      </c>
    </row>
    <row r="321" spans="1:14" ht="14.4" customHeight="1" x14ac:dyDescent="0.3">
      <c r="A321" s="664" t="s">
        <v>535</v>
      </c>
      <c r="B321" s="665" t="s">
        <v>536</v>
      </c>
      <c r="C321" s="666" t="s">
        <v>548</v>
      </c>
      <c r="D321" s="667" t="s">
        <v>2092</v>
      </c>
      <c r="E321" s="666" t="s">
        <v>554</v>
      </c>
      <c r="F321" s="667" t="s">
        <v>2094</v>
      </c>
      <c r="G321" s="666" t="s">
        <v>577</v>
      </c>
      <c r="H321" s="666" t="s">
        <v>678</v>
      </c>
      <c r="I321" s="666" t="s">
        <v>679</v>
      </c>
      <c r="J321" s="666" t="s">
        <v>680</v>
      </c>
      <c r="K321" s="666" t="s">
        <v>681</v>
      </c>
      <c r="L321" s="668">
        <v>119.86</v>
      </c>
      <c r="M321" s="668">
        <v>2</v>
      </c>
      <c r="N321" s="669">
        <v>239.72</v>
      </c>
    </row>
    <row r="322" spans="1:14" ht="14.4" customHeight="1" x14ac:dyDescent="0.3">
      <c r="A322" s="664" t="s">
        <v>535</v>
      </c>
      <c r="B322" s="665" t="s">
        <v>536</v>
      </c>
      <c r="C322" s="666" t="s">
        <v>548</v>
      </c>
      <c r="D322" s="667" t="s">
        <v>2092</v>
      </c>
      <c r="E322" s="666" t="s">
        <v>554</v>
      </c>
      <c r="F322" s="667" t="s">
        <v>2094</v>
      </c>
      <c r="G322" s="666" t="s">
        <v>577</v>
      </c>
      <c r="H322" s="666" t="s">
        <v>698</v>
      </c>
      <c r="I322" s="666" t="s">
        <v>699</v>
      </c>
      <c r="J322" s="666" t="s">
        <v>700</v>
      </c>
      <c r="K322" s="666" t="s">
        <v>701</v>
      </c>
      <c r="L322" s="668">
        <v>41.14</v>
      </c>
      <c r="M322" s="668">
        <v>1</v>
      </c>
      <c r="N322" s="669">
        <v>41.14</v>
      </c>
    </row>
    <row r="323" spans="1:14" ht="14.4" customHeight="1" x14ac:dyDescent="0.3">
      <c r="A323" s="664" t="s">
        <v>535</v>
      </c>
      <c r="B323" s="665" t="s">
        <v>536</v>
      </c>
      <c r="C323" s="666" t="s">
        <v>548</v>
      </c>
      <c r="D323" s="667" t="s">
        <v>2092</v>
      </c>
      <c r="E323" s="666" t="s">
        <v>554</v>
      </c>
      <c r="F323" s="667" t="s">
        <v>2094</v>
      </c>
      <c r="G323" s="666" t="s">
        <v>577</v>
      </c>
      <c r="H323" s="666" t="s">
        <v>702</v>
      </c>
      <c r="I323" s="666" t="s">
        <v>702</v>
      </c>
      <c r="J323" s="666" t="s">
        <v>703</v>
      </c>
      <c r="K323" s="666" t="s">
        <v>704</v>
      </c>
      <c r="L323" s="668">
        <v>36.538149211019324</v>
      </c>
      <c r="M323" s="668">
        <v>196</v>
      </c>
      <c r="N323" s="669">
        <v>7161.477245359787</v>
      </c>
    </row>
    <row r="324" spans="1:14" ht="14.4" customHeight="1" x14ac:dyDescent="0.3">
      <c r="A324" s="664" t="s">
        <v>535</v>
      </c>
      <c r="B324" s="665" t="s">
        <v>536</v>
      </c>
      <c r="C324" s="666" t="s">
        <v>548</v>
      </c>
      <c r="D324" s="667" t="s">
        <v>2092</v>
      </c>
      <c r="E324" s="666" t="s">
        <v>554</v>
      </c>
      <c r="F324" s="667" t="s">
        <v>2094</v>
      </c>
      <c r="G324" s="666" t="s">
        <v>577</v>
      </c>
      <c r="H324" s="666" t="s">
        <v>705</v>
      </c>
      <c r="I324" s="666" t="s">
        <v>706</v>
      </c>
      <c r="J324" s="666" t="s">
        <v>707</v>
      </c>
      <c r="K324" s="666" t="s">
        <v>708</v>
      </c>
      <c r="L324" s="668">
        <v>200.26</v>
      </c>
      <c r="M324" s="668">
        <v>2</v>
      </c>
      <c r="N324" s="669">
        <v>400.52</v>
      </c>
    </row>
    <row r="325" spans="1:14" ht="14.4" customHeight="1" x14ac:dyDescent="0.3">
      <c r="A325" s="664" t="s">
        <v>535</v>
      </c>
      <c r="B325" s="665" t="s">
        <v>536</v>
      </c>
      <c r="C325" s="666" t="s">
        <v>548</v>
      </c>
      <c r="D325" s="667" t="s">
        <v>2092</v>
      </c>
      <c r="E325" s="666" t="s">
        <v>554</v>
      </c>
      <c r="F325" s="667" t="s">
        <v>2094</v>
      </c>
      <c r="G325" s="666" t="s">
        <v>577</v>
      </c>
      <c r="H325" s="666" t="s">
        <v>1566</v>
      </c>
      <c r="I325" s="666" t="s">
        <v>1567</v>
      </c>
      <c r="J325" s="666" t="s">
        <v>1568</v>
      </c>
      <c r="K325" s="666" t="s">
        <v>1263</v>
      </c>
      <c r="L325" s="668">
        <v>48.459999999999994</v>
      </c>
      <c r="M325" s="668">
        <v>1</v>
      </c>
      <c r="N325" s="669">
        <v>48.459999999999994</v>
      </c>
    </row>
    <row r="326" spans="1:14" ht="14.4" customHeight="1" x14ac:dyDescent="0.3">
      <c r="A326" s="664" t="s">
        <v>535</v>
      </c>
      <c r="B326" s="665" t="s">
        <v>536</v>
      </c>
      <c r="C326" s="666" t="s">
        <v>548</v>
      </c>
      <c r="D326" s="667" t="s">
        <v>2092</v>
      </c>
      <c r="E326" s="666" t="s">
        <v>554</v>
      </c>
      <c r="F326" s="667" t="s">
        <v>2094</v>
      </c>
      <c r="G326" s="666" t="s">
        <v>577</v>
      </c>
      <c r="H326" s="666" t="s">
        <v>731</v>
      </c>
      <c r="I326" s="666" t="s">
        <v>732</v>
      </c>
      <c r="J326" s="666" t="s">
        <v>733</v>
      </c>
      <c r="K326" s="666" t="s">
        <v>734</v>
      </c>
      <c r="L326" s="668">
        <v>270.63467949538494</v>
      </c>
      <c r="M326" s="668">
        <v>43</v>
      </c>
      <c r="N326" s="669">
        <v>11637.291218301552</v>
      </c>
    </row>
    <row r="327" spans="1:14" ht="14.4" customHeight="1" x14ac:dyDescent="0.3">
      <c r="A327" s="664" t="s">
        <v>535</v>
      </c>
      <c r="B327" s="665" t="s">
        <v>536</v>
      </c>
      <c r="C327" s="666" t="s">
        <v>548</v>
      </c>
      <c r="D327" s="667" t="s">
        <v>2092</v>
      </c>
      <c r="E327" s="666" t="s">
        <v>554</v>
      </c>
      <c r="F327" s="667" t="s">
        <v>2094</v>
      </c>
      <c r="G327" s="666" t="s">
        <v>577</v>
      </c>
      <c r="H327" s="666" t="s">
        <v>1569</v>
      </c>
      <c r="I327" s="666" t="s">
        <v>1570</v>
      </c>
      <c r="J327" s="666" t="s">
        <v>1185</v>
      </c>
      <c r="K327" s="666" t="s">
        <v>1186</v>
      </c>
      <c r="L327" s="668">
        <v>83.269999999999968</v>
      </c>
      <c r="M327" s="668">
        <v>2</v>
      </c>
      <c r="N327" s="669">
        <v>166.53999999999994</v>
      </c>
    </row>
    <row r="328" spans="1:14" ht="14.4" customHeight="1" x14ac:dyDescent="0.3">
      <c r="A328" s="664" t="s">
        <v>535</v>
      </c>
      <c r="B328" s="665" t="s">
        <v>536</v>
      </c>
      <c r="C328" s="666" t="s">
        <v>548</v>
      </c>
      <c r="D328" s="667" t="s">
        <v>2092</v>
      </c>
      <c r="E328" s="666" t="s">
        <v>554</v>
      </c>
      <c r="F328" s="667" t="s">
        <v>2094</v>
      </c>
      <c r="G328" s="666" t="s">
        <v>577</v>
      </c>
      <c r="H328" s="666" t="s">
        <v>750</v>
      </c>
      <c r="I328" s="666" t="s">
        <v>751</v>
      </c>
      <c r="J328" s="666" t="s">
        <v>676</v>
      </c>
      <c r="K328" s="666" t="s">
        <v>752</v>
      </c>
      <c r="L328" s="668">
        <v>44.59</v>
      </c>
      <c r="M328" s="668">
        <v>1</v>
      </c>
      <c r="N328" s="669">
        <v>44.59</v>
      </c>
    </row>
    <row r="329" spans="1:14" ht="14.4" customHeight="1" x14ac:dyDescent="0.3">
      <c r="A329" s="664" t="s">
        <v>535</v>
      </c>
      <c r="B329" s="665" t="s">
        <v>536</v>
      </c>
      <c r="C329" s="666" t="s">
        <v>548</v>
      </c>
      <c r="D329" s="667" t="s">
        <v>2092</v>
      </c>
      <c r="E329" s="666" t="s">
        <v>554</v>
      </c>
      <c r="F329" s="667" t="s">
        <v>2094</v>
      </c>
      <c r="G329" s="666" t="s">
        <v>577</v>
      </c>
      <c r="H329" s="666" t="s">
        <v>1571</v>
      </c>
      <c r="I329" s="666" t="s">
        <v>1572</v>
      </c>
      <c r="J329" s="666" t="s">
        <v>1573</v>
      </c>
      <c r="K329" s="666" t="s">
        <v>1574</v>
      </c>
      <c r="L329" s="668">
        <v>61.859780514301264</v>
      </c>
      <c r="M329" s="668">
        <v>2</v>
      </c>
      <c r="N329" s="669">
        <v>123.71956102860253</v>
      </c>
    </row>
    <row r="330" spans="1:14" ht="14.4" customHeight="1" x14ac:dyDescent="0.3">
      <c r="A330" s="664" t="s">
        <v>535</v>
      </c>
      <c r="B330" s="665" t="s">
        <v>536</v>
      </c>
      <c r="C330" s="666" t="s">
        <v>548</v>
      </c>
      <c r="D330" s="667" t="s">
        <v>2092</v>
      </c>
      <c r="E330" s="666" t="s">
        <v>554</v>
      </c>
      <c r="F330" s="667" t="s">
        <v>2094</v>
      </c>
      <c r="G330" s="666" t="s">
        <v>577</v>
      </c>
      <c r="H330" s="666" t="s">
        <v>757</v>
      </c>
      <c r="I330" s="666" t="s">
        <v>758</v>
      </c>
      <c r="J330" s="666" t="s">
        <v>759</v>
      </c>
      <c r="K330" s="666" t="s">
        <v>760</v>
      </c>
      <c r="L330" s="668">
        <v>73.659999999999982</v>
      </c>
      <c r="M330" s="668">
        <v>1</v>
      </c>
      <c r="N330" s="669">
        <v>73.659999999999982</v>
      </c>
    </row>
    <row r="331" spans="1:14" ht="14.4" customHeight="1" x14ac:dyDescent="0.3">
      <c r="A331" s="664" t="s">
        <v>535</v>
      </c>
      <c r="B331" s="665" t="s">
        <v>536</v>
      </c>
      <c r="C331" s="666" t="s">
        <v>548</v>
      </c>
      <c r="D331" s="667" t="s">
        <v>2092</v>
      </c>
      <c r="E331" s="666" t="s">
        <v>554</v>
      </c>
      <c r="F331" s="667" t="s">
        <v>2094</v>
      </c>
      <c r="G331" s="666" t="s">
        <v>577</v>
      </c>
      <c r="H331" s="666" t="s">
        <v>1575</v>
      </c>
      <c r="I331" s="666" t="s">
        <v>1576</v>
      </c>
      <c r="J331" s="666" t="s">
        <v>1577</v>
      </c>
      <c r="K331" s="666" t="s">
        <v>1578</v>
      </c>
      <c r="L331" s="668">
        <v>229.56000571577528</v>
      </c>
      <c r="M331" s="668">
        <v>1</v>
      </c>
      <c r="N331" s="669">
        <v>229.56000571577528</v>
      </c>
    </row>
    <row r="332" spans="1:14" ht="14.4" customHeight="1" x14ac:dyDescent="0.3">
      <c r="A332" s="664" t="s">
        <v>535</v>
      </c>
      <c r="B332" s="665" t="s">
        <v>536</v>
      </c>
      <c r="C332" s="666" t="s">
        <v>548</v>
      </c>
      <c r="D332" s="667" t="s">
        <v>2092</v>
      </c>
      <c r="E332" s="666" t="s">
        <v>554</v>
      </c>
      <c r="F332" s="667" t="s">
        <v>2094</v>
      </c>
      <c r="G332" s="666" t="s">
        <v>577</v>
      </c>
      <c r="H332" s="666" t="s">
        <v>769</v>
      </c>
      <c r="I332" s="666" t="s">
        <v>770</v>
      </c>
      <c r="J332" s="666" t="s">
        <v>771</v>
      </c>
      <c r="K332" s="666" t="s">
        <v>772</v>
      </c>
      <c r="L332" s="668">
        <v>117.41000000000001</v>
      </c>
      <c r="M332" s="668">
        <v>3</v>
      </c>
      <c r="N332" s="669">
        <v>352.23</v>
      </c>
    </row>
    <row r="333" spans="1:14" ht="14.4" customHeight="1" x14ac:dyDescent="0.3">
      <c r="A333" s="664" t="s">
        <v>535</v>
      </c>
      <c r="B333" s="665" t="s">
        <v>536</v>
      </c>
      <c r="C333" s="666" t="s">
        <v>548</v>
      </c>
      <c r="D333" s="667" t="s">
        <v>2092</v>
      </c>
      <c r="E333" s="666" t="s">
        <v>554</v>
      </c>
      <c r="F333" s="667" t="s">
        <v>2094</v>
      </c>
      <c r="G333" s="666" t="s">
        <v>577</v>
      </c>
      <c r="H333" s="666" t="s">
        <v>785</v>
      </c>
      <c r="I333" s="666" t="s">
        <v>786</v>
      </c>
      <c r="J333" s="666" t="s">
        <v>787</v>
      </c>
      <c r="K333" s="666" t="s">
        <v>788</v>
      </c>
      <c r="L333" s="668">
        <v>94.74</v>
      </c>
      <c r="M333" s="668">
        <v>12</v>
      </c>
      <c r="N333" s="669">
        <v>1136.8799999999999</v>
      </c>
    </row>
    <row r="334" spans="1:14" ht="14.4" customHeight="1" x14ac:dyDescent="0.3">
      <c r="A334" s="664" t="s">
        <v>535</v>
      </c>
      <c r="B334" s="665" t="s">
        <v>536</v>
      </c>
      <c r="C334" s="666" t="s">
        <v>548</v>
      </c>
      <c r="D334" s="667" t="s">
        <v>2092</v>
      </c>
      <c r="E334" s="666" t="s">
        <v>554</v>
      </c>
      <c r="F334" s="667" t="s">
        <v>2094</v>
      </c>
      <c r="G334" s="666" t="s">
        <v>577</v>
      </c>
      <c r="H334" s="666" t="s">
        <v>1579</v>
      </c>
      <c r="I334" s="666" t="s">
        <v>1580</v>
      </c>
      <c r="J334" s="666" t="s">
        <v>1581</v>
      </c>
      <c r="K334" s="666" t="s">
        <v>1582</v>
      </c>
      <c r="L334" s="668">
        <v>63.58</v>
      </c>
      <c r="M334" s="668">
        <v>2</v>
      </c>
      <c r="N334" s="669">
        <v>127.16</v>
      </c>
    </row>
    <row r="335" spans="1:14" ht="14.4" customHeight="1" x14ac:dyDescent="0.3">
      <c r="A335" s="664" t="s">
        <v>535</v>
      </c>
      <c r="B335" s="665" t="s">
        <v>536</v>
      </c>
      <c r="C335" s="666" t="s">
        <v>548</v>
      </c>
      <c r="D335" s="667" t="s">
        <v>2092</v>
      </c>
      <c r="E335" s="666" t="s">
        <v>554</v>
      </c>
      <c r="F335" s="667" t="s">
        <v>2094</v>
      </c>
      <c r="G335" s="666" t="s">
        <v>577</v>
      </c>
      <c r="H335" s="666" t="s">
        <v>793</v>
      </c>
      <c r="I335" s="666" t="s">
        <v>794</v>
      </c>
      <c r="J335" s="666" t="s">
        <v>795</v>
      </c>
      <c r="K335" s="666" t="s">
        <v>796</v>
      </c>
      <c r="L335" s="668">
        <v>140.59</v>
      </c>
      <c r="M335" s="668">
        <v>12</v>
      </c>
      <c r="N335" s="669">
        <v>1687.0800000000002</v>
      </c>
    </row>
    <row r="336" spans="1:14" ht="14.4" customHeight="1" x14ac:dyDescent="0.3">
      <c r="A336" s="664" t="s">
        <v>535</v>
      </c>
      <c r="B336" s="665" t="s">
        <v>536</v>
      </c>
      <c r="C336" s="666" t="s">
        <v>548</v>
      </c>
      <c r="D336" s="667" t="s">
        <v>2092</v>
      </c>
      <c r="E336" s="666" t="s">
        <v>554</v>
      </c>
      <c r="F336" s="667" t="s">
        <v>2094</v>
      </c>
      <c r="G336" s="666" t="s">
        <v>577</v>
      </c>
      <c r="H336" s="666" t="s">
        <v>797</v>
      </c>
      <c r="I336" s="666" t="s">
        <v>798</v>
      </c>
      <c r="J336" s="666" t="s">
        <v>799</v>
      </c>
      <c r="K336" s="666" t="s">
        <v>800</v>
      </c>
      <c r="L336" s="668">
        <v>125.1555854526282</v>
      </c>
      <c r="M336" s="668">
        <v>7</v>
      </c>
      <c r="N336" s="669">
        <v>876.08909816839741</v>
      </c>
    </row>
    <row r="337" spans="1:14" ht="14.4" customHeight="1" x14ac:dyDescent="0.3">
      <c r="A337" s="664" t="s">
        <v>535</v>
      </c>
      <c r="B337" s="665" t="s">
        <v>536</v>
      </c>
      <c r="C337" s="666" t="s">
        <v>548</v>
      </c>
      <c r="D337" s="667" t="s">
        <v>2092</v>
      </c>
      <c r="E337" s="666" t="s">
        <v>554</v>
      </c>
      <c r="F337" s="667" t="s">
        <v>2094</v>
      </c>
      <c r="G337" s="666" t="s">
        <v>577</v>
      </c>
      <c r="H337" s="666" t="s">
        <v>1583</v>
      </c>
      <c r="I337" s="666" t="s">
        <v>1584</v>
      </c>
      <c r="J337" s="666" t="s">
        <v>1585</v>
      </c>
      <c r="K337" s="666" t="s">
        <v>1586</v>
      </c>
      <c r="L337" s="668">
        <v>86.032499999999999</v>
      </c>
      <c r="M337" s="668">
        <v>4</v>
      </c>
      <c r="N337" s="669">
        <v>344.13</v>
      </c>
    </row>
    <row r="338" spans="1:14" ht="14.4" customHeight="1" x14ac:dyDescent="0.3">
      <c r="A338" s="664" t="s">
        <v>535</v>
      </c>
      <c r="B338" s="665" t="s">
        <v>536</v>
      </c>
      <c r="C338" s="666" t="s">
        <v>548</v>
      </c>
      <c r="D338" s="667" t="s">
        <v>2092</v>
      </c>
      <c r="E338" s="666" t="s">
        <v>554</v>
      </c>
      <c r="F338" s="667" t="s">
        <v>2094</v>
      </c>
      <c r="G338" s="666" t="s">
        <v>577</v>
      </c>
      <c r="H338" s="666" t="s">
        <v>1587</v>
      </c>
      <c r="I338" s="666" t="s">
        <v>1588</v>
      </c>
      <c r="J338" s="666" t="s">
        <v>1589</v>
      </c>
      <c r="K338" s="666" t="s">
        <v>1590</v>
      </c>
      <c r="L338" s="668">
        <v>48.679999999999993</v>
      </c>
      <c r="M338" s="668">
        <v>5</v>
      </c>
      <c r="N338" s="669">
        <v>243.39999999999998</v>
      </c>
    </row>
    <row r="339" spans="1:14" ht="14.4" customHeight="1" x14ac:dyDescent="0.3">
      <c r="A339" s="664" t="s">
        <v>535</v>
      </c>
      <c r="B339" s="665" t="s">
        <v>536</v>
      </c>
      <c r="C339" s="666" t="s">
        <v>548</v>
      </c>
      <c r="D339" s="667" t="s">
        <v>2092</v>
      </c>
      <c r="E339" s="666" t="s">
        <v>554</v>
      </c>
      <c r="F339" s="667" t="s">
        <v>2094</v>
      </c>
      <c r="G339" s="666" t="s">
        <v>577</v>
      </c>
      <c r="H339" s="666" t="s">
        <v>801</v>
      </c>
      <c r="I339" s="666" t="s">
        <v>801</v>
      </c>
      <c r="J339" s="666" t="s">
        <v>688</v>
      </c>
      <c r="K339" s="666" t="s">
        <v>802</v>
      </c>
      <c r="L339" s="668">
        <v>106.45000000000003</v>
      </c>
      <c r="M339" s="668">
        <v>1</v>
      </c>
      <c r="N339" s="669">
        <v>106.45000000000003</v>
      </c>
    </row>
    <row r="340" spans="1:14" ht="14.4" customHeight="1" x14ac:dyDescent="0.3">
      <c r="A340" s="664" t="s">
        <v>535</v>
      </c>
      <c r="B340" s="665" t="s">
        <v>536</v>
      </c>
      <c r="C340" s="666" t="s">
        <v>548</v>
      </c>
      <c r="D340" s="667" t="s">
        <v>2092</v>
      </c>
      <c r="E340" s="666" t="s">
        <v>554</v>
      </c>
      <c r="F340" s="667" t="s">
        <v>2094</v>
      </c>
      <c r="G340" s="666" t="s">
        <v>577</v>
      </c>
      <c r="H340" s="666" t="s">
        <v>1591</v>
      </c>
      <c r="I340" s="666" t="s">
        <v>1592</v>
      </c>
      <c r="J340" s="666" t="s">
        <v>805</v>
      </c>
      <c r="K340" s="666" t="s">
        <v>1593</v>
      </c>
      <c r="L340" s="668">
        <v>210.18400000000003</v>
      </c>
      <c r="M340" s="668">
        <v>5</v>
      </c>
      <c r="N340" s="669">
        <v>1050.92</v>
      </c>
    </row>
    <row r="341" spans="1:14" ht="14.4" customHeight="1" x14ac:dyDescent="0.3">
      <c r="A341" s="664" t="s">
        <v>535</v>
      </c>
      <c r="B341" s="665" t="s">
        <v>536</v>
      </c>
      <c r="C341" s="666" t="s">
        <v>548</v>
      </c>
      <c r="D341" s="667" t="s">
        <v>2092</v>
      </c>
      <c r="E341" s="666" t="s">
        <v>554</v>
      </c>
      <c r="F341" s="667" t="s">
        <v>2094</v>
      </c>
      <c r="G341" s="666" t="s">
        <v>577</v>
      </c>
      <c r="H341" s="666" t="s">
        <v>807</v>
      </c>
      <c r="I341" s="666" t="s">
        <v>808</v>
      </c>
      <c r="J341" s="666" t="s">
        <v>809</v>
      </c>
      <c r="K341" s="666" t="s">
        <v>810</v>
      </c>
      <c r="L341" s="668">
        <v>375.79983449707044</v>
      </c>
      <c r="M341" s="668">
        <v>19</v>
      </c>
      <c r="N341" s="669">
        <v>7140.1968554443383</v>
      </c>
    </row>
    <row r="342" spans="1:14" ht="14.4" customHeight="1" x14ac:dyDescent="0.3">
      <c r="A342" s="664" t="s">
        <v>535</v>
      </c>
      <c r="B342" s="665" t="s">
        <v>536</v>
      </c>
      <c r="C342" s="666" t="s">
        <v>548</v>
      </c>
      <c r="D342" s="667" t="s">
        <v>2092</v>
      </c>
      <c r="E342" s="666" t="s">
        <v>554</v>
      </c>
      <c r="F342" s="667" t="s">
        <v>2094</v>
      </c>
      <c r="G342" s="666" t="s">
        <v>577</v>
      </c>
      <c r="H342" s="666" t="s">
        <v>1594</v>
      </c>
      <c r="I342" s="666" t="s">
        <v>1595</v>
      </c>
      <c r="J342" s="666" t="s">
        <v>1596</v>
      </c>
      <c r="K342" s="666" t="s">
        <v>1597</v>
      </c>
      <c r="L342" s="668">
        <v>39.289267532752561</v>
      </c>
      <c r="M342" s="668">
        <v>1</v>
      </c>
      <c r="N342" s="669">
        <v>39.289267532752561</v>
      </c>
    </row>
    <row r="343" spans="1:14" ht="14.4" customHeight="1" x14ac:dyDescent="0.3">
      <c r="A343" s="664" t="s">
        <v>535</v>
      </c>
      <c r="B343" s="665" t="s">
        <v>536</v>
      </c>
      <c r="C343" s="666" t="s">
        <v>548</v>
      </c>
      <c r="D343" s="667" t="s">
        <v>2092</v>
      </c>
      <c r="E343" s="666" t="s">
        <v>554</v>
      </c>
      <c r="F343" s="667" t="s">
        <v>2094</v>
      </c>
      <c r="G343" s="666" t="s">
        <v>577</v>
      </c>
      <c r="H343" s="666" t="s">
        <v>815</v>
      </c>
      <c r="I343" s="666" t="s">
        <v>816</v>
      </c>
      <c r="J343" s="666" t="s">
        <v>817</v>
      </c>
      <c r="K343" s="666" t="s">
        <v>818</v>
      </c>
      <c r="L343" s="668">
        <v>129.88</v>
      </c>
      <c r="M343" s="668">
        <v>1</v>
      </c>
      <c r="N343" s="669">
        <v>129.88</v>
      </c>
    </row>
    <row r="344" spans="1:14" ht="14.4" customHeight="1" x14ac:dyDescent="0.3">
      <c r="A344" s="664" t="s">
        <v>535</v>
      </c>
      <c r="B344" s="665" t="s">
        <v>536</v>
      </c>
      <c r="C344" s="666" t="s">
        <v>548</v>
      </c>
      <c r="D344" s="667" t="s">
        <v>2092</v>
      </c>
      <c r="E344" s="666" t="s">
        <v>554</v>
      </c>
      <c r="F344" s="667" t="s">
        <v>2094</v>
      </c>
      <c r="G344" s="666" t="s">
        <v>577</v>
      </c>
      <c r="H344" s="666" t="s">
        <v>831</v>
      </c>
      <c r="I344" s="666" t="s">
        <v>832</v>
      </c>
      <c r="J344" s="666" t="s">
        <v>833</v>
      </c>
      <c r="K344" s="666" t="s">
        <v>834</v>
      </c>
      <c r="L344" s="668">
        <v>219.91884196993425</v>
      </c>
      <c r="M344" s="668">
        <v>70</v>
      </c>
      <c r="N344" s="669">
        <v>15394.318937895398</v>
      </c>
    </row>
    <row r="345" spans="1:14" ht="14.4" customHeight="1" x14ac:dyDescent="0.3">
      <c r="A345" s="664" t="s">
        <v>535</v>
      </c>
      <c r="B345" s="665" t="s">
        <v>536</v>
      </c>
      <c r="C345" s="666" t="s">
        <v>548</v>
      </c>
      <c r="D345" s="667" t="s">
        <v>2092</v>
      </c>
      <c r="E345" s="666" t="s">
        <v>554</v>
      </c>
      <c r="F345" s="667" t="s">
        <v>2094</v>
      </c>
      <c r="G345" s="666" t="s">
        <v>577</v>
      </c>
      <c r="H345" s="666" t="s">
        <v>838</v>
      </c>
      <c r="I345" s="666" t="s">
        <v>839</v>
      </c>
      <c r="J345" s="666" t="s">
        <v>840</v>
      </c>
      <c r="K345" s="666" t="s">
        <v>841</v>
      </c>
      <c r="L345" s="668">
        <v>151.73882352941177</v>
      </c>
      <c r="M345" s="668">
        <v>17</v>
      </c>
      <c r="N345" s="669">
        <v>2579.5600000000004</v>
      </c>
    </row>
    <row r="346" spans="1:14" ht="14.4" customHeight="1" x14ac:dyDescent="0.3">
      <c r="A346" s="664" t="s">
        <v>535</v>
      </c>
      <c r="B346" s="665" t="s">
        <v>536</v>
      </c>
      <c r="C346" s="666" t="s">
        <v>548</v>
      </c>
      <c r="D346" s="667" t="s">
        <v>2092</v>
      </c>
      <c r="E346" s="666" t="s">
        <v>554</v>
      </c>
      <c r="F346" s="667" t="s">
        <v>2094</v>
      </c>
      <c r="G346" s="666" t="s">
        <v>577</v>
      </c>
      <c r="H346" s="666" t="s">
        <v>1598</v>
      </c>
      <c r="I346" s="666" t="s">
        <v>836</v>
      </c>
      <c r="J346" s="666" t="s">
        <v>1599</v>
      </c>
      <c r="K346" s="666"/>
      <c r="L346" s="668">
        <v>143.95604039405634</v>
      </c>
      <c r="M346" s="668">
        <v>7</v>
      </c>
      <c r="N346" s="669">
        <v>1007.6922827583944</v>
      </c>
    </row>
    <row r="347" spans="1:14" ht="14.4" customHeight="1" x14ac:dyDescent="0.3">
      <c r="A347" s="664" t="s">
        <v>535</v>
      </c>
      <c r="B347" s="665" t="s">
        <v>536</v>
      </c>
      <c r="C347" s="666" t="s">
        <v>548</v>
      </c>
      <c r="D347" s="667" t="s">
        <v>2092</v>
      </c>
      <c r="E347" s="666" t="s">
        <v>554</v>
      </c>
      <c r="F347" s="667" t="s">
        <v>2094</v>
      </c>
      <c r="G347" s="666" t="s">
        <v>577</v>
      </c>
      <c r="H347" s="666" t="s">
        <v>848</v>
      </c>
      <c r="I347" s="666" t="s">
        <v>836</v>
      </c>
      <c r="J347" s="666" t="s">
        <v>849</v>
      </c>
      <c r="K347" s="666"/>
      <c r="L347" s="668">
        <v>96.730580218880732</v>
      </c>
      <c r="M347" s="668">
        <v>28</v>
      </c>
      <c r="N347" s="669">
        <v>2708.4562461286605</v>
      </c>
    </row>
    <row r="348" spans="1:14" ht="14.4" customHeight="1" x14ac:dyDescent="0.3">
      <c r="A348" s="664" t="s">
        <v>535</v>
      </c>
      <c r="B348" s="665" t="s">
        <v>536</v>
      </c>
      <c r="C348" s="666" t="s">
        <v>548</v>
      </c>
      <c r="D348" s="667" t="s">
        <v>2092</v>
      </c>
      <c r="E348" s="666" t="s">
        <v>554</v>
      </c>
      <c r="F348" s="667" t="s">
        <v>2094</v>
      </c>
      <c r="G348" s="666" t="s">
        <v>577</v>
      </c>
      <c r="H348" s="666" t="s">
        <v>852</v>
      </c>
      <c r="I348" s="666" t="s">
        <v>853</v>
      </c>
      <c r="J348" s="666" t="s">
        <v>854</v>
      </c>
      <c r="K348" s="666" t="s">
        <v>855</v>
      </c>
      <c r="L348" s="668">
        <v>72.186999999999983</v>
      </c>
      <c r="M348" s="668">
        <v>10</v>
      </c>
      <c r="N348" s="669">
        <v>721.86999999999989</v>
      </c>
    </row>
    <row r="349" spans="1:14" ht="14.4" customHeight="1" x14ac:dyDescent="0.3">
      <c r="A349" s="664" t="s">
        <v>535</v>
      </c>
      <c r="B349" s="665" t="s">
        <v>536</v>
      </c>
      <c r="C349" s="666" t="s">
        <v>548</v>
      </c>
      <c r="D349" s="667" t="s">
        <v>2092</v>
      </c>
      <c r="E349" s="666" t="s">
        <v>554</v>
      </c>
      <c r="F349" s="667" t="s">
        <v>2094</v>
      </c>
      <c r="G349" s="666" t="s">
        <v>577</v>
      </c>
      <c r="H349" s="666" t="s">
        <v>1600</v>
      </c>
      <c r="I349" s="666" t="s">
        <v>836</v>
      </c>
      <c r="J349" s="666" t="s">
        <v>1601</v>
      </c>
      <c r="K349" s="666" t="s">
        <v>1602</v>
      </c>
      <c r="L349" s="668">
        <v>1377.509</v>
      </c>
      <c r="M349" s="668">
        <v>2</v>
      </c>
      <c r="N349" s="669">
        <v>2755.018</v>
      </c>
    </row>
    <row r="350" spans="1:14" ht="14.4" customHeight="1" x14ac:dyDescent="0.3">
      <c r="A350" s="664" t="s">
        <v>535</v>
      </c>
      <c r="B350" s="665" t="s">
        <v>536</v>
      </c>
      <c r="C350" s="666" t="s">
        <v>548</v>
      </c>
      <c r="D350" s="667" t="s">
        <v>2092</v>
      </c>
      <c r="E350" s="666" t="s">
        <v>554</v>
      </c>
      <c r="F350" s="667" t="s">
        <v>2094</v>
      </c>
      <c r="G350" s="666" t="s">
        <v>577</v>
      </c>
      <c r="H350" s="666" t="s">
        <v>860</v>
      </c>
      <c r="I350" s="666" t="s">
        <v>861</v>
      </c>
      <c r="J350" s="666" t="s">
        <v>829</v>
      </c>
      <c r="K350" s="666" t="s">
        <v>862</v>
      </c>
      <c r="L350" s="668">
        <v>58.249999760815761</v>
      </c>
      <c r="M350" s="668">
        <v>11</v>
      </c>
      <c r="N350" s="669">
        <v>640.74999736897337</v>
      </c>
    </row>
    <row r="351" spans="1:14" ht="14.4" customHeight="1" x14ac:dyDescent="0.3">
      <c r="A351" s="664" t="s">
        <v>535</v>
      </c>
      <c r="B351" s="665" t="s">
        <v>536</v>
      </c>
      <c r="C351" s="666" t="s">
        <v>548</v>
      </c>
      <c r="D351" s="667" t="s">
        <v>2092</v>
      </c>
      <c r="E351" s="666" t="s">
        <v>554</v>
      </c>
      <c r="F351" s="667" t="s">
        <v>2094</v>
      </c>
      <c r="G351" s="666" t="s">
        <v>577</v>
      </c>
      <c r="H351" s="666" t="s">
        <v>1603</v>
      </c>
      <c r="I351" s="666" t="s">
        <v>1604</v>
      </c>
      <c r="J351" s="666" t="s">
        <v>1605</v>
      </c>
      <c r="K351" s="666"/>
      <c r="L351" s="668">
        <v>132.54712887985644</v>
      </c>
      <c r="M351" s="668">
        <v>66</v>
      </c>
      <c r="N351" s="669">
        <v>8748.1105060705249</v>
      </c>
    </row>
    <row r="352" spans="1:14" ht="14.4" customHeight="1" x14ac:dyDescent="0.3">
      <c r="A352" s="664" t="s">
        <v>535</v>
      </c>
      <c r="B352" s="665" t="s">
        <v>536</v>
      </c>
      <c r="C352" s="666" t="s">
        <v>548</v>
      </c>
      <c r="D352" s="667" t="s">
        <v>2092</v>
      </c>
      <c r="E352" s="666" t="s">
        <v>554</v>
      </c>
      <c r="F352" s="667" t="s">
        <v>2094</v>
      </c>
      <c r="G352" s="666" t="s">
        <v>577</v>
      </c>
      <c r="H352" s="666" t="s">
        <v>1606</v>
      </c>
      <c r="I352" s="666" t="s">
        <v>1607</v>
      </c>
      <c r="J352" s="666" t="s">
        <v>1608</v>
      </c>
      <c r="K352" s="666" t="s">
        <v>1609</v>
      </c>
      <c r="L352" s="668">
        <v>638.45000000000005</v>
      </c>
      <c r="M352" s="668">
        <v>1</v>
      </c>
      <c r="N352" s="669">
        <v>638.45000000000005</v>
      </c>
    </row>
    <row r="353" spans="1:14" ht="14.4" customHeight="1" x14ac:dyDescent="0.3">
      <c r="A353" s="664" t="s">
        <v>535</v>
      </c>
      <c r="B353" s="665" t="s">
        <v>536</v>
      </c>
      <c r="C353" s="666" t="s">
        <v>548</v>
      </c>
      <c r="D353" s="667" t="s">
        <v>2092</v>
      </c>
      <c r="E353" s="666" t="s">
        <v>554</v>
      </c>
      <c r="F353" s="667" t="s">
        <v>2094</v>
      </c>
      <c r="G353" s="666" t="s">
        <v>577</v>
      </c>
      <c r="H353" s="666" t="s">
        <v>1610</v>
      </c>
      <c r="I353" s="666" t="s">
        <v>1611</v>
      </c>
      <c r="J353" s="666" t="s">
        <v>1612</v>
      </c>
      <c r="K353" s="666" t="s">
        <v>1613</v>
      </c>
      <c r="L353" s="668">
        <v>761.0569999999999</v>
      </c>
      <c r="M353" s="668">
        <v>6</v>
      </c>
      <c r="N353" s="669">
        <v>4566.3419999999996</v>
      </c>
    </row>
    <row r="354" spans="1:14" ht="14.4" customHeight="1" x14ac:dyDescent="0.3">
      <c r="A354" s="664" t="s">
        <v>535</v>
      </c>
      <c r="B354" s="665" t="s">
        <v>536</v>
      </c>
      <c r="C354" s="666" t="s">
        <v>548</v>
      </c>
      <c r="D354" s="667" t="s">
        <v>2092</v>
      </c>
      <c r="E354" s="666" t="s">
        <v>554</v>
      </c>
      <c r="F354" s="667" t="s">
        <v>2094</v>
      </c>
      <c r="G354" s="666" t="s">
        <v>577</v>
      </c>
      <c r="H354" s="666" t="s">
        <v>875</v>
      </c>
      <c r="I354" s="666" t="s">
        <v>876</v>
      </c>
      <c r="J354" s="666" t="s">
        <v>740</v>
      </c>
      <c r="K354" s="666" t="s">
        <v>877</v>
      </c>
      <c r="L354" s="668">
        <v>68.181071428571428</v>
      </c>
      <c r="M354" s="668">
        <v>56</v>
      </c>
      <c r="N354" s="669">
        <v>3818.14</v>
      </c>
    </row>
    <row r="355" spans="1:14" ht="14.4" customHeight="1" x14ac:dyDescent="0.3">
      <c r="A355" s="664" t="s">
        <v>535</v>
      </c>
      <c r="B355" s="665" t="s">
        <v>536</v>
      </c>
      <c r="C355" s="666" t="s">
        <v>548</v>
      </c>
      <c r="D355" s="667" t="s">
        <v>2092</v>
      </c>
      <c r="E355" s="666" t="s">
        <v>554</v>
      </c>
      <c r="F355" s="667" t="s">
        <v>2094</v>
      </c>
      <c r="G355" s="666" t="s">
        <v>577</v>
      </c>
      <c r="H355" s="666" t="s">
        <v>1614</v>
      </c>
      <c r="I355" s="666" t="s">
        <v>1615</v>
      </c>
      <c r="J355" s="666" t="s">
        <v>1616</v>
      </c>
      <c r="K355" s="666" t="s">
        <v>1617</v>
      </c>
      <c r="L355" s="668">
        <v>185.83</v>
      </c>
      <c r="M355" s="668">
        <v>1</v>
      </c>
      <c r="N355" s="669">
        <v>185.83</v>
      </c>
    </row>
    <row r="356" spans="1:14" ht="14.4" customHeight="1" x14ac:dyDescent="0.3">
      <c r="A356" s="664" t="s">
        <v>535</v>
      </c>
      <c r="B356" s="665" t="s">
        <v>536</v>
      </c>
      <c r="C356" s="666" t="s">
        <v>548</v>
      </c>
      <c r="D356" s="667" t="s">
        <v>2092</v>
      </c>
      <c r="E356" s="666" t="s">
        <v>554</v>
      </c>
      <c r="F356" s="667" t="s">
        <v>2094</v>
      </c>
      <c r="G356" s="666" t="s">
        <v>577</v>
      </c>
      <c r="H356" s="666" t="s">
        <v>1618</v>
      </c>
      <c r="I356" s="666" t="s">
        <v>836</v>
      </c>
      <c r="J356" s="666" t="s">
        <v>1619</v>
      </c>
      <c r="K356" s="666" t="s">
        <v>1620</v>
      </c>
      <c r="L356" s="668">
        <v>165.24182927913353</v>
      </c>
      <c r="M356" s="668">
        <v>13</v>
      </c>
      <c r="N356" s="669">
        <v>2148.1437806287358</v>
      </c>
    </row>
    <row r="357" spans="1:14" ht="14.4" customHeight="1" x14ac:dyDescent="0.3">
      <c r="A357" s="664" t="s">
        <v>535</v>
      </c>
      <c r="B357" s="665" t="s">
        <v>536</v>
      </c>
      <c r="C357" s="666" t="s">
        <v>548</v>
      </c>
      <c r="D357" s="667" t="s">
        <v>2092</v>
      </c>
      <c r="E357" s="666" t="s">
        <v>554</v>
      </c>
      <c r="F357" s="667" t="s">
        <v>2094</v>
      </c>
      <c r="G357" s="666" t="s">
        <v>577</v>
      </c>
      <c r="H357" s="666" t="s">
        <v>1621</v>
      </c>
      <c r="I357" s="666" t="s">
        <v>1622</v>
      </c>
      <c r="J357" s="666" t="s">
        <v>1623</v>
      </c>
      <c r="K357" s="666" t="s">
        <v>1624</v>
      </c>
      <c r="L357" s="668">
        <v>179.97496666666666</v>
      </c>
      <c r="M357" s="668">
        <v>3</v>
      </c>
      <c r="N357" s="669">
        <v>539.92489999999998</v>
      </c>
    </row>
    <row r="358" spans="1:14" ht="14.4" customHeight="1" x14ac:dyDescent="0.3">
      <c r="A358" s="664" t="s">
        <v>535</v>
      </c>
      <c r="B358" s="665" t="s">
        <v>536</v>
      </c>
      <c r="C358" s="666" t="s">
        <v>548</v>
      </c>
      <c r="D358" s="667" t="s">
        <v>2092</v>
      </c>
      <c r="E358" s="666" t="s">
        <v>554</v>
      </c>
      <c r="F358" s="667" t="s">
        <v>2094</v>
      </c>
      <c r="G358" s="666" t="s">
        <v>577</v>
      </c>
      <c r="H358" s="666" t="s">
        <v>1625</v>
      </c>
      <c r="I358" s="666" t="s">
        <v>836</v>
      </c>
      <c r="J358" s="666" t="s">
        <v>1626</v>
      </c>
      <c r="K358" s="666"/>
      <c r="L358" s="668">
        <v>162.88999999999999</v>
      </c>
      <c r="M358" s="668">
        <v>6</v>
      </c>
      <c r="N358" s="669">
        <v>977.33999999999992</v>
      </c>
    </row>
    <row r="359" spans="1:14" ht="14.4" customHeight="1" x14ac:dyDescent="0.3">
      <c r="A359" s="664" t="s">
        <v>535</v>
      </c>
      <c r="B359" s="665" t="s">
        <v>536</v>
      </c>
      <c r="C359" s="666" t="s">
        <v>548</v>
      </c>
      <c r="D359" s="667" t="s">
        <v>2092</v>
      </c>
      <c r="E359" s="666" t="s">
        <v>554</v>
      </c>
      <c r="F359" s="667" t="s">
        <v>2094</v>
      </c>
      <c r="G359" s="666" t="s">
        <v>577</v>
      </c>
      <c r="H359" s="666" t="s">
        <v>1627</v>
      </c>
      <c r="I359" s="666" t="s">
        <v>1627</v>
      </c>
      <c r="J359" s="666" t="s">
        <v>579</v>
      </c>
      <c r="K359" s="666" t="s">
        <v>1628</v>
      </c>
      <c r="L359" s="668">
        <v>192.50073753574938</v>
      </c>
      <c r="M359" s="668">
        <v>3</v>
      </c>
      <c r="N359" s="669">
        <v>577.50221260724811</v>
      </c>
    </row>
    <row r="360" spans="1:14" ht="14.4" customHeight="1" x14ac:dyDescent="0.3">
      <c r="A360" s="664" t="s">
        <v>535</v>
      </c>
      <c r="B360" s="665" t="s">
        <v>536</v>
      </c>
      <c r="C360" s="666" t="s">
        <v>548</v>
      </c>
      <c r="D360" s="667" t="s">
        <v>2092</v>
      </c>
      <c r="E360" s="666" t="s">
        <v>554</v>
      </c>
      <c r="F360" s="667" t="s">
        <v>2094</v>
      </c>
      <c r="G360" s="666" t="s">
        <v>577</v>
      </c>
      <c r="H360" s="666" t="s">
        <v>910</v>
      </c>
      <c r="I360" s="666" t="s">
        <v>911</v>
      </c>
      <c r="J360" s="666" t="s">
        <v>615</v>
      </c>
      <c r="K360" s="666" t="s">
        <v>912</v>
      </c>
      <c r="L360" s="668">
        <v>42.170003096004791</v>
      </c>
      <c r="M360" s="668">
        <v>2</v>
      </c>
      <c r="N360" s="669">
        <v>84.340006192009582</v>
      </c>
    </row>
    <row r="361" spans="1:14" ht="14.4" customHeight="1" x14ac:dyDescent="0.3">
      <c r="A361" s="664" t="s">
        <v>535</v>
      </c>
      <c r="B361" s="665" t="s">
        <v>536</v>
      </c>
      <c r="C361" s="666" t="s">
        <v>548</v>
      </c>
      <c r="D361" s="667" t="s">
        <v>2092</v>
      </c>
      <c r="E361" s="666" t="s">
        <v>554</v>
      </c>
      <c r="F361" s="667" t="s">
        <v>2094</v>
      </c>
      <c r="G361" s="666" t="s">
        <v>577</v>
      </c>
      <c r="H361" s="666" t="s">
        <v>913</v>
      </c>
      <c r="I361" s="666" t="s">
        <v>914</v>
      </c>
      <c r="J361" s="666" t="s">
        <v>915</v>
      </c>
      <c r="K361" s="666" t="s">
        <v>916</v>
      </c>
      <c r="L361" s="668">
        <v>123.93525781224434</v>
      </c>
      <c r="M361" s="668">
        <v>540</v>
      </c>
      <c r="N361" s="669">
        <v>66925.039218611942</v>
      </c>
    </row>
    <row r="362" spans="1:14" ht="14.4" customHeight="1" x14ac:dyDescent="0.3">
      <c r="A362" s="664" t="s">
        <v>535</v>
      </c>
      <c r="B362" s="665" t="s">
        <v>536</v>
      </c>
      <c r="C362" s="666" t="s">
        <v>548</v>
      </c>
      <c r="D362" s="667" t="s">
        <v>2092</v>
      </c>
      <c r="E362" s="666" t="s">
        <v>554</v>
      </c>
      <c r="F362" s="667" t="s">
        <v>2094</v>
      </c>
      <c r="G362" s="666" t="s">
        <v>577</v>
      </c>
      <c r="H362" s="666" t="s">
        <v>1629</v>
      </c>
      <c r="I362" s="666" t="s">
        <v>1630</v>
      </c>
      <c r="J362" s="666" t="s">
        <v>1631</v>
      </c>
      <c r="K362" s="666" t="s">
        <v>1632</v>
      </c>
      <c r="L362" s="668">
        <v>60.280000000000008</v>
      </c>
      <c r="M362" s="668">
        <v>9</v>
      </c>
      <c r="N362" s="669">
        <v>542.5200000000001</v>
      </c>
    </row>
    <row r="363" spans="1:14" ht="14.4" customHeight="1" x14ac:dyDescent="0.3">
      <c r="A363" s="664" t="s">
        <v>535</v>
      </c>
      <c r="B363" s="665" t="s">
        <v>536</v>
      </c>
      <c r="C363" s="666" t="s">
        <v>548</v>
      </c>
      <c r="D363" s="667" t="s">
        <v>2092</v>
      </c>
      <c r="E363" s="666" t="s">
        <v>554</v>
      </c>
      <c r="F363" s="667" t="s">
        <v>2094</v>
      </c>
      <c r="G363" s="666" t="s">
        <v>577</v>
      </c>
      <c r="H363" s="666" t="s">
        <v>929</v>
      </c>
      <c r="I363" s="666" t="s">
        <v>930</v>
      </c>
      <c r="J363" s="666" t="s">
        <v>931</v>
      </c>
      <c r="K363" s="666" t="s">
        <v>932</v>
      </c>
      <c r="L363" s="668">
        <v>1592.7999999999997</v>
      </c>
      <c r="M363" s="668">
        <v>17</v>
      </c>
      <c r="N363" s="669">
        <v>27077.599999999995</v>
      </c>
    </row>
    <row r="364" spans="1:14" ht="14.4" customHeight="1" x14ac:dyDescent="0.3">
      <c r="A364" s="664" t="s">
        <v>535</v>
      </c>
      <c r="B364" s="665" t="s">
        <v>536</v>
      </c>
      <c r="C364" s="666" t="s">
        <v>548</v>
      </c>
      <c r="D364" s="667" t="s">
        <v>2092</v>
      </c>
      <c r="E364" s="666" t="s">
        <v>554</v>
      </c>
      <c r="F364" s="667" t="s">
        <v>2094</v>
      </c>
      <c r="G364" s="666" t="s">
        <v>577</v>
      </c>
      <c r="H364" s="666" t="s">
        <v>933</v>
      </c>
      <c r="I364" s="666" t="s">
        <v>934</v>
      </c>
      <c r="J364" s="666" t="s">
        <v>935</v>
      </c>
      <c r="K364" s="666" t="s">
        <v>936</v>
      </c>
      <c r="L364" s="668">
        <v>74.879920689819073</v>
      </c>
      <c r="M364" s="668">
        <v>19</v>
      </c>
      <c r="N364" s="669">
        <v>1422.7184931065624</v>
      </c>
    </row>
    <row r="365" spans="1:14" ht="14.4" customHeight="1" x14ac:dyDescent="0.3">
      <c r="A365" s="664" t="s">
        <v>535</v>
      </c>
      <c r="B365" s="665" t="s">
        <v>536</v>
      </c>
      <c r="C365" s="666" t="s">
        <v>548</v>
      </c>
      <c r="D365" s="667" t="s">
        <v>2092</v>
      </c>
      <c r="E365" s="666" t="s">
        <v>554</v>
      </c>
      <c r="F365" s="667" t="s">
        <v>2094</v>
      </c>
      <c r="G365" s="666" t="s">
        <v>577</v>
      </c>
      <c r="H365" s="666" t="s">
        <v>941</v>
      </c>
      <c r="I365" s="666" t="s">
        <v>942</v>
      </c>
      <c r="J365" s="666" t="s">
        <v>943</v>
      </c>
      <c r="K365" s="666" t="s">
        <v>944</v>
      </c>
      <c r="L365" s="668">
        <v>241.99999940944414</v>
      </c>
      <c r="M365" s="668">
        <v>128</v>
      </c>
      <c r="N365" s="669">
        <v>30975.99992440885</v>
      </c>
    </row>
    <row r="366" spans="1:14" ht="14.4" customHeight="1" x14ac:dyDescent="0.3">
      <c r="A366" s="664" t="s">
        <v>535</v>
      </c>
      <c r="B366" s="665" t="s">
        <v>536</v>
      </c>
      <c r="C366" s="666" t="s">
        <v>548</v>
      </c>
      <c r="D366" s="667" t="s">
        <v>2092</v>
      </c>
      <c r="E366" s="666" t="s">
        <v>554</v>
      </c>
      <c r="F366" s="667" t="s">
        <v>2094</v>
      </c>
      <c r="G366" s="666" t="s">
        <v>577</v>
      </c>
      <c r="H366" s="666" t="s">
        <v>1633</v>
      </c>
      <c r="I366" s="666" t="s">
        <v>1634</v>
      </c>
      <c r="J366" s="666" t="s">
        <v>1635</v>
      </c>
      <c r="K366" s="666" t="s">
        <v>1636</v>
      </c>
      <c r="L366" s="668">
        <v>1704.5600000000002</v>
      </c>
      <c r="M366" s="668">
        <v>12</v>
      </c>
      <c r="N366" s="669">
        <v>20454.72</v>
      </c>
    </row>
    <row r="367" spans="1:14" ht="14.4" customHeight="1" x14ac:dyDescent="0.3">
      <c r="A367" s="664" t="s">
        <v>535</v>
      </c>
      <c r="B367" s="665" t="s">
        <v>536</v>
      </c>
      <c r="C367" s="666" t="s">
        <v>548</v>
      </c>
      <c r="D367" s="667" t="s">
        <v>2092</v>
      </c>
      <c r="E367" s="666" t="s">
        <v>554</v>
      </c>
      <c r="F367" s="667" t="s">
        <v>2094</v>
      </c>
      <c r="G367" s="666" t="s">
        <v>577</v>
      </c>
      <c r="H367" s="666" t="s">
        <v>959</v>
      </c>
      <c r="I367" s="666" t="s">
        <v>960</v>
      </c>
      <c r="J367" s="666" t="s">
        <v>961</v>
      </c>
      <c r="K367" s="666" t="s">
        <v>962</v>
      </c>
      <c r="L367" s="668">
        <v>91.109628680571589</v>
      </c>
      <c r="M367" s="668">
        <v>1</v>
      </c>
      <c r="N367" s="669">
        <v>91.109628680571589</v>
      </c>
    </row>
    <row r="368" spans="1:14" ht="14.4" customHeight="1" x14ac:dyDescent="0.3">
      <c r="A368" s="664" t="s">
        <v>535</v>
      </c>
      <c r="B368" s="665" t="s">
        <v>536</v>
      </c>
      <c r="C368" s="666" t="s">
        <v>548</v>
      </c>
      <c r="D368" s="667" t="s">
        <v>2092</v>
      </c>
      <c r="E368" s="666" t="s">
        <v>554</v>
      </c>
      <c r="F368" s="667" t="s">
        <v>2094</v>
      </c>
      <c r="G368" s="666" t="s">
        <v>577</v>
      </c>
      <c r="H368" s="666" t="s">
        <v>963</v>
      </c>
      <c r="I368" s="666" t="s">
        <v>964</v>
      </c>
      <c r="J368" s="666" t="s">
        <v>965</v>
      </c>
      <c r="K368" s="666" t="s">
        <v>966</v>
      </c>
      <c r="L368" s="668">
        <v>188.87999999999997</v>
      </c>
      <c r="M368" s="668">
        <v>7</v>
      </c>
      <c r="N368" s="669">
        <v>1322.1599999999999</v>
      </c>
    </row>
    <row r="369" spans="1:14" ht="14.4" customHeight="1" x14ac:dyDescent="0.3">
      <c r="A369" s="664" t="s">
        <v>535</v>
      </c>
      <c r="B369" s="665" t="s">
        <v>536</v>
      </c>
      <c r="C369" s="666" t="s">
        <v>548</v>
      </c>
      <c r="D369" s="667" t="s">
        <v>2092</v>
      </c>
      <c r="E369" s="666" t="s">
        <v>554</v>
      </c>
      <c r="F369" s="667" t="s">
        <v>2094</v>
      </c>
      <c r="G369" s="666" t="s">
        <v>577</v>
      </c>
      <c r="H369" s="666" t="s">
        <v>971</v>
      </c>
      <c r="I369" s="666" t="s">
        <v>972</v>
      </c>
      <c r="J369" s="666" t="s">
        <v>973</v>
      </c>
      <c r="K369" s="666" t="s">
        <v>974</v>
      </c>
      <c r="L369" s="668">
        <v>20.759860316799621</v>
      </c>
      <c r="M369" s="668">
        <v>440</v>
      </c>
      <c r="N369" s="669">
        <v>9134.3385393918325</v>
      </c>
    </row>
    <row r="370" spans="1:14" ht="14.4" customHeight="1" x14ac:dyDescent="0.3">
      <c r="A370" s="664" t="s">
        <v>535</v>
      </c>
      <c r="B370" s="665" t="s">
        <v>536</v>
      </c>
      <c r="C370" s="666" t="s">
        <v>548</v>
      </c>
      <c r="D370" s="667" t="s">
        <v>2092</v>
      </c>
      <c r="E370" s="666" t="s">
        <v>554</v>
      </c>
      <c r="F370" s="667" t="s">
        <v>2094</v>
      </c>
      <c r="G370" s="666" t="s">
        <v>577</v>
      </c>
      <c r="H370" s="666" t="s">
        <v>988</v>
      </c>
      <c r="I370" s="666" t="s">
        <v>836</v>
      </c>
      <c r="J370" s="666" t="s">
        <v>989</v>
      </c>
      <c r="K370" s="666"/>
      <c r="L370" s="668">
        <v>116.08</v>
      </c>
      <c r="M370" s="668">
        <v>9</v>
      </c>
      <c r="N370" s="669">
        <v>1044.72</v>
      </c>
    </row>
    <row r="371" spans="1:14" ht="14.4" customHeight="1" x14ac:dyDescent="0.3">
      <c r="A371" s="664" t="s">
        <v>535</v>
      </c>
      <c r="B371" s="665" t="s">
        <v>536</v>
      </c>
      <c r="C371" s="666" t="s">
        <v>548</v>
      </c>
      <c r="D371" s="667" t="s">
        <v>2092</v>
      </c>
      <c r="E371" s="666" t="s">
        <v>554</v>
      </c>
      <c r="F371" s="667" t="s">
        <v>2094</v>
      </c>
      <c r="G371" s="666" t="s">
        <v>577</v>
      </c>
      <c r="H371" s="666" t="s">
        <v>1637</v>
      </c>
      <c r="I371" s="666" t="s">
        <v>1638</v>
      </c>
      <c r="J371" s="666" t="s">
        <v>1639</v>
      </c>
      <c r="K371" s="666" t="s">
        <v>1640</v>
      </c>
      <c r="L371" s="668">
        <v>180.16000000000003</v>
      </c>
      <c r="M371" s="668">
        <v>1</v>
      </c>
      <c r="N371" s="669">
        <v>180.16000000000003</v>
      </c>
    </row>
    <row r="372" spans="1:14" ht="14.4" customHeight="1" x14ac:dyDescent="0.3">
      <c r="A372" s="664" t="s">
        <v>535</v>
      </c>
      <c r="B372" s="665" t="s">
        <v>536</v>
      </c>
      <c r="C372" s="666" t="s">
        <v>548</v>
      </c>
      <c r="D372" s="667" t="s">
        <v>2092</v>
      </c>
      <c r="E372" s="666" t="s">
        <v>554</v>
      </c>
      <c r="F372" s="667" t="s">
        <v>2094</v>
      </c>
      <c r="G372" s="666" t="s">
        <v>577</v>
      </c>
      <c r="H372" s="666" t="s">
        <v>1641</v>
      </c>
      <c r="I372" s="666" t="s">
        <v>1642</v>
      </c>
      <c r="J372" s="666" t="s">
        <v>1643</v>
      </c>
      <c r="K372" s="666" t="s">
        <v>1644</v>
      </c>
      <c r="L372" s="668">
        <v>47.637702502010455</v>
      </c>
      <c r="M372" s="668">
        <v>52</v>
      </c>
      <c r="N372" s="669">
        <v>2477.1605301045438</v>
      </c>
    </row>
    <row r="373" spans="1:14" ht="14.4" customHeight="1" x14ac:dyDescent="0.3">
      <c r="A373" s="664" t="s">
        <v>535</v>
      </c>
      <c r="B373" s="665" t="s">
        <v>536</v>
      </c>
      <c r="C373" s="666" t="s">
        <v>548</v>
      </c>
      <c r="D373" s="667" t="s">
        <v>2092</v>
      </c>
      <c r="E373" s="666" t="s">
        <v>554</v>
      </c>
      <c r="F373" s="667" t="s">
        <v>2094</v>
      </c>
      <c r="G373" s="666" t="s">
        <v>577</v>
      </c>
      <c r="H373" s="666" t="s">
        <v>1645</v>
      </c>
      <c r="I373" s="666" t="s">
        <v>1646</v>
      </c>
      <c r="J373" s="666" t="s">
        <v>1647</v>
      </c>
      <c r="K373" s="666" t="s">
        <v>1648</v>
      </c>
      <c r="L373" s="668">
        <v>154.02999999999997</v>
      </c>
      <c r="M373" s="668">
        <v>1</v>
      </c>
      <c r="N373" s="669">
        <v>154.02999999999997</v>
      </c>
    </row>
    <row r="374" spans="1:14" ht="14.4" customHeight="1" x14ac:dyDescent="0.3">
      <c r="A374" s="664" t="s">
        <v>535</v>
      </c>
      <c r="B374" s="665" t="s">
        <v>536</v>
      </c>
      <c r="C374" s="666" t="s">
        <v>548</v>
      </c>
      <c r="D374" s="667" t="s">
        <v>2092</v>
      </c>
      <c r="E374" s="666" t="s">
        <v>554</v>
      </c>
      <c r="F374" s="667" t="s">
        <v>2094</v>
      </c>
      <c r="G374" s="666" t="s">
        <v>577</v>
      </c>
      <c r="H374" s="666" t="s">
        <v>1649</v>
      </c>
      <c r="I374" s="666" t="s">
        <v>1650</v>
      </c>
      <c r="J374" s="666" t="s">
        <v>1651</v>
      </c>
      <c r="K374" s="666" t="s">
        <v>1652</v>
      </c>
      <c r="L374" s="668">
        <v>2866.38</v>
      </c>
      <c r="M374" s="668">
        <v>1</v>
      </c>
      <c r="N374" s="669">
        <v>2866.38</v>
      </c>
    </row>
    <row r="375" spans="1:14" ht="14.4" customHeight="1" x14ac:dyDescent="0.3">
      <c r="A375" s="664" t="s">
        <v>535</v>
      </c>
      <c r="B375" s="665" t="s">
        <v>536</v>
      </c>
      <c r="C375" s="666" t="s">
        <v>548</v>
      </c>
      <c r="D375" s="667" t="s">
        <v>2092</v>
      </c>
      <c r="E375" s="666" t="s">
        <v>554</v>
      </c>
      <c r="F375" s="667" t="s">
        <v>2094</v>
      </c>
      <c r="G375" s="666" t="s">
        <v>577</v>
      </c>
      <c r="H375" s="666" t="s">
        <v>1653</v>
      </c>
      <c r="I375" s="666" t="s">
        <v>836</v>
      </c>
      <c r="J375" s="666" t="s">
        <v>1654</v>
      </c>
      <c r="K375" s="666"/>
      <c r="L375" s="668">
        <v>75.165903415557182</v>
      </c>
      <c r="M375" s="668">
        <v>4</v>
      </c>
      <c r="N375" s="669">
        <v>300.66361366222873</v>
      </c>
    </row>
    <row r="376" spans="1:14" ht="14.4" customHeight="1" x14ac:dyDescent="0.3">
      <c r="A376" s="664" t="s">
        <v>535</v>
      </c>
      <c r="B376" s="665" t="s">
        <v>536</v>
      </c>
      <c r="C376" s="666" t="s">
        <v>548</v>
      </c>
      <c r="D376" s="667" t="s">
        <v>2092</v>
      </c>
      <c r="E376" s="666" t="s">
        <v>554</v>
      </c>
      <c r="F376" s="667" t="s">
        <v>2094</v>
      </c>
      <c r="G376" s="666" t="s">
        <v>577</v>
      </c>
      <c r="H376" s="666" t="s">
        <v>1655</v>
      </c>
      <c r="I376" s="666" t="s">
        <v>1656</v>
      </c>
      <c r="J376" s="666" t="s">
        <v>1657</v>
      </c>
      <c r="K376" s="666" t="s">
        <v>1562</v>
      </c>
      <c r="L376" s="668">
        <v>71.009697096799258</v>
      </c>
      <c r="M376" s="668">
        <v>176</v>
      </c>
      <c r="N376" s="669">
        <v>12497.70668903667</v>
      </c>
    </row>
    <row r="377" spans="1:14" ht="14.4" customHeight="1" x14ac:dyDescent="0.3">
      <c r="A377" s="664" t="s">
        <v>535</v>
      </c>
      <c r="B377" s="665" t="s">
        <v>536</v>
      </c>
      <c r="C377" s="666" t="s">
        <v>548</v>
      </c>
      <c r="D377" s="667" t="s">
        <v>2092</v>
      </c>
      <c r="E377" s="666" t="s">
        <v>554</v>
      </c>
      <c r="F377" s="667" t="s">
        <v>2094</v>
      </c>
      <c r="G377" s="666" t="s">
        <v>577</v>
      </c>
      <c r="H377" s="666" t="s">
        <v>1658</v>
      </c>
      <c r="I377" s="666" t="s">
        <v>1659</v>
      </c>
      <c r="J377" s="666" t="s">
        <v>1660</v>
      </c>
      <c r="K377" s="666" t="s">
        <v>1661</v>
      </c>
      <c r="L377" s="668">
        <v>40.78001147461687</v>
      </c>
      <c r="M377" s="668">
        <v>16</v>
      </c>
      <c r="N377" s="669">
        <v>652.48018359386992</v>
      </c>
    </row>
    <row r="378" spans="1:14" ht="14.4" customHeight="1" x14ac:dyDescent="0.3">
      <c r="A378" s="664" t="s">
        <v>535</v>
      </c>
      <c r="B378" s="665" t="s">
        <v>536</v>
      </c>
      <c r="C378" s="666" t="s">
        <v>548</v>
      </c>
      <c r="D378" s="667" t="s">
        <v>2092</v>
      </c>
      <c r="E378" s="666" t="s">
        <v>554</v>
      </c>
      <c r="F378" s="667" t="s">
        <v>2094</v>
      </c>
      <c r="G378" s="666" t="s">
        <v>577</v>
      </c>
      <c r="H378" s="666" t="s">
        <v>1662</v>
      </c>
      <c r="I378" s="666" t="s">
        <v>1663</v>
      </c>
      <c r="J378" s="666" t="s">
        <v>1664</v>
      </c>
      <c r="K378" s="666" t="s">
        <v>1665</v>
      </c>
      <c r="L378" s="668">
        <v>884.39999999999986</v>
      </c>
      <c r="M378" s="668">
        <v>15</v>
      </c>
      <c r="N378" s="669">
        <v>13265.999999999998</v>
      </c>
    </row>
    <row r="379" spans="1:14" ht="14.4" customHeight="1" x14ac:dyDescent="0.3">
      <c r="A379" s="664" t="s">
        <v>535</v>
      </c>
      <c r="B379" s="665" t="s">
        <v>536</v>
      </c>
      <c r="C379" s="666" t="s">
        <v>548</v>
      </c>
      <c r="D379" s="667" t="s">
        <v>2092</v>
      </c>
      <c r="E379" s="666" t="s">
        <v>554</v>
      </c>
      <c r="F379" s="667" t="s">
        <v>2094</v>
      </c>
      <c r="G379" s="666" t="s">
        <v>577</v>
      </c>
      <c r="H379" s="666" t="s">
        <v>1666</v>
      </c>
      <c r="I379" s="666" t="s">
        <v>1667</v>
      </c>
      <c r="J379" s="666" t="s">
        <v>1668</v>
      </c>
      <c r="K379" s="666" t="s">
        <v>1669</v>
      </c>
      <c r="L379" s="668">
        <v>262.0398508576539</v>
      </c>
      <c r="M379" s="668">
        <v>16</v>
      </c>
      <c r="N379" s="669">
        <v>4192.6376137224624</v>
      </c>
    </row>
    <row r="380" spans="1:14" ht="14.4" customHeight="1" x14ac:dyDescent="0.3">
      <c r="A380" s="664" t="s">
        <v>535</v>
      </c>
      <c r="B380" s="665" t="s">
        <v>536</v>
      </c>
      <c r="C380" s="666" t="s">
        <v>548</v>
      </c>
      <c r="D380" s="667" t="s">
        <v>2092</v>
      </c>
      <c r="E380" s="666" t="s">
        <v>554</v>
      </c>
      <c r="F380" s="667" t="s">
        <v>2094</v>
      </c>
      <c r="G380" s="666" t="s">
        <v>577</v>
      </c>
      <c r="H380" s="666" t="s">
        <v>1670</v>
      </c>
      <c r="I380" s="666" t="s">
        <v>1671</v>
      </c>
      <c r="J380" s="666" t="s">
        <v>1672</v>
      </c>
      <c r="K380" s="666" t="s">
        <v>1673</v>
      </c>
      <c r="L380" s="668">
        <v>78.528535997634492</v>
      </c>
      <c r="M380" s="668">
        <v>2</v>
      </c>
      <c r="N380" s="669">
        <v>157.05707199526898</v>
      </c>
    </row>
    <row r="381" spans="1:14" ht="14.4" customHeight="1" x14ac:dyDescent="0.3">
      <c r="A381" s="664" t="s">
        <v>535</v>
      </c>
      <c r="B381" s="665" t="s">
        <v>536</v>
      </c>
      <c r="C381" s="666" t="s">
        <v>548</v>
      </c>
      <c r="D381" s="667" t="s">
        <v>2092</v>
      </c>
      <c r="E381" s="666" t="s">
        <v>554</v>
      </c>
      <c r="F381" s="667" t="s">
        <v>2094</v>
      </c>
      <c r="G381" s="666" t="s">
        <v>577</v>
      </c>
      <c r="H381" s="666" t="s">
        <v>1674</v>
      </c>
      <c r="I381" s="666" t="s">
        <v>1675</v>
      </c>
      <c r="J381" s="666" t="s">
        <v>1676</v>
      </c>
      <c r="K381" s="666" t="s">
        <v>1050</v>
      </c>
      <c r="L381" s="668">
        <v>30.270000000000003</v>
      </c>
      <c r="M381" s="668">
        <v>53</v>
      </c>
      <c r="N381" s="669">
        <v>1604.3100000000002</v>
      </c>
    </row>
    <row r="382" spans="1:14" ht="14.4" customHeight="1" x14ac:dyDescent="0.3">
      <c r="A382" s="664" t="s">
        <v>535</v>
      </c>
      <c r="B382" s="665" t="s">
        <v>536</v>
      </c>
      <c r="C382" s="666" t="s">
        <v>548</v>
      </c>
      <c r="D382" s="667" t="s">
        <v>2092</v>
      </c>
      <c r="E382" s="666" t="s">
        <v>554</v>
      </c>
      <c r="F382" s="667" t="s">
        <v>2094</v>
      </c>
      <c r="G382" s="666" t="s">
        <v>577</v>
      </c>
      <c r="H382" s="666" t="s">
        <v>1677</v>
      </c>
      <c r="I382" s="666" t="s">
        <v>1678</v>
      </c>
      <c r="J382" s="666" t="s">
        <v>973</v>
      </c>
      <c r="K382" s="666" t="s">
        <v>1679</v>
      </c>
      <c r="L382" s="668">
        <v>21.879863628627245</v>
      </c>
      <c r="M382" s="668">
        <v>60</v>
      </c>
      <c r="N382" s="669">
        <v>1312.7918177176348</v>
      </c>
    </row>
    <row r="383" spans="1:14" ht="14.4" customHeight="1" x14ac:dyDescent="0.3">
      <c r="A383" s="664" t="s">
        <v>535</v>
      </c>
      <c r="B383" s="665" t="s">
        <v>536</v>
      </c>
      <c r="C383" s="666" t="s">
        <v>548</v>
      </c>
      <c r="D383" s="667" t="s">
        <v>2092</v>
      </c>
      <c r="E383" s="666" t="s">
        <v>554</v>
      </c>
      <c r="F383" s="667" t="s">
        <v>2094</v>
      </c>
      <c r="G383" s="666" t="s">
        <v>577</v>
      </c>
      <c r="H383" s="666" t="s">
        <v>1680</v>
      </c>
      <c r="I383" s="666" t="s">
        <v>1681</v>
      </c>
      <c r="J383" s="666" t="s">
        <v>1682</v>
      </c>
      <c r="K383" s="666" t="s">
        <v>1683</v>
      </c>
      <c r="L383" s="668">
        <v>1333.7744480886251</v>
      </c>
      <c r="M383" s="668">
        <v>3</v>
      </c>
      <c r="N383" s="669">
        <v>4001.3233442658752</v>
      </c>
    </row>
    <row r="384" spans="1:14" ht="14.4" customHeight="1" x14ac:dyDescent="0.3">
      <c r="A384" s="664" t="s">
        <v>535</v>
      </c>
      <c r="B384" s="665" t="s">
        <v>536</v>
      </c>
      <c r="C384" s="666" t="s">
        <v>548</v>
      </c>
      <c r="D384" s="667" t="s">
        <v>2092</v>
      </c>
      <c r="E384" s="666" t="s">
        <v>554</v>
      </c>
      <c r="F384" s="667" t="s">
        <v>2094</v>
      </c>
      <c r="G384" s="666" t="s">
        <v>577</v>
      </c>
      <c r="H384" s="666" t="s">
        <v>1684</v>
      </c>
      <c r="I384" s="666" t="s">
        <v>1685</v>
      </c>
      <c r="J384" s="666" t="s">
        <v>561</v>
      </c>
      <c r="K384" s="666" t="s">
        <v>1686</v>
      </c>
      <c r="L384" s="668">
        <v>85.75</v>
      </c>
      <c r="M384" s="668">
        <v>41</v>
      </c>
      <c r="N384" s="669">
        <v>3515.75</v>
      </c>
    </row>
    <row r="385" spans="1:14" ht="14.4" customHeight="1" x14ac:dyDescent="0.3">
      <c r="A385" s="664" t="s">
        <v>535</v>
      </c>
      <c r="B385" s="665" t="s">
        <v>536</v>
      </c>
      <c r="C385" s="666" t="s">
        <v>548</v>
      </c>
      <c r="D385" s="667" t="s">
        <v>2092</v>
      </c>
      <c r="E385" s="666" t="s">
        <v>554</v>
      </c>
      <c r="F385" s="667" t="s">
        <v>2094</v>
      </c>
      <c r="G385" s="666" t="s">
        <v>577</v>
      </c>
      <c r="H385" s="666" t="s">
        <v>1687</v>
      </c>
      <c r="I385" s="666" t="s">
        <v>1688</v>
      </c>
      <c r="J385" s="666" t="s">
        <v>1689</v>
      </c>
      <c r="K385" s="666" t="s">
        <v>1690</v>
      </c>
      <c r="L385" s="668">
        <v>17934.140000000003</v>
      </c>
      <c r="M385" s="668">
        <v>1</v>
      </c>
      <c r="N385" s="669">
        <v>17934.140000000003</v>
      </c>
    </row>
    <row r="386" spans="1:14" ht="14.4" customHeight="1" x14ac:dyDescent="0.3">
      <c r="A386" s="664" t="s">
        <v>535</v>
      </c>
      <c r="B386" s="665" t="s">
        <v>536</v>
      </c>
      <c r="C386" s="666" t="s">
        <v>548</v>
      </c>
      <c r="D386" s="667" t="s">
        <v>2092</v>
      </c>
      <c r="E386" s="666" t="s">
        <v>554</v>
      </c>
      <c r="F386" s="667" t="s">
        <v>2094</v>
      </c>
      <c r="G386" s="666" t="s">
        <v>577</v>
      </c>
      <c r="H386" s="666" t="s">
        <v>1691</v>
      </c>
      <c r="I386" s="666" t="s">
        <v>836</v>
      </c>
      <c r="J386" s="666" t="s">
        <v>1692</v>
      </c>
      <c r="K386" s="666" t="s">
        <v>1693</v>
      </c>
      <c r="L386" s="668">
        <v>471.5</v>
      </c>
      <c r="M386" s="668">
        <v>232</v>
      </c>
      <c r="N386" s="669">
        <v>109388</v>
      </c>
    </row>
    <row r="387" spans="1:14" ht="14.4" customHeight="1" x14ac:dyDescent="0.3">
      <c r="A387" s="664" t="s">
        <v>535</v>
      </c>
      <c r="B387" s="665" t="s">
        <v>536</v>
      </c>
      <c r="C387" s="666" t="s">
        <v>548</v>
      </c>
      <c r="D387" s="667" t="s">
        <v>2092</v>
      </c>
      <c r="E387" s="666" t="s">
        <v>554</v>
      </c>
      <c r="F387" s="667" t="s">
        <v>2094</v>
      </c>
      <c r="G387" s="666" t="s">
        <v>577</v>
      </c>
      <c r="H387" s="666" t="s">
        <v>1694</v>
      </c>
      <c r="I387" s="666" t="s">
        <v>1695</v>
      </c>
      <c r="J387" s="666" t="s">
        <v>1696</v>
      </c>
      <c r="K387" s="666" t="s">
        <v>1697</v>
      </c>
      <c r="L387" s="668">
        <v>257.89772727272725</v>
      </c>
      <c r="M387" s="668">
        <v>11</v>
      </c>
      <c r="N387" s="669">
        <v>2836.8749999999995</v>
      </c>
    </row>
    <row r="388" spans="1:14" ht="14.4" customHeight="1" x14ac:dyDescent="0.3">
      <c r="A388" s="664" t="s">
        <v>535</v>
      </c>
      <c r="B388" s="665" t="s">
        <v>536</v>
      </c>
      <c r="C388" s="666" t="s">
        <v>548</v>
      </c>
      <c r="D388" s="667" t="s">
        <v>2092</v>
      </c>
      <c r="E388" s="666" t="s">
        <v>554</v>
      </c>
      <c r="F388" s="667" t="s">
        <v>2094</v>
      </c>
      <c r="G388" s="666" t="s">
        <v>577</v>
      </c>
      <c r="H388" s="666" t="s">
        <v>1698</v>
      </c>
      <c r="I388" s="666" t="s">
        <v>1699</v>
      </c>
      <c r="J388" s="666" t="s">
        <v>1700</v>
      </c>
      <c r="K388" s="666" t="s">
        <v>1701</v>
      </c>
      <c r="L388" s="668">
        <v>285.99999999999994</v>
      </c>
      <c r="M388" s="668">
        <v>1</v>
      </c>
      <c r="N388" s="669">
        <v>285.99999999999994</v>
      </c>
    </row>
    <row r="389" spans="1:14" ht="14.4" customHeight="1" x14ac:dyDescent="0.3">
      <c r="A389" s="664" t="s">
        <v>535</v>
      </c>
      <c r="B389" s="665" t="s">
        <v>536</v>
      </c>
      <c r="C389" s="666" t="s">
        <v>548</v>
      </c>
      <c r="D389" s="667" t="s">
        <v>2092</v>
      </c>
      <c r="E389" s="666" t="s">
        <v>554</v>
      </c>
      <c r="F389" s="667" t="s">
        <v>2094</v>
      </c>
      <c r="G389" s="666" t="s">
        <v>577</v>
      </c>
      <c r="H389" s="666" t="s">
        <v>1702</v>
      </c>
      <c r="I389" s="666" t="s">
        <v>1703</v>
      </c>
      <c r="J389" s="666" t="s">
        <v>1704</v>
      </c>
      <c r="K389" s="666" t="s">
        <v>1705</v>
      </c>
      <c r="L389" s="668">
        <v>58.87</v>
      </c>
      <c r="M389" s="668">
        <v>11</v>
      </c>
      <c r="N389" s="669">
        <v>647.56999999999994</v>
      </c>
    </row>
    <row r="390" spans="1:14" ht="14.4" customHeight="1" x14ac:dyDescent="0.3">
      <c r="A390" s="664" t="s">
        <v>535</v>
      </c>
      <c r="B390" s="665" t="s">
        <v>536</v>
      </c>
      <c r="C390" s="666" t="s">
        <v>548</v>
      </c>
      <c r="D390" s="667" t="s">
        <v>2092</v>
      </c>
      <c r="E390" s="666" t="s">
        <v>554</v>
      </c>
      <c r="F390" s="667" t="s">
        <v>2094</v>
      </c>
      <c r="G390" s="666" t="s">
        <v>577</v>
      </c>
      <c r="H390" s="666" t="s">
        <v>1027</v>
      </c>
      <c r="I390" s="666" t="s">
        <v>1028</v>
      </c>
      <c r="J390" s="666" t="s">
        <v>1029</v>
      </c>
      <c r="K390" s="666" t="s">
        <v>1030</v>
      </c>
      <c r="L390" s="668">
        <v>104.06975689834007</v>
      </c>
      <c r="M390" s="668">
        <v>13</v>
      </c>
      <c r="N390" s="669">
        <v>1352.906839678421</v>
      </c>
    </row>
    <row r="391" spans="1:14" ht="14.4" customHeight="1" x14ac:dyDescent="0.3">
      <c r="A391" s="664" t="s">
        <v>535</v>
      </c>
      <c r="B391" s="665" t="s">
        <v>536</v>
      </c>
      <c r="C391" s="666" t="s">
        <v>548</v>
      </c>
      <c r="D391" s="667" t="s">
        <v>2092</v>
      </c>
      <c r="E391" s="666" t="s">
        <v>554</v>
      </c>
      <c r="F391" s="667" t="s">
        <v>2094</v>
      </c>
      <c r="G391" s="666" t="s">
        <v>577</v>
      </c>
      <c r="H391" s="666" t="s">
        <v>1706</v>
      </c>
      <c r="I391" s="666" t="s">
        <v>1707</v>
      </c>
      <c r="J391" s="666" t="s">
        <v>1708</v>
      </c>
      <c r="K391" s="666" t="s">
        <v>1709</v>
      </c>
      <c r="L391" s="668">
        <v>3569.2811601611943</v>
      </c>
      <c r="M391" s="668">
        <v>1</v>
      </c>
      <c r="N391" s="669">
        <v>3569.2811601611943</v>
      </c>
    </row>
    <row r="392" spans="1:14" ht="14.4" customHeight="1" x14ac:dyDescent="0.3">
      <c r="A392" s="664" t="s">
        <v>535</v>
      </c>
      <c r="B392" s="665" t="s">
        <v>536</v>
      </c>
      <c r="C392" s="666" t="s">
        <v>548</v>
      </c>
      <c r="D392" s="667" t="s">
        <v>2092</v>
      </c>
      <c r="E392" s="666" t="s">
        <v>554</v>
      </c>
      <c r="F392" s="667" t="s">
        <v>2094</v>
      </c>
      <c r="G392" s="666" t="s">
        <v>577</v>
      </c>
      <c r="H392" s="666" t="s">
        <v>1710</v>
      </c>
      <c r="I392" s="666" t="s">
        <v>1711</v>
      </c>
      <c r="J392" s="666" t="s">
        <v>1712</v>
      </c>
      <c r="K392" s="666" t="s">
        <v>1713</v>
      </c>
      <c r="L392" s="668">
        <v>105.81000000000002</v>
      </c>
      <c r="M392" s="668">
        <v>12</v>
      </c>
      <c r="N392" s="669">
        <v>1269.7200000000003</v>
      </c>
    </row>
    <row r="393" spans="1:14" ht="14.4" customHeight="1" x14ac:dyDescent="0.3">
      <c r="A393" s="664" t="s">
        <v>535</v>
      </c>
      <c r="B393" s="665" t="s">
        <v>536</v>
      </c>
      <c r="C393" s="666" t="s">
        <v>548</v>
      </c>
      <c r="D393" s="667" t="s">
        <v>2092</v>
      </c>
      <c r="E393" s="666" t="s">
        <v>554</v>
      </c>
      <c r="F393" s="667" t="s">
        <v>2094</v>
      </c>
      <c r="G393" s="666" t="s">
        <v>577</v>
      </c>
      <c r="H393" s="666" t="s">
        <v>1714</v>
      </c>
      <c r="I393" s="666" t="s">
        <v>1715</v>
      </c>
      <c r="J393" s="666" t="s">
        <v>1716</v>
      </c>
      <c r="K393" s="666" t="s">
        <v>1717</v>
      </c>
      <c r="L393" s="668">
        <v>40.559999999999995</v>
      </c>
      <c r="M393" s="668">
        <v>1</v>
      </c>
      <c r="N393" s="669">
        <v>40.559999999999995</v>
      </c>
    </row>
    <row r="394" spans="1:14" ht="14.4" customHeight="1" x14ac:dyDescent="0.3">
      <c r="A394" s="664" t="s">
        <v>535</v>
      </c>
      <c r="B394" s="665" t="s">
        <v>536</v>
      </c>
      <c r="C394" s="666" t="s">
        <v>548</v>
      </c>
      <c r="D394" s="667" t="s">
        <v>2092</v>
      </c>
      <c r="E394" s="666" t="s">
        <v>554</v>
      </c>
      <c r="F394" s="667" t="s">
        <v>2094</v>
      </c>
      <c r="G394" s="666" t="s">
        <v>577</v>
      </c>
      <c r="H394" s="666" t="s">
        <v>1718</v>
      </c>
      <c r="I394" s="666" t="s">
        <v>836</v>
      </c>
      <c r="J394" s="666" t="s">
        <v>1719</v>
      </c>
      <c r="K394" s="666" t="s">
        <v>1720</v>
      </c>
      <c r="L394" s="668">
        <v>23.700042336335542</v>
      </c>
      <c r="M394" s="668">
        <v>282</v>
      </c>
      <c r="N394" s="669">
        <v>6683.4119388466233</v>
      </c>
    </row>
    <row r="395" spans="1:14" ht="14.4" customHeight="1" x14ac:dyDescent="0.3">
      <c r="A395" s="664" t="s">
        <v>535</v>
      </c>
      <c r="B395" s="665" t="s">
        <v>536</v>
      </c>
      <c r="C395" s="666" t="s">
        <v>548</v>
      </c>
      <c r="D395" s="667" t="s">
        <v>2092</v>
      </c>
      <c r="E395" s="666" t="s">
        <v>554</v>
      </c>
      <c r="F395" s="667" t="s">
        <v>2094</v>
      </c>
      <c r="G395" s="666" t="s">
        <v>577</v>
      </c>
      <c r="H395" s="666" t="s">
        <v>1721</v>
      </c>
      <c r="I395" s="666" t="s">
        <v>836</v>
      </c>
      <c r="J395" s="666" t="s">
        <v>1722</v>
      </c>
      <c r="K395" s="666"/>
      <c r="L395" s="668">
        <v>82.091655043528235</v>
      </c>
      <c r="M395" s="668">
        <v>12</v>
      </c>
      <c r="N395" s="669">
        <v>985.09986052233876</v>
      </c>
    </row>
    <row r="396" spans="1:14" ht="14.4" customHeight="1" x14ac:dyDescent="0.3">
      <c r="A396" s="664" t="s">
        <v>535</v>
      </c>
      <c r="B396" s="665" t="s">
        <v>536</v>
      </c>
      <c r="C396" s="666" t="s">
        <v>548</v>
      </c>
      <c r="D396" s="667" t="s">
        <v>2092</v>
      </c>
      <c r="E396" s="666" t="s">
        <v>554</v>
      </c>
      <c r="F396" s="667" t="s">
        <v>2094</v>
      </c>
      <c r="G396" s="666" t="s">
        <v>577</v>
      </c>
      <c r="H396" s="666" t="s">
        <v>1723</v>
      </c>
      <c r="I396" s="666" t="s">
        <v>836</v>
      </c>
      <c r="J396" s="666" t="s">
        <v>1724</v>
      </c>
      <c r="K396" s="666"/>
      <c r="L396" s="668">
        <v>221.95638896666</v>
      </c>
      <c r="M396" s="668">
        <v>6</v>
      </c>
      <c r="N396" s="669">
        <v>1331.7383337999599</v>
      </c>
    </row>
    <row r="397" spans="1:14" ht="14.4" customHeight="1" x14ac:dyDescent="0.3">
      <c r="A397" s="664" t="s">
        <v>535</v>
      </c>
      <c r="B397" s="665" t="s">
        <v>536</v>
      </c>
      <c r="C397" s="666" t="s">
        <v>548</v>
      </c>
      <c r="D397" s="667" t="s">
        <v>2092</v>
      </c>
      <c r="E397" s="666" t="s">
        <v>554</v>
      </c>
      <c r="F397" s="667" t="s">
        <v>2094</v>
      </c>
      <c r="G397" s="666" t="s">
        <v>577</v>
      </c>
      <c r="H397" s="666" t="s">
        <v>1039</v>
      </c>
      <c r="I397" s="666" t="s">
        <v>1040</v>
      </c>
      <c r="J397" s="666" t="s">
        <v>1041</v>
      </c>
      <c r="K397" s="666" t="s">
        <v>1042</v>
      </c>
      <c r="L397" s="668">
        <v>112.49953625170998</v>
      </c>
      <c r="M397" s="668">
        <v>120</v>
      </c>
      <c r="N397" s="669">
        <v>13499.944350205198</v>
      </c>
    </row>
    <row r="398" spans="1:14" ht="14.4" customHeight="1" x14ac:dyDescent="0.3">
      <c r="A398" s="664" t="s">
        <v>535</v>
      </c>
      <c r="B398" s="665" t="s">
        <v>536</v>
      </c>
      <c r="C398" s="666" t="s">
        <v>548</v>
      </c>
      <c r="D398" s="667" t="s">
        <v>2092</v>
      </c>
      <c r="E398" s="666" t="s">
        <v>554</v>
      </c>
      <c r="F398" s="667" t="s">
        <v>2094</v>
      </c>
      <c r="G398" s="666" t="s">
        <v>577</v>
      </c>
      <c r="H398" s="666" t="s">
        <v>1725</v>
      </c>
      <c r="I398" s="666" t="s">
        <v>1726</v>
      </c>
      <c r="J398" s="666" t="s">
        <v>1727</v>
      </c>
      <c r="K398" s="666" t="s">
        <v>1050</v>
      </c>
      <c r="L398" s="668">
        <v>36.929999999999993</v>
      </c>
      <c r="M398" s="668">
        <v>2</v>
      </c>
      <c r="N398" s="669">
        <v>73.859999999999985</v>
      </c>
    </row>
    <row r="399" spans="1:14" ht="14.4" customHeight="1" x14ac:dyDescent="0.3">
      <c r="A399" s="664" t="s">
        <v>535</v>
      </c>
      <c r="B399" s="665" t="s">
        <v>536</v>
      </c>
      <c r="C399" s="666" t="s">
        <v>548</v>
      </c>
      <c r="D399" s="667" t="s">
        <v>2092</v>
      </c>
      <c r="E399" s="666" t="s">
        <v>554</v>
      </c>
      <c r="F399" s="667" t="s">
        <v>2094</v>
      </c>
      <c r="G399" s="666" t="s">
        <v>577</v>
      </c>
      <c r="H399" s="666" t="s">
        <v>1728</v>
      </c>
      <c r="I399" s="666" t="s">
        <v>836</v>
      </c>
      <c r="J399" s="666" t="s">
        <v>1729</v>
      </c>
      <c r="K399" s="666" t="s">
        <v>1730</v>
      </c>
      <c r="L399" s="668">
        <v>183.3094736842105</v>
      </c>
      <c r="M399" s="668">
        <v>38</v>
      </c>
      <c r="N399" s="669">
        <v>6965.7599999999993</v>
      </c>
    </row>
    <row r="400" spans="1:14" ht="14.4" customHeight="1" x14ac:dyDescent="0.3">
      <c r="A400" s="664" t="s">
        <v>535</v>
      </c>
      <c r="B400" s="665" t="s">
        <v>536</v>
      </c>
      <c r="C400" s="666" t="s">
        <v>548</v>
      </c>
      <c r="D400" s="667" t="s">
        <v>2092</v>
      </c>
      <c r="E400" s="666" t="s">
        <v>554</v>
      </c>
      <c r="F400" s="667" t="s">
        <v>2094</v>
      </c>
      <c r="G400" s="666" t="s">
        <v>577</v>
      </c>
      <c r="H400" s="666" t="s">
        <v>1051</v>
      </c>
      <c r="I400" s="666" t="s">
        <v>1052</v>
      </c>
      <c r="J400" s="666" t="s">
        <v>1053</v>
      </c>
      <c r="K400" s="666" t="s">
        <v>1054</v>
      </c>
      <c r="L400" s="668">
        <v>382.11012860716011</v>
      </c>
      <c r="M400" s="668">
        <v>42</v>
      </c>
      <c r="N400" s="669">
        <v>16048.625401500725</v>
      </c>
    </row>
    <row r="401" spans="1:14" ht="14.4" customHeight="1" x14ac:dyDescent="0.3">
      <c r="A401" s="664" t="s">
        <v>535</v>
      </c>
      <c r="B401" s="665" t="s">
        <v>536</v>
      </c>
      <c r="C401" s="666" t="s">
        <v>548</v>
      </c>
      <c r="D401" s="667" t="s">
        <v>2092</v>
      </c>
      <c r="E401" s="666" t="s">
        <v>554</v>
      </c>
      <c r="F401" s="667" t="s">
        <v>2094</v>
      </c>
      <c r="G401" s="666" t="s">
        <v>577</v>
      </c>
      <c r="H401" s="666" t="s">
        <v>1055</v>
      </c>
      <c r="I401" s="666" t="s">
        <v>1055</v>
      </c>
      <c r="J401" s="666" t="s">
        <v>1056</v>
      </c>
      <c r="K401" s="666" t="s">
        <v>1057</v>
      </c>
      <c r="L401" s="668">
        <v>46.659999999999989</v>
      </c>
      <c r="M401" s="668">
        <v>11</v>
      </c>
      <c r="N401" s="669">
        <v>513.25999999999988</v>
      </c>
    </row>
    <row r="402" spans="1:14" ht="14.4" customHeight="1" x14ac:dyDescent="0.3">
      <c r="A402" s="664" t="s">
        <v>535</v>
      </c>
      <c r="B402" s="665" t="s">
        <v>536</v>
      </c>
      <c r="C402" s="666" t="s">
        <v>548</v>
      </c>
      <c r="D402" s="667" t="s">
        <v>2092</v>
      </c>
      <c r="E402" s="666" t="s">
        <v>554</v>
      </c>
      <c r="F402" s="667" t="s">
        <v>2094</v>
      </c>
      <c r="G402" s="666" t="s">
        <v>577</v>
      </c>
      <c r="H402" s="666" t="s">
        <v>1731</v>
      </c>
      <c r="I402" s="666" t="s">
        <v>1732</v>
      </c>
      <c r="J402" s="666" t="s">
        <v>1733</v>
      </c>
      <c r="K402" s="666" t="s">
        <v>1734</v>
      </c>
      <c r="L402" s="668">
        <v>69.339999999999975</v>
      </c>
      <c r="M402" s="668">
        <v>3</v>
      </c>
      <c r="N402" s="669">
        <v>208.01999999999992</v>
      </c>
    </row>
    <row r="403" spans="1:14" ht="14.4" customHeight="1" x14ac:dyDescent="0.3">
      <c r="A403" s="664" t="s">
        <v>535</v>
      </c>
      <c r="B403" s="665" t="s">
        <v>536</v>
      </c>
      <c r="C403" s="666" t="s">
        <v>548</v>
      </c>
      <c r="D403" s="667" t="s">
        <v>2092</v>
      </c>
      <c r="E403" s="666" t="s">
        <v>554</v>
      </c>
      <c r="F403" s="667" t="s">
        <v>2094</v>
      </c>
      <c r="G403" s="666" t="s">
        <v>577</v>
      </c>
      <c r="H403" s="666" t="s">
        <v>1735</v>
      </c>
      <c r="I403" s="666" t="s">
        <v>1736</v>
      </c>
      <c r="J403" s="666" t="s">
        <v>1737</v>
      </c>
      <c r="K403" s="666" t="s">
        <v>1738</v>
      </c>
      <c r="L403" s="668">
        <v>78.639999999999986</v>
      </c>
      <c r="M403" s="668">
        <v>1</v>
      </c>
      <c r="N403" s="669">
        <v>78.639999999999986</v>
      </c>
    </row>
    <row r="404" spans="1:14" ht="14.4" customHeight="1" x14ac:dyDescent="0.3">
      <c r="A404" s="664" t="s">
        <v>535</v>
      </c>
      <c r="B404" s="665" t="s">
        <v>536</v>
      </c>
      <c r="C404" s="666" t="s">
        <v>548</v>
      </c>
      <c r="D404" s="667" t="s">
        <v>2092</v>
      </c>
      <c r="E404" s="666" t="s">
        <v>554</v>
      </c>
      <c r="F404" s="667" t="s">
        <v>2094</v>
      </c>
      <c r="G404" s="666" t="s">
        <v>577</v>
      </c>
      <c r="H404" s="666" t="s">
        <v>1739</v>
      </c>
      <c r="I404" s="666" t="s">
        <v>836</v>
      </c>
      <c r="J404" s="666" t="s">
        <v>1740</v>
      </c>
      <c r="K404" s="666" t="s">
        <v>1741</v>
      </c>
      <c r="L404" s="668">
        <v>22.07</v>
      </c>
      <c r="M404" s="668">
        <v>5</v>
      </c>
      <c r="N404" s="669">
        <v>110.35000000000001</v>
      </c>
    </row>
    <row r="405" spans="1:14" ht="14.4" customHeight="1" x14ac:dyDescent="0.3">
      <c r="A405" s="664" t="s">
        <v>535</v>
      </c>
      <c r="B405" s="665" t="s">
        <v>536</v>
      </c>
      <c r="C405" s="666" t="s">
        <v>548</v>
      </c>
      <c r="D405" s="667" t="s">
        <v>2092</v>
      </c>
      <c r="E405" s="666" t="s">
        <v>554</v>
      </c>
      <c r="F405" s="667" t="s">
        <v>2094</v>
      </c>
      <c r="G405" s="666" t="s">
        <v>577</v>
      </c>
      <c r="H405" s="666" t="s">
        <v>1742</v>
      </c>
      <c r="I405" s="666" t="s">
        <v>836</v>
      </c>
      <c r="J405" s="666" t="s">
        <v>1743</v>
      </c>
      <c r="K405" s="666" t="s">
        <v>1741</v>
      </c>
      <c r="L405" s="668">
        <v>32.78</v>
      </c>
      <c r="M405" s="668">
        <v>6</v>
      </c>
      <c r="N405" s="669">
        <v>196.68</v>
      </c>
    </row>
    <row r="406" spans="1:14" ht="14.4" customHeight="1" x14ac:dyDescent="0.3">
      <c r="A406" s="664" t="s">
        <v>535</v>
      </c>
      <c r="B406" s="665" t="s">
        <v>536</v>
      </c>
      <c r="C406" s="666" t="s">
        <v>548</v>
      </c>
      <c r="D406" s="667" t="s">
        <v>2092</v>
      </c>
      <c r="E406" s="666" t="s">
        <v>554</v>
      </c>
      <c r="F406" s="667" t="s">
        <v>2094</v>
      </c>
      <c r="G406" s="666" t="s">
        <v>577</v>
      </c>
      <c r="H406" s="666" t="s">
        <v>1744</v>
      </c>
      <c r="I406" s="666" t="s">
        <v>836</v>
      </c>
      <c r="J406" s="666" t="s">
        <v>1745</v>
      </c>
      <c r="K406" s="666"/>
      <c r="L406" s="668">
        <v>22.07</v>
      </c>
      <c r="M406" s="668">
        <v>4</v>
      </c>
      <c r="N406" s="669">
        <v>88.28</v>
      </c>
    </row>
    <row r="407" spans="1:14" ht="14.4" customHeight="1" x14ac:dyDescent="0.3">
      <c r="A407" s="664" t="s">
        <v>535</v>
      </c>
      <c r="B407" s="665" t="s">
        <v>536</v>
      </c>
      <c r="C407" s="666" t="s">
        <v>548</v>
      </c>
      <c r="D407" s="667" t="s">
        <v>2092</v>
      </c>
      <c r="E407" s="666" t="s">
        <v>554</v>
      </c>
      <c r="F407" s="667" t="s">
        <v>2094</v>
      </c>
      <c r="G407" s="666" t="s">
        <v>577</v>
      </c>
      <c r="H407" s="666" t="s">
        <v>1746</v>
      </c>
      <c r="I407" s="666" t="s">
        <v>1747</v>
      </c>
      <c r="J407" s="666" t="s">
        <v>1748</v>
      </c>
      <c r="K407" s="666" t="s">
        <v>1050</v>
      </c>
      <c r="L407" s="668">
        <v>289.99950000000001</v>
      </c>
      <c r="M407" s="668">
        <v>20</v>
      </c>
      <c r="N407" s="669">
        <v>5799.99</v>
      </c>
    </row>
    <row r="408" spans="1:14" ht="14.4" customHeight="1" x14ac:dyDescent="0.3">
      <c r="A408" s="664" t="s">
        <v>535</v>
      </c>
      <c r="B408" s="665" t="s">
        <v>536</v>
      </c>
      <c r="C408" s="666" t="s">
        <v>548</v>
      </c>
      <c r="D408" s="667" t="s">
        <v>2092</v>
      </c>
      <c r="E408" s="666" t="s">
        <v>554</v>
      </c>
      <c r="F408" s="667" t="s">
        <v>2094</v>
      </c>
      <c r="G408" s="666" t="s">
        <v>577</v>
      </c>
      <c r="H408" s="666" t="s">
        <v>1749</v>
      </c>
      <c r="I408" s="666" t="s">
        <v>1750</v>
      </c>
      <c r="J408" s="666" t="s">
        <v>1751</v>
      </c>
      <c r="K408" s="666" t="s">
        <v>1752</v>
      </c>
      <c r="L408" s="668">
        <v>136.62</v>
      </c>
      <c r="M408" s="668">
        <v>4</v>
      </c>
      <c r="N408" s="669">
        <v>546.48</v>
      </c>
    </row>
    <row r="409" spans="1:14" ht="14.4" customHeight="1" x14ac:dyDescent="0.3">
      <c r="A409" s="664" t="s">
        <v>535</v>
      </c>
      <c r="B409" s="665" t="s">
        <v>536</v>
      </c>
      <c r="C409" s="666" t="s">
        <v>548</v>
      </c>
      <c r="D409" s="667" t="s">
        <v>2092</v>
      </c>
      <c r="E409" s="666" t="s">
        <v>554</v>
      </c>
      <c r="F409" s="667" t="s">
        <v>2094</v>
      </c>
      <c r="G409" s="666" t="s">
        <v>577</v>
      </c>
      <c r="H409" s="666" t="s">
        <v>1753</v>
      </c>
      <c r="I409" s="666" t="s">
        <v>1754</v>
      </c>
      <c r="J409" s="666" t="s">
        <v>1755</v>
      </c>
      <c r="K409" s="666"/>
      <c r="L409" s="668">
        <v>577.26999999999987</v>
      </c>
      <c r="M409" s="668">
        <v>1</v>
      </c>
      <c r="N409" s="669">
        <v>577.26999999999987</v>
      </c>
    </row>
    <row r="410" spans="1:14" ht="14.4" customHeight="1" x14ac:dyDescent="0.3">
      <c r="A410" s="664" t="s">
        <v>535</v>
      </c>
      <c r="B410" s="665" t="s">
        <v>536</v>
      </c>
      <c r="C410" s="666" t="s">
        <v>548</v>
      </c>
      <c r="D410" s="667" t="s">
        <v>2092</v>
      </c>
      <c r="E410" s="666" t="s">
        <v>554</v>
      </c>
      <c r="F410" s="667" t="s">
        <v>2094</v>
      </c>
      <c r="G410" s="666" t="s">
        <v>577</v>
      </c>
      <c r="H410" s="666" t="s">
        <v>1756</v>
      </c>
      <c r="I410" s="666" t="s">
        <v>1757</v>
      </c>
      <c r="J410" s="666" t="s">
        <v>1758</v>
      </c>
      <c r="K410" s="666" t="s">
        <v>1759</v>
      </c>
      <c r="L410" s="668">
        <v>714.23777991207362</v>
      </c>
      <c r="M410" s="668">
        <v>4</v>
      </c>
      <c r="N410" s="669">
        <v>2856.9511196482945</v>
      </c>
    </row>
    <row r="411" spans="1:14" ht="14.4" customHeight="1" x14ac:dyDescent="0.3">
      <c r="A411" s="664" t="s">
        <v>535</v>
      </c>
      <c r="B411" s="665" t="s">
        <v>536</v>
      </c>
      <c r="C411" s="666" t="s">
        <v>548</v>
      </c>
      <c r="D411" s="667" t="s">
        <v>2092</v>
      </c>
      <c r="E411" s="666" t="s">
        <v>554</v>
      </c>
      <c r="F411" s="667" t="s">
        <v>2094</v>
      </c>
      <c r="G411" s="666" t="s">
        <v>577</v>
      </c>
      <c r="H411" s="666" t="s">
        <v>1760</v>
      </c>
      <c r="I411" s="666" t="s">
        <v>1761</v>
      </c>
      <c r="J411" s="666" t="s">
        <v>1762</v>
      </c>
      <c r="K411" s="666" t="s">
        <v>1763</v>
      </c>
      <c r="L411" s="668">
        <v>325.15999999999997</v>
      </c>
      <c r="M411" s="668">
        <v>3</v>
      </c>
      <c r="N411" s="669">
        <v>975.4799999999999</v>
      </c>
    </row>
    <row r="412" spans="1:14" ht="14.4" customHeight="1" x14ac:dyDescent="0.3">
      <c r="A412" s="664" t="s">
        <v>535</v>
      </c>
      <c r="B412" s="665" t="s">
        <v>536</v>
      </c>
      <c r="C412" s="666" t="s">
        <v>548</v>
      </c>
      <c r="D412" s="667" t="s">
        <v>2092</v>
      </c>
      <c r="E412" s="666" t="s">
        <v>554</v>
      </c>
      <c r="F412" s="667" t="s">
        <v>2094</v>
      </c>
      <c r="G412" s="666" t="s">
        <v>577</v>
      </c>
      <c r="H412" s="666" t="s">
        <v>1764</v>
      </c>
      <c r="I412" s="666" t="s">
        <v>1765</v>
      </c>
      <c r="J412" s="666" t="s">
        <v>1766</v>
      </c>
      <c r="K412" s="666" t="s">
        <v>1767</v>
      </c>
      <c r="L412" s="668">
        <v>275.30999999999995</v>
      </c>
      <c r="M412" s="668">
        <v>10</v>
      </c>
      <c r="N412" s="669">
        <v>2753.0999999999995</v>
      </c>
    </row>
    <row r="413" spans="1:14" ht="14.4" customHeight="1" x14ac:dyDescent="0.3">
      <c r="A413" s="664" t="s">
        <v>535</v>
      </c>
      <c r="B413" s="665" t="s">
        <v>536</v>
      </c>
      <c r="C413" s="666" t="s">
        <v>548</v>
      </c>
      <c r="D413" s="667" t="s">
        <v>2092</v>
      </c>
      <c r="E413" s="666" t="s">
        <v>554</v>
      </c>
      <c r="F413" s="667" t="s">
        <v>2094</v>
      </c>
      <c r="G413" s="666" t="s">
        <v>577</v>
      </c>
      <c r="H413" s="666" t="s">
        <v>1768</v>
      </c>
      <c r="I413" s="666" t="s">
        <v>1769</v>
      </c>
      <c r="J413" s="666" t="s">
        <v>1770</v>
      </c>
      <c r="K413" s="666" t="s">
        <v>1771</v>
      </c>
      <c r="L413" s="668">
        <v>32.199971437764717</v>
      </c>
      <c r="M413" s="668">
        <v>8</v>
      </c>
      <c r="N413" s="669">
        <v>257.59977150211773</v>
      </c>
    </row>
    <row r="414" spans="1:14" ht="14.4" customHeight="1" x14ac:dyDescent="0.3">
      <c r="A414" s="664" t="s">
        <v>535</v>
      </c>
      <c r="B414" s="665" t="s">
        <v>536</v>
      </c>
      <c r="C414" s="666" t="s">
        <v>548</v>
      </c>
      <c r="D414" s="667" t="s">
        <v>2092</v>
      </c>
      <c r="E414" s="666" t="s">
        <v>554</v>
      </c>
      <c r="F414" s="667" t="s">
        <v>2094</v>
      </c>
      <c r="G414" s="666" t="s">
        <v>577</v>
      </c>
      <c r="H414" s="666" t="s">
        <v>1772</v>
      </c>
      <c r="I414" s="666" t="s">
        <v>836</v>
      </c>
      <c r="J414" s="666" t="s">
        <v>1773</v>
      </c>
      <c r="K414" s="666"/>
      <c r="L414" s="668">
        <v>169.94</v>
      </c>
      <c r="M414" s="668">
        <v>6</v>
      </c>
      <c r="N414" s="669">
        <v>1019.64</v>
      </c>
    </row>
    <row r="415" spans="1:14" ht="14.4" customHeight="1" x14ac:dyDescent="0.3">
      <c r="A415" s="664" t="s">
        <v>535</v>
      </c>
      <c r="B415" s="665" t="s">
        <v>536</v>
      </c>
      <c r="C415" s="666" t="s">
        <v>548</v>
      </c>
      <c r="D415" s="667" t="s">
        <v>2092</v>
      </c>
      <c r="E415" s="666" t="s">
        <v>554</v>
      </c>
      <c r="F415" s="667" t="s">
        <v>2094</v>
      </c>
      <c r="G415" s="666" t="s">
        <v>577</v>
      </c>
      <c r="H415" s="666" t="s">
        <v>1774</v>
      </c>
      <c r="I415" s="666" t="s">
        <v>836</v>
      </c>
      <c r="J415" s="666" t="s">
        <v>1775</v>
      </c>
      <c r="K415" s="666"/>
      <c r="L415" s="668">
        <v>33.300006011000328</v>
      </c>
      <c r="M415" s="668">
        <v>14</v>
      </c>
      <c r="N415" s="669">
        <v>466.20008415400463</v>
      </c>
    </row>
    <row r="416" spans="1:14" ht="14.4" customHeight="1" x14ac:dyDescent="0.3">
      <c r="A416" s="664" t="s">
        <v>535</v>
      </c>
      <c r="B416" s="665" t="s">
        <v>536</v>
      </c>
      <c r="C416" s="666" t="s">
        <v>548</v>
      </c>
      <c r="D416" s="667" t="s">
        <v>2092</v>
      </c>
      <c r="E416" s="666" t="s">
        <v>554</v>
      </c>
      <c r="F416" s="667" t="s">
        <v>2094</v>
      </c>
      <c r="G416" s="666" t="s">
        <v>577</v>
      </c>
      <c r="H416" s="666" t="s">
        <v>1776</v>
      </c>
      <c r="I416" s="666" t="s">
        <v>1777</v>
      </c>
      <c r="J416" s="666" t="s">
        <v>1778</v>
      </c>
      <c r="K416" s="666" t="s">
        <v>1779</v>
      </c>
      <c r="L416" s="668">
        <v>2800</v>
      </c>
      <c r="M416" s="668">
        <v>3</v>
      </c>
      <c r="N416" s="669">
        <v>8400</v>
      </c>
    </row>
    <row r="417" spans="1:14" ht="14.4" customHeight="1" x14ac:dyDescent="0.3">
      <c r="A417" s="664" t="s">
        <v>535</v>
      </c>
      <c r="B417" s="665" t="s">
        <v>536</v>
      </c>
      <c r="C417" s="666" t="s">
        <v>548</v>
      </c>
      <c r="D417" s="667" t="s">
        <v>2092</v>
      </c>
      <c r="E417" s="666" t="s">
        <v>554</v>
      </c>
      <c r="F417" s="667" t="s">
        <v>2094</v>
      </c>
      <c r="G417" s="666" t="s">
        <v>577</v>
      </c>
      <c r="H417" s="666" t="s">
        <v>1780</v>
      </c>
      <c r="I417" s="666" t="s">
        <v>836</v>
      </c>
      <c r="J417" s="666" t="s">
        <v>1781</v>
      </c>
      <c r="K417" s="666"/>
      <c r="L417" s="668">
        <v>158.83939379305787</v>
      </c>
      <c r="M417" s="668">
        <v>22</v>
      </c>
      <c r="N417" s="669">
        <v>3494.4666634472733</v>
      </c>
    </row>
    <row r="418" spans="1:14" ht="14.4" customHeight="1" x14ac:dyDescent="0.3">
      <c r="A418" s="664" t="s">
        <v>535</v>
      </c>
      <c r="B418" s="665" t="s">
        <v>536</v>
      </c>
      <c r="C418" s="666" t="s">
        <v>548</v>
      </c>
      <c r="D418" s="667" t="s">
        <v>2092</v>
      </c>
      <c r="E418" s="666" t="s">
        <v>554</v>
      </c>
      <c r="F418" s="667" t="s">
        <v>2094</v>
      </c>
      <c r="G418" s="666" t="s">
        <v>577</v>
      </c>
      <c r="H418" s="666" t="s">
        <v>1782</v>
      </c>
      <c r="I418" s="666" t="s">
        <v>1782</v>
      </c>
      <c r="J418" s="666" t="s">
        <v>1783</v>
      </c>
      <c r="K418" s="666" t="s">
        <v>1784</v>
      </c>
      <c r="L418" s="668">
        <v>179.80992907581663</v>
      </c>
      <c r="M418" s="668">
        <v>17</v>
      </c>
      <c r="N418" s="669">
        <v>3056.7687942888824</v>
      </c>
    </row>
    <row r="419" spans="1:14" ht="14.4" customHeight="1" x14ac:dyDescent="0.3">
      <c r="A419" s="664" t="s">
        <v>535</v>
      </c>
      <c r="B419" s="665" t="s">
        <v>536</v>
      </c>
      <c r="C419" s="666" t="s">
        <v>548</v>
      </c>
      <c r="D419" s="667" t="s">
        <v>2092</v>
      </c>
      <c r="E419" s="666" t="s">
        <v>554</v>
      </c>
      <c r="F419" s="667" t="s">
        <v>2094</v>
      </c>
      <c r="G419" s="666" t="s">
        <v>577</v>
      </c>
      <c r="H419" s="666" t="s">
        <v>1785</v>
      </c>
      <c r="I419" s="666" t="s">
        <v>1786</v>
      </c>
      <c r="J419" s="666" t="s">
        <v>1787</v>
      </c>
      <c r="K419" s="666" t="s">
        <v>1788</v>
      </c>
      <c r="L419" s="668">
        <v>34.739999999999995</v>
      </c>
      <c r="M419" s="668">
        <v>40</v>
      </c>
      <c r="N419" s="669">
        <v>1389.6</v>
      </c>
    </row>
    <row r="420" spans="1:14" ht="14.4" customHeight="1" x14ac:dyDescent="0.3">
      <c r="A420" s="664" t="s">
        <v>535</v>
      </c>
      <c r="B420" s="665" t="s">
        <v>536</v>
      </c>
      <c r="C420" s="666" t="s">
        <v>548</v>
      </c>
      <c r="D420" s="667" t="s">
        <v>2092</v>
      </c>
      <c r="E420" s="666" t="s">
        <v>554</v>
      </c>
      <c r="F420" s="667" t="s">
        <v>2094</v>
      </c>
      <c r="G420" s="666" t="s">
        <v>577</v>
      </c>
      <c r="H420" s="666" t="s">
        <v>1789</v>
      </c>
      <c r="I420" s="666" t="s">
        <v>836</v>
      </c>
      <c r="J420" s="666" t="s">
        <v>1790</v>
      </c>
      <c r="K420" s="666"/>
      <c r="L420" s="668">
        <v>82.957071901099937</v>
      </c>
      <c r="M420" s="668">
        <v>3</v>
      </c>
      <c r="N420" s="669">
        <v>248.87121570329981</v>
      </c>
    </row>
    <row r="421" spans="1:14" ht="14.4" customHeight="1" x14ac:dyDescent="0.3">
      <c r="A421" s="664" t="s">
        <v>535</v>
      </c>
      <c r="B421" s="665" t="s">
        <v>536</v>
      </c>
      <c r="C421" s="666" t="s">
        <v>548</v>
      </c>
      <c r="D421" s="667" t="s">
        <v>2092</v>
      </c>
      <c r="E421" s="666" t="s">
        <v>554</v>
      </c>
      <c r="F421" s="667" t="s">
        <v>2094</v>
      </c>
      <c r="G421" s="666" t="s">
        <v>577</v>
      </c>
      <c r="H421" s="666" t="s">
        <v>1791</v>
      </c>
      <c r="I421" s="666" t="s">
        <v>1792</v>
      </c>
      <c r="J421" s="666" t="s">
        <v>1793</v>
      </c>
      <c r="K421" s="666" t="s">
        <v>1779</v>
      </c>
      <c r="L421" s="668">
        <v>2838</v>
      </c>
      <c r="M421" s="668">
        <v>2</v>
      </c>
      <c r="N421" s="669">
        <v>5676</v>
      </c>
    </row>
    <row r="422" spans="1:14" ht="14.4" customHeight="1" x14ac:dyDescent="0.3">
      <c r="A422" s="664" t="s">
        <v>535</v>
      </c>
      <c r="B422" s="665" t="s">
        <v>536</v>
      </c>
      <c r="C422" s="666" t="s">
        <v>548</v>
      </c>
      <c r="D422" s="667" t="s">
        <v>2092</v>
      </c>
      <c r="E422" s="666" t="s">
        <v>554</v>
      </c>
      <c r="F422" s="667" t="s">
        <v>2094</v>
      </c>
      <c r="G422" s="666" t="s">
        <v>577</v>
      </c>
      <c r="H422" s="666" t="s">
        <v>1084</v>
      </c>
      <c r="I422" s="666" t="s">
        <v>1085</v>
      </c>
      <c r="J422" s="666" t="s">
        <v>1086</v>
      </c>
      <c r="K422" s="666" t="s">
        <v>1087</v>
      </c>
      <c r="L422" s="668">
        <v>83.13</v>
      </c>
      <c r="M422" s="668">
        <v>1</v>
      </c>
      <c r="N422" s="669">
        <v>83.13</v>
      </c>
    </row>
    <row r="423" spans="1:14" ht="14.4" customHeight="1" x14ac:dyDescent="0.3">
      <c r="A423" s="664" t="s">
        <v>535</v>
      </c>
      <c r="B423" s="665" t="s">
        <v>536</v>
      </c>
      <c r="C423" s="666" t="s">
        <v>548</v>
      </c>
      <c r="D423" s="667" t="s">
        <v>2092</v>
      </c>
      <c r="E423" s="666" t="s">
        <v>554</v>
      </c>
      <c r="F423" s="667" t="s">
        <v>2094</v>
      </c>
      <c r="G423" s="666" t="s">
        <v>577</v>
      </c>
      <c r="H423" s="666" t="s">
        <v>1794</v>
      </c>
      <c r="I423" s="666" t="s">
        <v>836</v>
      </c>
      <c r="J423" s="666" t="s">
        <v>1795</v>
      </c>
      <c r="K423" s="666" t="s">
        <v>1796</v>
      </c>
      <c r="L423" s="668">
        <v>135.47</v>
      </c>
      <c r="M423" s="668">
        <v>14</v>
      </c>
      <c r="N423" s="669">
        <v>1896.5800000000002</v>
      </c>
    </row>
    <row r="424" spans="1:14" ht="14.4" customHeight="1" x14ac:dyDescent="0.3">
      <c r="A424" s="664" t="s">
        <v>535</v>
      </c>
      <c r="B424" s="665" t="s">
        <v>536</v>
      </c>
      <c r="C424" s="666" t="s">
        <v>548</v>
      </c>
      <c r="D424" s="667" t="s">
        <v>2092</v>
      </c>
      <c r="E424" s="666" t="s">
        <v>554</v>
      </c>
      <c r="F424" s="667" t="s">
        <v>2094</v>
      </c>
      <c r="G424" s="666" t="s">
        <v>577</v>
      </c>
      <c r="H424" s="666" t="s">
        <v>1797</v>
      </c>
      <c r="I424" s="666" t="s">
        <v>1797</v>
      </c>
      <c r="J424" s="666" t="s">
        <v>1798</v>
      </c>
      <c r="K424" s="666" t="s">
        <v>1799</v>
      </c>
      <c r="L424" s="668">
        <v>286.95999999999992</v>
      </c>
      <c r="M424" s="668">
        <v>7</v>
      </c>
      <c r="N424" s="669">
        <v>2008.7199999999996</v>
      </c>
    </row>
    <row r="425" spans="1:14" ht="14.4" customHeight="1" x14ac:dyDescent="0.3">
      <c r="A425" s="664" t="s">
        <v>535</v>
      </c>
      <c r="B425" s="665" t="s">
        <v>536</v>
      </c>
      <c r="C425" s="666" t="s">
        <v>548</v>
      </c>
      <c r="D425" s="667" t="s">
        <v>2092</v>
      </c>
      <c r="E425" s="666" t="s">
        <v>554</v>
      </c>
      <c r="F425" s="667" t="s">
        <v>2094</v>
      </c>
      <c r="G425" s="666" t="s">
        <v>577</v>
      </c>
      <c r="H425" s="666" t="s">
        <v>1800</v>
      </c>
      <c r="I425" s="666" t="s">
        <v>1800</v>
      </c>
      <c r="J425" s="666" t="s">
        <v>1801</v>
      </c>
      <c r="K425" s="666" t="s">
        <v>1173</v>
      </c>
      <c r="L425" s="668">
        <v>478.26000000000005</v>
      </c>
      <c r="M425" s="668">
        <v>2</v>
      </c>
      <c r="N425" s="669">
        <v>956.5200000000001</v>
      </c>
    </row>
    <row r="426" spans="1:14" ht="14.4" customHeight="1" x14ac:dyDescent="0.3">
      <c r="A426" s="664" t="s">
        <v>535</v>
      </c>
      <c r="B426" s="665" t="s">
        <v>536</v>
      </c>
      <c r="C426" s="666" t="s">
        <v>548</v>
      </c>
      <c r="D426" s="667" t="s">
        <v>2092</v>
      </c>
      <c r="E426" s="666" t="s">
        <v>554</v>
      </c>
      <c r="F426" s="667" t="s">
        <v>2094</v>
      </c>
      <c r="G426" s="666" t="s">
        <v>577</v>
      </c>
      <c r="H426" s="666" t="s">
        <v>1802</v>
      </c>
      <c r="I426" s="666" t="s">
        <v>836</v>
      </c>
      <c r="J426" s="666" t="s">
        <v>1803</v>
      </c>
      <c r="K426" s="666"/>
      <c r="L426" s="668">
        <v>844.80686239234853</v>
      </c>
      <c r="M426" s="668">
        <v>3</v>
      </c>
      <c r="N426" s="669">
        <v>2534.4205871770455</v>
      </c>
    </row>
    <row r="427" spans="1:14" ht="14.4" customHeight="1" x14ac:dyDescent="0.3">
      <c r="A427" s="664" t="s">
        <v>535</v>
      </c>
      <c r="B427" s="665" t="s">
        <v>536</v>
      </c>
      <c r="C427" s="666" t="s">
        <v>548</v>
      </c>
      <c r="D427" s="667" t="s">
        <v>2092</v>
      </c>
      <c r="E427" s="666" t="s">
        <v>554</v>
      </c>
      <c r="F427" s="667" t="s">
        <v>2094</v>
      </c>
      <c r="G427" s="666" t="s">
        <v>577</v>
      </c>
      <c r="H427" s="666" t="s">
        <v>1804</v>
      </c>
      <c r="I427" s="666" t="s">
        <v>1805</v>
      </c>
      <c r="J427" s="666" t="s">
        <v>1806</v>
      </c>
      <c r="K427" s="666" t="s">
        <v>1807</v>
      </c>
      <c r="L427" s="668">
        <v>98.21666666666664</v>
      </c>
      <c r="M427" s="668">
        <v>9</v>
      </c>
      <c r="N427" s="669">
        <v>883.94999999999982</v>
      </c>
    </row>
    <row r="428" spans="1:14" ht="14.4" customHeight="1" x14ac:dyDescent="0.3">
      <c r="A428" s="664" t="s">
        <v>535</v>
      </c>
      <c r="B428" s="665" t="s">
        <v>536</v>
      </c>
      <c r="C428" s="666" t="s">
        <v>548</v>
      </c>
      <c r="D428" s="667" t="s">
        <v>2092</v>
      </c>
      <c r="E428" s="666" t="s">
        <v>554</v>
      </c>
      <c r="F428" s="667" t="s">
        <v>2094</v>
      </c>
      <c r="G428" s="666" t="s">
        <v>577</v>
      </c>
      <c r="H428" s="666" t="s">
        <v>1808</v>
      </c>
      <c r="I428" s="666" t="s">
        <v>1809</v>
      </c>
      <c r="J428" s="666" t="s">
        <v>1676</v>
      </c>
      <c r="K428" s="666" t="s">
        <v>1788</v>
      </c>
      <c r="L428" s="668">
        <v>81.080000000000013</v>
      </c>
      <c r="M428" s="668">
        <v>10</v>
      </c>
      <c r="N428" s="669">
        <v>810.80000000000018</v>
      </c>
    </row>
    <row r="429" spans="1:14" ht="14.4" customHeight="1" x14ac:dyDescent="0.3">
      <c r="A429" s="664" t="s">
        <v>535</v>
      </c>
      <c r="B429" s="665" t="s">
        <v>536</v>
      </c>
      <c r="C429" s="666" t="s">
        <v>548</v>
      </c>
      <c r="D429" s="667" t="s">
        <v>2092</v>
      </c>
      <c r="E429" s="666" t="s">
        <v>554</v>
      </c>
      <c r="F429" s="667" t="s">
        <v>2094</v>
      </c>
      <c r="G429" s="666" t="s">
        <v>577</v>
      </c>
      <c r="H429" s="666" t="s">
        <v>1810</v>
      </c>
      <c r="I429" s="666" t="s">
        <v>1811</v>
      </c>
      <c r="J429" s="666" t="s">
        <v>1812</v>
      </c>
      <c r="K429" s="666" t="s">
        <v>1813</v>
      </c>
      <c r="L429" s="668">
        <v>81.306668655784293</v>
      </c>
      <c r="M429" s="668">
        <v>12</v>
      </c>
      <c r="N429" s="669">
        <v>975.68002386941146</v>
      </c>
    </row>
    <row r="430" spans="1:14" ht="14.4" customHeight="1" x14ac:dyDescent="0.3">
      <c r="A430" s="664" t="s">
        <v>535</v>
      </c>
      <c r="B430" s="665" t="s">
        <v>536</v>
      </c>
      <c r="C430" s="666" t="s">
        <v>548</v>
      </c>
      <c r="D430" s="667" t="s">
        <v>2092</v>
      </c>
      <c r="E430" s="666" t="s">
        <v>554</v>
      </c>
      <c r="F430" s="667" t="s">
        <v>2094</v>
      </c>
      <c r="G430" s="666" t="s">
        <v>577</v>
      </c>
      <c r="H430" s="666" t="s">
        <v>1814</v>
      </c>
      <c r="I430" s="666" t="s">
        <v>1815</v>
      </c>
      <c r="J430" s="666" t="s">
        <v>1816</v>
      </c>
      <c r="K430" s="666"/>
      <c r="L430" s="668">
        <v>458.48</v>
      </c>
      <c r="M430" s="668">
        <v>1</v>
      </c>
      <c r="N430" s="669">
        <v>458.48</v>
      </c>
    </row>
    <row r="431" spans="1:14" ht="14.4" customHeight="1" x14ac:dyDescent="0.3">
      <c r="A431" s="664" t="s">
        <v>535</v>
      </c>
      <c r="B431" s="665" t="s">
        <v>536</v>
      </c>
      <c r="C431" s="666" t="s">
        <v>548</v>
      </c>
      <c r="D431" s="667" t="s">
        <v>2092</v>
      </c>
      <c r="E431" s="666" t="s">
        <v>554</v>
      </c>
      <c r="F431" s="667" t="s">
        <v>2094</v>
      </c>
      <c r="G431" s="666" t="s">
        <v>577</v>
      </c>
      <c r="H431" s="666" t="s">
        <v>1817</v>
      </c>
      <c r="I431" s="666" t="s">
        <v>836</v>
      </c>
      <c r="J431" s="666" t="s">
        <v>1818</v>
      </c>
      <c r="K431" s="666" t="s">
        <v>1819</v>
      </c>
      <c r="L431" s="668">
        <v>396.75</v>
      </c>
      <c r="M431" s="668">
        <v>78</v>
      </c>
      <c r="N431" s="669">
        <v>30946.5</v>
      </c>
    </row>
    <row r="432" spans="1:14" ht="14.4" customHeight="1" x14ac:dyDescent="0.3">
      <c r="A432" s="664" t="s">
        <v>535</v>
      </c>
      <c r="B432" s="665" t="s">
        <v>536</v>
      </c>
      <c r="C432" s="666" t="s">
        <v>548</v>
      </c>
      <c r="D432" s="667" t="s">
        <v>2092</v>
      </c>
      <c r="E432" s="666" t="s">
        <v>554</v>
      </c>
      <c r="F432" s="667" t="s">
        <v>2094</v>
      </c>
      <c r="G432" s="666" t="s">
        <v>577</v>
      </c>
      <c r="H432" s="666" t="s">
        <v>1820</v>
      </c>
      <c r="I432" s="666" t="s">
        <v>1820</v>
      </c>
      <c r="J432" s="666" t="s">
        <v>1821</v>
      </c>
      <c r="K432" s="666" t="s">
        <v>1822</v>
      </c>
      <c r="L432" s="668">
        <v>1202.5786692436541</v>
      </c>
      <c r="M432" s="668">
        <v>19</v>
      </c>
      <c r="N432" s="669">
        <v>22848.994715629426</v>
      </c>
    </row>
    <row r="433" spans="1:14" ht="14.4" customHeight="1" x14ac:dyDescent="0.3">
      <c r="A433" s="664" t="s">
        <v>535</v>
      </c>
      <c r="B433" s="665" t="s">
        <v>536</v>
      </c>
      <c r="C433" s="666" t="s">
        <v>548</v>
      </c>
      <c r="D433" s="667" t="s">
        <v>2092</v>
      </c>
      <c r="E433" s="666" t="s">
        <v>554</v>
      </c>
      <c r="F433" s="667" t="s">
        <v>2094</v>
      </c>
      <c r="G433" s="666" t="s">
        <v>577</v>
      </c>
      <c r="H433" s="666" t="s">
        <v>1823</v>
      </c>
      <c r="I433" s="666" t="s">
        <v>1824</v>
      </c>
      <c r="J433" s="666" t="s">
        <v>1825</v>
      </c>
      <c r="K433" s="666" t="s">
        <v>1826</v>
      </c>
      <c r="L433" s="668">
        <v>87.010000000000019</v>
      </c>
      <c r="M433" s="668">
        <v>2</v>
      </c>
      <c r="N433" s="669">
        <v>174.02000000000004</v>
      </c>
    </row>
    <row r="434" spans="1:14" ht="14.4" customHeight="1" x14ac:dyDescent="0.3">
      <c r="A434" s="664" t="s">
        <v>535</v>
      </c>
      <c r="B434" s="665" t="s">
        <v>536</v>
      </c>
      <c r="C434" s="666" t="s">
        <v>548</v>
      </c>
      <c r="D434" s="667" t="s">
        <v>2092</v>
      </c>
      <c r="E434" s="666" t="s">
        <v>554</v>
      </c>
      <c r="F434" s="667" t="s">
        <v>2094</v>
      </c>
      <c r="G434" s="666" t="s">
        <v>577</v>
      </c>
      <c r="H434" s="666" t="s">
        <v>1827</v>
      </c>
      <c r="I434" s="666" t="s">
        <v>1828</v>
      </c>
      <c r="J434" s="666" t="s">
        <v>1829</v>
      </c>
      <c r="K434" s="666" t="s">
        <v>1830</v>
      </c>
      <c r="L434" s="668">
        <v>107.33071033865306</v>
      </c>
      <c r="M434" s="668">
        <v>1</v>
      </c>
      <c r="N434" s="669">
        <v>107.33071033865306</v>
      </c>
    </row>
    <row r="435" spans="1:14" ht="14.4" customHeight="1" x14ac:dyDescent="0.3">
      <c r="A435" s="664" t="s">
        <v>535</v>
      </c>
      <c r="B435" s="665" t="s">
        <v>536</v>
      </c>
      <c r="C435" s="666" t="s">
        <v>548</v>
      </c>
      <c r="D435" s="667" t="s">
        <v>2092</v>
      </c>
      <c r="E435" s="666" t="s">
        <v>554</v>
      </c>
      <c r="F435" s="667" t="s">
        <v>2094</v>
      </c>
      <c r="G435" s="666" t="s">
        <v>577</v>
      </c>
      <c r="H435" s="666" t="s">
        <v>1831</v>
      </c>
      <c r="I435" s="666" t="s">
        <v>1832</v>
      </c>
      <c r="J435" s="666" t="s">
        <v>1833</v>
      </c>
      <c r="K435" s="666" t="s">
        <v>1834</v>
      </c>
      <c r="L435" s="668">
        <v>182.99696347128719</v>
      </c>
      <c r="M435" s="668">
        <v>2</v>
      </c>
      <c r="N435" s="669">
        <v>365.99392694257438</v>
      </c>
    </row>
    <row r="436" spans="1:14" ht="14.4" customHeight="1" x14ac:dyDescent="0.3">
      <c r="A436" s="664" t="s">
        <v>535</v>
      </c>
      <c r="B436" s="665" t="s">
        <v>536</v>
      </c>
      <c r="C436" s="666" t="s">
        <v>548</v>
      </c>
      <c r="D436" s="667" t="s">
        <v>2092</v>
      </c>
      <c r="E436" s="666" t="s">
        <v>554</v>
      </c>
      <c r="F436" s="667" t="s">
        <v>2094</v>
      </c>
      <c r="G436" s="666" t="s">
        <v>577</v>
      </c>
      <c r="H436" s="666" t="s">
        <v>1835</v>
      </c>
      <c r="I436" s="666" t="s">
        <v>1835</v>
      </c>
      <c r="J436" s="666" t="s">
        <v>1836</v>
      </c>
      <c r="K436" s="666" t="s">
        <v>1837</v>
      </c>
      <c r="L436" s="668">
        <v>3484.9608878953077</v>
      </c>
      <c r="M436" s="668">
        <v>1</v>
      </c>
      <c r="N436" s="669">
        <v>3484.9608878953077</v>
      </c>
    </row>
    <row r="437" spans="1:14" ht="14.4" customHeight="1" x14ac:dyDescent="0.3">
      <c r="A437" s="664" t="s">
        <v>535</v>
      </c>
      <c r="B437" s="665" t="s">
        <v>536</v>
      </c>
      <c r="C437" s="666" t="s">
        <v>548</v>
      </c>
      <c r="D437" s="667" t="s">
        <v>2092</v>
      </c>
      <c r="E437" s="666" t="s">
        <v>554</v>
      </c>
      <c r="F437" s="667" t="s">
        <v>2094</v>
      </c>
      <c r="G437" s="666" t="s">
        <v>577</v>
      </c>
      <c r="H437" s="666" t="s">
        <v>1838</v>
      </c>
      <c r="I437" s="666" t="s">
        <v>1838</v>
      </c>
      <c r="J437" s="666" t="s">
        <v>1839</v>
      </c>
      <c r="K437" s="666" t="s">
        <v>1840</v>
      </c>
      <c r="L437" s="668">
        <v>96.1</v>
      </c>
      <c r="M437" s="668">
        <v>2</v>
      </c>
      <c r="N437" s="669">
        <v>192.2</v>
      </c>
    </row>
    <row r="438" spans="1:14" ht="14.4" customHeight="1" x14ac:dyDescent="0.3">
      <c r="A438" s="664" t="s">
        <v>535</v>
      </c>
      <c r="B438" s="665" t="s">
        <v>536</v>
      </c>
      <c r="C438" s="666" t="s">
        <v>548</v>
      </c>
      <c r="D438" s="667" t="s">
        <v>2092</v>
      </c>
      <c r="E438" s="666" t="s">
        <v>554</v>
      </c>
      <c r="F438" s="667" t="s">
        <v>2094</v>
      </c>
      <c r="G438" s="666" t="s">
        <v>577</v>
      </c>
      <c r="H438" s="666" t="s">
        <v>1841</v>
      </c>
      <c r="I438" s="666" t="s">
        <v>1841</v>
      </c>
      <c r="J438" s="666" t="s">
        <v>1842</v>
      </c>
      <c r="K438" s="666" t="s">
        <v>1843</v>
      </c>
      <c r="L438" s="668">
        <v>63.77</v>
      </c>
      <c r="M438" s="668">
        <v>2</v>
      </c>
      <c r="N438" s="669">
        <v>127.54</v>
      </c>
    </row>
    <row r="439" spans="1:14" ht="14.4" customHeight="1" x14ac:dyDescent="0.3">
      <c r="A439" s="664" t="s">
        <v>535</v>
      </c>
      <c r="B439" s="665" t="s">
        <v>536</v>
      </c>
      <c r="C439" s="666" t="s">
        <v>548</v>
      </c>
      <c r="D439" s="667" t="s">
        <v>2092</v>
      </c>
      <c r="E439" s="666" t="s">
        <v>554</v>
      </c>
      <c r="F439" s="667" t="s">
        <v>2094</v>
      </c>
      <c r="G439" s="666" t="s">
        <v>577</v>
      </c>
      <c r="H439" s="666" t="s">
        <v>1844</v>
      </c>
      <c r="I439" s="666" t="s">
        <v>836</v>
      </c>
      <c r="J439" s="666" t="s">
        <v>1845</v>
      </c>
      <c r="K439" s="666" t="s">
        <v>1741</v>
      </c>
      <c r="L439" s="668">
        <v>22.070000000000004</v>
      </c>
      <c r="M439" s="668">
        <v>2</v>
      </c>
      <c r="N439" s="669">
        <v>44.140000000000008</v>
      </c>
    </row>
    <row r="440" spans="1:14" ht="14.4" customHeight="1" x14ac:dyDescent="0.3">
      <c r="A440" s="664" t="s">
        <v>535</v>
      </c>
      <c r="B440" s="665" t="s">
        <v>536</v>
      </c>
      <c r="C440" s="666" t="s">
        <v>548</v>
      </c>
      <c r="D440" s="667" t="s">
        <v>2092</v>
      </c>
      <c r="E440" s="666" t="s">
        <v>554</v>
      </c>
      <c r="F440" s="667" t="s">
        <v>2094</v>
      </c>
      <c r="G440" s="666" t="s">
        <v>577</v>
      </c>
      <c r="H440" s="666" t="s">
        <v>1120</v>
      </c>
      <c r="I440" s="666" t="s">
        <v>836</v>
      </c>
      <c r="J440" s="666" t="s">
        <v>1121</v>
      </c>
      <c r="K440" s="666"/>
      <c r="L440" s="668">
        <v>26.769939792514716</v>
      </c>
      <c r="M440" s="668">
        <v>2</v>
      </c>
      <c r="N440" s="669">
        <v>53.539879585029432</v>
      </c>
    </row>
    <row r="441" spans="1:14" ht="14.4" customHeight="1" x14ac:dyDescent="0.3">
      <c r="A441" s="664" t="s">
        <v>535</v>
      </c>
      <c r="B441" s="665" t="s">
        <v>536</v>
      </c>
      <c r="C441" s="666" t="s">
        <v>548</v>
      </c>
      <c r="D441" s="667" t="s">
        <v>2092</v>
      </c>
      <c r="E441" s="666" t="s">
        <v>554</v>
      </c>
      <c r="F441" s="667" t="s">
        <v>2094</v>
      </c>
      <c r="G441" s="666" t="s">
        <v>577</v>
      </c>
      <c r="H441" s="666" t="s">
        <v>1846</v>
      </c>
      <c r="I441" s="666" t="s">
        <v>836</v>
      </c>
      <c r="J441" s="666" t="s">
        <v>1847</v>
      </c>
      <c r="K441" s="666"/>
      <c r="L441" s="668">
        <v>37.700000000000024</v>
      </c>
      <c r="M441" s="668">
        <v>6</v>
      </c>
      <c r="N441" s="669">
        <v>226.20000000000016</v>
      </c>
    </row>
    <row r="442" spans="1:14" ht="14.4" customHeight="1" x14ac:dyDescent="0.3">
      <c r="A442" s="664" t="s">
        <v>535</v>
      </c>
      <c r="B442" s="665" t="s">
        <v>536</v>
      </c>
      <c r="C442" s="666" t="s">
        <v>548</v>
      </c>
      <c r="D442" s="667" t="s">
        <v>2092</v>
      </c>
      <c r="E442" s="666" t="s">
        <v>554</v>
      </c>
      <c r="F442" s="667" t="s">
        <v>2094</v>
      </c>
      <c r="G442" s="666" t="s">
        <v>577</v>
      </c>
      <c r="H442" s="666" t="s">
        <v>1848</v>
      </c>
      <c r="I442" s="666" t="s">
        <v>1848</v>
      </c>
      <c r="J442" s="666" t="s">
        <v>1849</v>
      </c>
      <c r="K442" s="666" t="s">
        <v>1850</v>
      </c>
      <c r="L442" s="668">
        <v>165.37116279069767</v>
      </c>
      <c r="M442" s="668">
        <v>43</v>
      </c>
      <c r="N442" s="669">
        <v>7110.9599999999991</v>
      </c>
    </row>
    <row r="443" spans="1:14" ht="14.4" customHeight="1" x14ac:dyDescent="0.3">
      <c r="A443" s="664" t="s">
        <v>535</v>
      </c>
      <c r="B443" s="665" t="s">
        <v>536</v>
      </c>
      <c r="C443" s="666" t="s">
        <v>548</v>
      </c>
      <c r="D443" s="667" t="s">
        <v>2092</v>
      </c>
      <c r="E443" s="666" t="s">
        <v>554</v>
      </c>
      <c r="F443" s="667" t="s">
        <v>2094</v>
      </c>
      <c r="G443" s="666" t="s">
        <v>577</v>
      </c>
      <c r="H443" s="666" t="s">
        <v>1851</v>
      </c>
      <c r="I443" s="666" t="s">
        <v>1851</v>
      </c>
      <c r="J443" s="666" t="s">
        <v>1126</v>
      </c>
      <c r="K443" s="666" t="s">
        <v>1852</v>
      </c>
      <c r="L443" s="668">
        <v>43.999999999999986</v>
      </c>
      <c r="M443" s="668">
        <v>1</v>
      </c>
      <c r="N443" s="669">
        <v>43.999999999999986</v>
      </c>
    </row>
    <row r="444" spans="1:14" ht="14.4" customHeight="1" x14ac:dyDescent="0.3">
      <c r="A444" s="664" t="s">
        <v>535</v>
      </c>
      <c r="B444" s="665" t="s">
        <v>536</v>
      </c>
      <c r="C444" s="666" t="s">
        <v>548</v>
      </c>
      <c r="D444" s="667" t="s">
        <v>2092</v>
      </c>
      <c r="E444" s="666" t="s">
        <v>554</v>
      </c>
      <c r="F444" s="667" t="s">
        <v>2094</v>
      </c>
      <c r="G444" s="666" t="s">
        <v>577</v>
      </c>
      <c r="H444" s="666" t="s">
        <v>1853</v>
      </c>
      <c r="I444" s="666" t="s">
        <v>1854</v>
      </c>
      <c r="J444" s="666" t="s">
        <v>1855</v>
      </c>
      <c r="K444" s="666" t="s">
        <v>1856</v>
      </c>
      <c r="L444" s="668">
        <v>13333.440000000002</v>
      </c>
      <c r="M444" s="668">
        <v>3</v>
      </c>
      <c r="N444" s="669">
        <v>40000.320000000007</v>
      </c>
    </row>
    <row r="445" spans="1:14" ht="14.4" customHeight="1" x14ac:dyDescent="0.3">
      <c r="A445" s="664" t="s">
        <v>535</v>
      </c>
      <c r="B445" s="665" t="s">
        <v>536</v>
      </c>
      <c r="C445" s="666" t="s">
        <v>548</v>
      </c>
      <c r="D445" s="667" t="s">
        <v>2092</v>
      </c>
      <c r="E445" s="666" t="s">
        <v>554</v>
      </c>
      <c r="F445" s="667" t="s">
        <v>2094</v>
      </c>
      <c r="G445" s="666" t="s">
        <v>577</v>
      </c>
      <c r="H445" s="666" t="s">
        <v>1857</v>
      </c>
      <c r="I445" s="666" t="s">
        <v>836</v>
      </c>
      <c r="J445" s="666" t="s">
        <v>1858</v>
      </c>
      <c r="K445" s="666" t="s">
        <v>1859</v>
      </c>
      <c r="L445" s="668">
        <v>51.490402592936924</v>
      </c>
      <c r="M445" s="668">
        <v>1</v>
      </c>
      <c r="N445" s="669">
        <v>51.490402592936924</v>
      </c>
    </row>
    <row r="446" spans="1:14" ht="14.4" customHeight="1" x14ac:dyDescent="0.3">
      <c r="A446" s="664" t="s">
        <v>535</v>
      </c>
      <c r="B446" s="665" t="s">
        <v>536</v>
      </c>
      <c r="C446" s="666" t="s">
        <v>548</v>
      </c>
      <c r="D446" s="667" t="s">
        <v>2092</v>
      </c>
      <c r="E446" s="666" t="s">
        <v>554</v>
      </c>
      <c r="F446" s="667" t="s">
        <v>2094</v>
      </c>
      <c r="G446" s="666" t="s">
        <v>577</v>
      </c>
      <c r="H446" s="666" t="s">
        <v>1860</v>
      </c>
      <c r="I446" s="666" t="s">
        <v>836</v>
      </c>
      <c r="J446" s="666" t="s">
        <v>1861</v>
      </c>
      <c r="K446" s="666"/>
      <c r="L446" s="668">
        <v>30.779999999999994</v>
      </c>
      <c r="M446" s="668">
        <v>10</v>
      </c>
      <c r="N446" s="669">
        <v>307.79999999999995</v>
      </c>
    </row>
    <row r="447" spans="1:14" ht="14.4" customHeight="1" x14ac:dyDescent="0.3">
      <c r="A447" s="664" t="s">
        <v>535</v>
      </c>
      <c r="B447" s="665" t="s">
        <v>536</v>
      </c>
      <c r="C447" s="666" t="s">
        <v>548</v>
      </c>
      <c r="D447" s="667" t="s">
        <v>2092</v>
      </c>
      <c r="E447" s="666" t="s">
        <v>554</v>
      </c>
      <c r="F447" s="667" t="s">
        <v>2094</v>
      </c>
      <c r="G447" s="666" t="s">
        <v>577</v>
      </c>
      <c r="H447" s="666" t="s">
        <v>1140</v>
      </c>
      <c r="I447" s="666" t="s">
        <v>1140</v>
      </c>
      <c r="J447" s="666" t="s">
        <v>1141</v>
      </c>
      <c r="K447" s="666" t="s">
        <v>1142</v>
      </c>
      <c r="L447" s="668">
        <v>793.32028080082921</v>
      </c>
      <c r="M447" s="668">
        <v>24</v>
      </c>
      <c r="N447" s="669">
        <v>19039.686739219902</v>
      </c>
    </row>
    <row r="448" spans="1:14" ht="14.4" customHeight="1" x14ac:dyDescent="0.3">
      <c r="A448" s="664" t="s">
        <v>535</v>
      </c>
      <c r="B448" s="665" t="s">
        <v>536</v>
      </c>
      <c r="C448" s="666" t="s">
        <v>548</v>
      </c>
      <c r="D448" s="667" t="s">
        <v>2092</v>
      </c>
      <c r="E448" s="666" t="s">
        <v>554</v>
      </c>
      <c r="F448" s="667" t="s">
        <v>2094</v>
      </c>
      <c r="G448" s="666" t="s">
        <v>577</v>
      </c>
      <c r="H448" s="666" t="s">
        <v>1143</v>
      </c>
      <c r="I448" s="666" t="s">
        <v>1143</v>
      </c>
      <c r="J448" s="666" t="s">
        <v>1144</v>
      </c>
      <c r="K448" s="666" t="s">
        <v>1145</v>
      </c>
      <c r="L448" s="668">
        <v>460.21000000000021</v>
      </c>
      <c r="M448" s="668">
        <v>12.499999999999996</v>
      </c>
      <c r="N448" s="669">
        <v>5752.6250000000009</v>
      </c>
    </row>
    <row r="449" spans="1:14" ht="14.4" customHeight="1" x14ac:dyDescent="0.3">
      <c r="A449" s="664" t="s">
        <v>535</v>
      </c>
      <c r="B449" s="665" t="s">
        <v>536</v>
      </c>
      <c r="C449" s="666" t="s">
        <v>548</v>
      </c>
      <c r="D449" s="667" t="s">
        <v>2092</v>
      </c>
      <c r="E449" s="666" t="s">
        <v>554</v>
      </c>
      <c r="F449" s="667" t="s">
        <v>2094</v>
      </c>
      <c r="G449" s="666" t="s">
        <v>577</v>
      </c>
      <c r="H449" s="666" t="s">
        <v>1862</v>
      </c>
      <c r="I449" s="666" t="s">
        <v>1862</v>
      </c>
      <c r="J449" s="666" t="s">
        <v>1863</v>
      </c>
      <c r="K449" s="666" t="s">
        <v>1864</v>
      </c>
      <c r="L449" s="668">
        <v>151.55999389563397</v>
      </c>
      <c r="M449" s="668">
        <v>2</v>
      </c>
      <c r="N449" s="669">
        <v>303.11998779126793</v>
      </c>
    </row>
    <row r="450" spans="1:14" ht="14.4" customHeight="1" x14ac:dyDescent="0.3">
      <c r="A450" s="664" t="s">
        <v>535</v>
      </c>
      <c r="B450" s="665" t="s">
        <v>536</v>
      </c>
      <c r="C450" s="666" t="s">
        <v>548</v>
      </c>
      <c r="D450" s="667" t="s">
        <v>2092</v>
      </c>
      <c r="E450" s="666" t="s">
        <v>554</v>
      </c>
      <c r="F450" s="667" t="s">
        <v>2094</v>
      </c>
      <c r="G450" s="666" t="s">
        <v>577</v>
      </c>
      <c r="H450" s="666" t="s">
        <v>1146</v>
      </c>
      <c r="I450" s="666" t="s">
        <v>1146</v>
      </c>
      <c r="J450" s="666" t="s">
        <v>1147</v>
      </c>
      <c r="K450" s="666" t="s">
        <v>1148</v>
      </c>
      <c r="L450" s="668">
        <v>950.24333333333288</v>
      </c>
      <c r="M450" s="668">
        <v>3</v>
      </c>
      <c r="N450" s="669">
        <v>2850.7299999999987</v>
      </c>
    </row>
    <row r="451" spans="1:14" ht="14.4" customHeight="1" x14ac:dyDescent="0.3">
      <c r="A451" s="664" t="s">
        <v>535</v>
      </c>
      <c r="B451" s="665" t="s">
        <v>536</v>
      </c>
      <c r="C451" s="666" t="s">
        <v>548</v>
      </c>
      <c r="D451" s="667" t="s">
        <v>2092</v>
      </c>
      <c r="E451" s="666" t="s">
        <v>554</v>
      </c>
      <c r="F451" s="667" t="s">
        <v>2094</v>
      </c>
      <c r="G451" s="666" t="s">
        <v>577</v>
      </c>
      <c r="H451" s="666" t="s">
        <v>1865</v>
      </c>
      <c r="I451" s="666" t="s">
        <v>836</v>
      </c>
      <c r="J451" s="666" t="s">
        <v>1866</v>
      </c>
      <c r="K451" s="666"/>
      <c r="L451" s="668">
        <v>205.47</v>
      </c>
      <c r="M451" s="668">
        <v>3</v>
      </c>
      <c r="N451" s="669">
        <v>616.41</v>
      </c>
    </row>
    <row r="452" spans="1:14" ht="14.4" customHeight="1" x14ac:dyDescent="0.3">
      <c r="A452" s="664" t="s">
        <v>535</v>
      </c>
      <c r="B452" s="665" t="s">
        <v>536</v>
      </c>
      <c r="C452" s="666" t="s">
        <v>548</v>
      </c>
      <c r="D452" s="667" t="s">
        <v>2092</v>
      </c>
      <c r="E452" s="666" t="s">
        <v>554</v>
      </c>
      <c r="F452" s="667" t="s">
        <v>2094</v>
      </c>
      <c r="G452" s="666" t="s">
        <v>577</v>
      </c>
      <c r="H452" s="666" t="s">
        <v>1168</v>
      </c>
      <c r="I452" s="666" t="s">
        <v>1168</v>
      </c>
      <c r="J452" s="666" t="s">
        <v>1169</v>
      </c>
      <c r="K452" s="666" t="s">
        <v>1170</v>
      </c>
      <c r="L452" s="668">
        <v>72.180000000000007</v>
      </c>
      <c r="M452" s="668">
        <v>1</v>
      </c>
      <c r="N452" s="669">
        <v>72.180000000000007</v>
      </c>
    </row>
    <row r="453" spans="1:14" ht="14.4" customHeight="1" x14ac:dyDescent="0.3">
      <c r="A453" s="664" t="s">
        <v>535</v>
      </c>
      <c r="B453" s="665" t="s">
        <v>536</v>
      </c>
      <c r="C453" s="666" t="s">
        <v>548</v>
      </c>
      <c r="D453" s="667" t="s">
        <v>2092</v>
      </c>
      <c r="E453" s="666" t="s">
        <v>554</v>
      </c>
      <c r="F453" s="667" t="s">
        <v>2094</v>
      </c>
      <c r="G453" s="666" t="s">
        <v>577</v>
      </c>
      <c r="H453" s="666" t="s">
        <v>1177</v>
      </c>
      <c r="I453" s="666" t="s">
        <v>1177</v>
      </c>
      <c r="J453" s="666" t="s">
        <v>1178</v>
      </c>
      <c r="K453" s="666" t="s">
        <v>1179</v>
      </c>
      <c r="L453" s="668">
        <v>103.801999412924</v>
      </c>
      <c r="M453" s="668">
        <v>5</v>
      </c>
      <c r="N453" s="669">
        <v>519.00999706462005</v>
      </c>
    </row>
    <row r="454" spans="1:14" ht="14.4" customHeight="1" x14ac:dyDescent="0.3">
      <c r="A454" s="664" t="s">
        <v>535</v>
      </c>
      <c r="B454" s="665" t="s">
        <v>536</v>
      </c>
      <c r="C454" s="666" t="s">
        <v>548</v>
      </c>
      <c r="D454" s="667" t="s">
        <v>2092</v>
      </c>
      <c r="E454" s="666" t="s">
        <v>554</v>
      </c>
      <c r="F454" s="667" t="s">
        <v>2094</v>
      </c>
      <c r="G454" s="666" t="s">
        <v>577</v>
      </c>
      <c r="H454" s="666" t="s">
        <v>1180</v>
      </c>
      <c r="I454" s="666" t="s">
        <v>836</v>
      </c>
      <c r="J454" s="666" t="s">
        <v>1181</v>
      </c>
      <c r="K454" s="666"/>
      <c r="L454" s="668">
        <v>57.365999999999993</v>
      </c>
      <c r="M454" s="668">
        <v>8</v>
      </c>
      <c r="N454" s="669">
        <v>458.92799999999994</v>
      </c>
    </row>
    <row r="455" spans="1:14" ht="14.4" customHeight="1" x14ac:dyDescent="0.3">
      <c r="A455" s="664" t="s">
        <v>535</v>
      </c>
      <c r="B455" s="665" t="s">
        <v>536</v>
      </c>
      <c r="C455" s="666" t="s">
        <v>548</v>
      </c>
      <c r="D455" s="667" t="s">
        <v>2092</v>
      </c>
      <c r="E455" s="666" t="s">
        <v>554</v>
      </c>
      <c r="F455" s="667" t="s">
        <v>2094</v>
      </c>
      <c r="G455" s="666" t="s">
        <v>577</v>
      </c>
      <c r="H455" s="666" t="s">
        <v>1184</v>
      </c>
      <c r="I455" s="666" t="s">
        <v>1184</v>
      </c>
      <c r="J455" s="666" t="s">
        <v>1185</v>
      </c>
      <c r="K455" s="666" t="s">
        <v>1186</v>
      </c>
      <c r="L455" s="668">
        <v>81.899645356340287</v>
      </c>
      <c r="M455" s="668">
        <v>5</v>
      </c>
      <c r="N455" s="669">
        <v>409.49822678170142</v>
      </c>
    </row>
    <row r="456" spans="1:14" ht="14.4" customHeight="1" x14ac:dyDescent="0.3">
      <c r="A456" s="664" t="s">
        <v>535</v>
      </c>
      <c r="B456" s="665" t="s">
        <v>536</v>
      </c>
      <c r="C456" s="666" t="s">
        <v>548</v>
      </c>
      <c r="D456" s="667" t="s">
        <v>2092</v>
      </c>
      <c r="E456" s="666" t="s">
        <v>554</v>
      </c>
      <c r="F456" s="667" t="s">
        <v>2094</v>
      </c>
      <c r="G456" s="666" t="s">
        <v>577</v>
      </c>
      <c r="H456" s="666" t="s">
        <v>1867</v>
      </c>
      <c r="I456" s="666" t="s">
        <v>836</v>
      </c>
      <c r="J456" s="666" t="s">
        <v>1868</v>
      </c>
      <c r="K456" s="666"/>
      <c r="L456" s="668">
        <v>562.58600000000001</v>
      </c>
      <c r="M456" s="668">
        <v>5</v>
      </c>
      <c r="N456" s="669">
        <v>2812.93</v>
      </c>
    </row>
    <row r="457" spans="1:14" ht="14.4" customHeight="1" x14ac:dyDescent="0.3">
      <c r="A457" s="664" t="s">
        <v>535</v>
      </c>
      <c r="B457" s="665" t="s">
        <v>536</v>
      </c>
      <c r="C457" s="666" t="s">
        <v>548</v>
      </c>
      <c r="D457" s="667" t="s">
        <v>2092</v>
      </c>
      <c r="E457" s="666" t="s">
        <v>554</v>
      </c>
      <c r="F457" s="667" t="s">
        <v>2094</v>
      </c>
      <c r="G457" s="666" t="s">
        <v>577</v>
      </c>
      <c r="H457" s="666" t="s">
        <v>1869</v>
      </c>
      <c r="I457" s="666" t="s">
        <v>836</v>
      </c>
      <c r="J457" s="666" t="s">
        <v>1870</v>
      </c>
      <c r="K457" s="666"/>
      <c r="L457" s="668">
        <v>28289.64</v>
      </c>
      <c r="M457" s="668">
        <v>1</v>
      </c>
      <c r="N457" s="669">
        <v>28289.64</v>
      </c>
    </row>
    <row r="458" spans="1:14" ht="14.4" customHeight="1" x14ac:dyDescent="0.3">
      <c r="A458" s="664" t="s">
        <v>535</v>
      </c>
      <c r="B458" s="665" t="s">
        <v>536</v>
      </c>
      <c r="C458" s="666" t="s">
        <v>548</v>
      </c>
      <c r="D458" s="667" t="s">
        <v>2092</v>
      </c>
      <c r="E458" s="666" t="s">
        <v>554</v>
      </c>
      <c r="F458" s="667" t="s">
        <v>2094</v>
      </c>
      <c r="G458" s="666" t="s">
        <v>1205</v>
      </c>
      <c r="H458" s="666" t="s">
        <v>1871</v>
      </c>
      <c r="I458" s="666" t="s">
        <v>1872</v>
      </c>
      <c r="J458" s="666" t="s">
        <v>1277</v>
      </c>
      <c r="K458" s="666" t="s">
        <v>1873</v>
      </c>
      <c r="L458" s="668">
        <v>75.92000000000003</v>
      </c>
      <c r="M458" s="668">
        <v>1</v>
      </c>
      <c r="N458" s="669">
        <v>75.92000000000003</v>
      </c>
    </row>
    <row r="459" spans="1:14" ht="14.4" customHeight="1" x14ac:dyDescent="0.3">
      <c r="A459" s="664" t="s">
        <v>535</v>
      </c>
      <c r="B459" s="665" t="s">
        <v>536</v>
      </c>
      <c r="C459" s="666" t="s">
        <v>548</v>
      </c>
      <c r="D459" s="667" t="s">
        <v>2092</v>
      </c>
      <c r="E459" s="666" t="s">
        <v>554</v>
      </c>
      <c r="F459" s="667" t="s">
        <v>2094</v>
      </c>
      <c r="G459" s="666" t="s">
        <v>1205</v>
      </c>
      <c r="H459" s="666" t="s">
        <v>1220</v>
      </c>
      <c r="I459" s="666" t="s">
        <v>1221</v>
      </c>
      <c r="J459" s="666" t="s">
        <v>1218</v>
      </c>
      <c r="K459" s="666" t="s">
        <v>1222</v>
      </c>
      <c r="L459" s="668">
        <v>90.379747187923769</v>
      </c>
      <c r="M459" s="668">
        <v>2</v>
      </c>
      <c r="N459" s="669">
        <v>180.75949437584754</v>
      </c>
    </row>
    <row r="460" spans="1:14" ht="14.4" customHeight="1" x14ac:dyDescent="0.3">
      <c r="A460" s="664" t="s">
        <v>535</v>
      </c>
      <c r="B460" s="665" t="s">
        <v>536</v>
      </c>
      <c r="C460" s="666" t="s">
        <v>548</v>
      </c>
      <c r="D460" s="667" t="s">
        <v>2092</v>
      </c>
      <c r="E460" s="666" t="s">
        <v>554</v>
      </c>
      <c r="F460" s="667" t="s">
        <v>2094</v>
      </c>
      <c r="G460" s="666" t="s">
        <v>1205</v>
      </c>
      <c r="H460" s="666" t="s">
        <v>1239</v>
      </c>
      <c r="I460" s="666" t="s">
        <v>1240</v>
      </c>
      <c r="J460" s="666" t="s">
        <v>1241</v>
      </c>
      <c r="K460" s="666" t="s">
        <v>1242</v>
      </c>
      <c r="L460" s="668">
        <v>721.20000000000016</v>
      </c>
      <c r="M460" s="668">
        <v>2</v>
      </c>
      <c r="N460" s="669">
        <v>1442.4000000000003</v>
      </c>
    </row>
    <row r="461" spans="1:14" ht="14.4" customHeight="1" x14ac:dyDescent="0.3">
      <c r="A461" s="664" t="s">
        <v>535</v>
      </c>
      <c r="B461" s="665" t="s">
        <v>536</v>
      </c>
      <c r="C461" s="666" t="s">
        <v>548</v>
      </c>
      <c r="D461" s="667" t="s">
        <v>2092</v>
      </c>
      <c r="E461" s="666" t="s">
        <v>554</v>
      </c>
      <c r="F461" s="667" t="s">
        <v>2094</v>
      </c>
      <c r="G461" s="666" t="s">
        <v>1205</v>
      </c>
      <c r="H461" s="666" t="s">
        <v>1874</v>
      </c>
      <c r="I461" s="666" t="s">
        <v>1875</v>
      </c>
      <c r="J461" s="666" t="s">
        <v>1321</v>
      </c>
      <c r="K461" s="666" t="s">
        <v>1876</v>
      </c>
      <c r="L461" s="668">
        <v>114.38999999999999</v>
      </c>
      <c r="M461" s="668">
        <v>1</v>
      </c>
      <c r="N461" s="669">
        <v>114.38999999999999</v>
      </c>
    </row>
    <row r="462" spans="1:14" ht="14.4" customHeight="1" x14ac:dyDescent="0.3">
      <c r="A462" s="664" t="s">
        <v>535</v>
      </c>
      <c r="B462" s="665" t="s">
        <v>536</v>
      </c>
      <c r="C462" s="666" t="s">
        <v>548</v>
      </c>
      <c r="D462" s="667" t="s">
        <v>2092</v>
      </c>
      <c r="E462" s="666" t="s">
        <v>554</v>
      </c>
      <c r="F462" s="667" t="s">
        <v>2094</v>
      </c>
      <c r="G462" s="666" t="s">
        <v>1205</v>
      </c>
      <c r="H462" s="666" t="s">
        <v>1247</v>
      </c>
      <c r="I462" s="666" t="s">
        <v>1248</v>
      </c>
      <c r="J462" s="666" t="s">
        <v>1249</v>
      </c>
      <c r="K462" s="666" t="s">
        <v>558</v>
      </c>
      <c r="L462" s="668">
        <v>48.820068920653434</v>
      </c>
      <c r="M462" s="668">
        <v>3</v>
      </c>
      <c r="N462" s="669">
        <v>146.46020676196031</v>
      </c>
    </row>
    <row r="463" spans="1:14" ht="14.4" customHeight="1" x14ac:dyDescent="0.3">
      <c r="A463" s="664" t="s">
        <v>535</v>
      </c>
      <c r="B463" s="665" t="s">
        <v>536</v>
      </c>
      <c r="C463" s="666" t="s">
        <v>548</v>
      </c>
      <c r="D463" s="667" t="s">
        <v>2092</v>
      </c>
      <c r="E463" s="666" t="s">
        <v>554</v>
      </c>
      <c r="F463" s="667" t="s">
        <v>2094</v>
      </c>
      <c r="G463" s="666" t="s">
        <v>1205</v>
      </c>
      <c r="H463" s="666" t="s">
        <v>1267</v>
      </c>
      <c r="I463" s="666" t="s">
        <v>1268</v>
      </c>
      <c r="J463" s="666" t="s">
        <v>1269</v>
      </c>
      <c r="K463" s="666" t="s">
        <v>1270</v>
      </c>
      <c r="L463" s="668">
        <v>79.129778502384085</v>
      </c>
      <c r="M463" s="668">
        <v>13</v>
      </c>
      <c r="N463" s="669">
        <v>1028.6871205309931</v>
      </c>
    </row>
    <row r="464" spans="1:14" ht="14.4" customHeight="1" x14ac:dyDescent="0.3">
      <c r="A464" s="664" t="s">
        <v>535</v>
      </c>
      <c r="B464" s="665" t="s">
        <v>536</v>
      </c>
      <c r="C464" s="666" t="s">
        <v>548</v>
      </c>
      <c r="D464" s="667" t="s">
        <v>2092</v>
      </c>
      <c r="E464" s="666" t="s">
        <v>554</v>
      </c>
      <c r="F464" s="667" t="s">
        <v>2094</v>
      </c>
      <c r="G464" s="666" t="s">
        <v>1205</v>
      </c>
      <c r="H464" s="666" t="s">
        <v>1297</v>
      </c>
      <c r="I464" s="666" t="s">
        <v>1298</v>
      </c>
      <c r="J464" s="666" t="s">
        <v>1299</v>
      </c>
      <c r="K464" s="666" t="s">
        <v>1300</v>
      </c>
      <c r="L464" s="668">
        <v>138.47999999999999</v>
      </c>
      <c r="M464" s="668">
        <v>1</v>
      </c>
      <c r="N464" s="669">
        <v>138.47999999999999</v>
      </c>
    </row>
    <row r="465" spans="1:14" ht="14.4" customHeight="1" x14ac:dyDescent="0.3">
      <c r="A465" s="664" t="s">
        <v>535</v>
      </c>
      <c r="B465" s="665" t="s">
        <v>536</v>
      </c>
      <c r="C465" s="666" t="s">
        <v>548</v>
      </c>
      <c r="D465" s="667" t="s">
        <v>2092</v>
      </c>
      <c r="E465" s="666" t="s">
        <v>554</v>
      </c>
      <c r="F465" s="667" t="s">
        <v>2094</v>
      </c>
      <c r="G465" s="666" t="s">
        <v>1205</v>
      </c>
      <c r="H465" s="666" t="s">
        <v>1304</v>
      </c>
      <c r="I465" s="666" t="s">
        <v>1305</v>
      </c>
      <c r="J465" s="666" t="s">
        <v>1218</v>
      </c>
      <c r="K465" s="666" t="s">
        <v>1306</v>
      </c>
      <c r="L465" s="668">
        <v>127.96119865093867</v>
      </c>
      <c r="M465" s="668">
        <v>78</v>
      </c>
      <c r="N465" s="669">
        <v>9980.9734947732159</v>
      </c>
    </row>
    <row r="466" spans="1:14" ht="14.4" customHeight="1" x14ac:dyDescent="0.3">
      <c r="A466" s="664" t="s">
        <v>535</v>
      </c>
      <c r="B466" s="665" t="s">
        <v>536</v>
      </c>
      <c r="C466" s="666" t="s">
        <v>548</v>
      </c>
      <c r="D466" s="667" t="s">
        <v>2092</v>
      </c>
      <c r="E466" s="666" t="s">
        <v>554</v>
      </c>
      <c r="F466" s="667" t="s">
        <v>2094</v>
      </c>
      <c r="G466" s="666" t="s">
        <v>1205</v>
      </c>
      <c r="H466" s="666" t="s">
        <v>1877</v>
      </c>
      <c r="I466" s="666" t="s">
        <v>1878</v>
      </c>
      <c r="J466" s="666" t="s">
        <v>1299</v>
      </c>
      <c r="K466" s="666" t="s">
        <v>1879</v>
      </c>
      <c r="L466" s="668">
        <v>112.04</v>
      </c>
      <c r="M466" s="668">
        <v>1</v>
      </c>
      <c r="N466" s="669">
        <v>112.04</v>
      </c>
    </row>
    <row r="467" spans="1:14" ht="14.4" customHeight="1" x14ac:dyDescent="0.3">
      <c r="A467" s="664" t="s">
        <v>535</v>
      </c>
      <c r="B467" s="665" t="s">
        <v>536</v>
      </c>
      <c r="C467" s="666" t="s">
        <v>548</v>
      </c>
      <c r="D467" s="667" t="s">
        <v>2092</v>
      </c>
      <c r="E467" s="666" t="s">
        <v>554</v>
      </c>
      <c r="F467" s="667" t="s">
        <v>2094</v>
      </c>
      <c r="G467" s="666" t="s">
        <v>1205</v>
      </c>
      <c r="H467" s="666" t="s">
        <v>1880</v>
      </c>
      <c r="I467" s="666" t="s">
        <v>1881</v>
      </c>
      <c r="J467" s="666" t="s">
        <v>1882</v>
      </c>
      <c r="K467" s="666" t="s">
        <v>1883</v>
      </c>
      <c r="L467" s="668">
        <v>102.65013707755625</v>
      </c>
      <c r="M467" s="668">
        <v>109</v>
      </c>
      <c r="N467" s="669">
        <v>11188.864941453632</v>
      </c>
    </row>
    <row r="468" spans="1:14" ht="14.4" customHeight="1" x14ac:dyDescent="0.3">
      <c r="A468" s="664" t="s">
        <v>535</v>
      </c>
      <c r="B468" s="665" t="s">
        <v>536</v>
      </c>
      <c r="C468" s="666" t="s">
        <v>548</v>
      </c>
      <c r="D468" s="667" t="s">
        <v>2092</v>
      </c>
      <c r="E468" s="666" t="s">
        <v>554</v>
      </c>
      <c r="F468" s="667" t="s">
        <v>2094</v>
      </c>
      <c r="G468" s="666" t="s">
        <v>1205</v>
      </c>
      <c r="H468" s="666" t="s">
        <v>1345</v>
      </c>
      <c r="I468" s="666" t="s">
        <v>1346</v>
      </c>
      <c r="J468" s="666" t="s">
        <v>1241</v>
      </c>
      <c r="K468" s="666" t="s">
        <v>1347</v>
      </c>
      <c r="L468" s="668">
        <v>301.46966994641667</v>
      </c>
      <c r="M468" s="668">
        <v>18</v>
      </c>
      <c r="N468" s="669">
        <v>5426.4540590355</v>
      </c>
    </row>
    <row r="469" spans="1:14" ht="14.4" customHeight="1" x14ac:dyDescent="0.3">
      <c r="A469" s="664" t="s">
        <v>535</v>
      </c>
      <c r="B469" s="665" t="s">
        <v>536</v>
      </c>
      <c r="C469" s="666" t="s">
        <v>548</v>
      </c>
      <c r="D469" s="667" t="s">
        <v>2092</v>
      </c>
      <c r="E469" s="666" t="s">
        <v>554</v>
      </c>
      <c r="F469" s="667" t="s">
        <v>2094</v>
      </c>
      <c r="G469" s="666" t="s">
        <v>1205</v>
      </c>
      <c r="H469" s="666" t="s">
        <v>1884</v>
      </c>
      <c r="I469" s="666" t="s">
        <v>1885</v>
      </c>
      <c r="J469" s="666" t="s">
        <v>1886</v>
      </c>
      <c r="K469" s="666" t="s">
        <v>1887</v>
      </c>
      <c r="L469" s="668">
        <v>101.10999999999999</v>
      </c>
      <c r="M469" s="668">
        <v>1</v>
      </c>
      <c r="N469" s="669">
        <v>101.10999999999999</v>
      </c>
    </row>
    <row r="470" spans="1:14" ht="14.4" customHeight="1" x14ac:dyDescent="0.3">
      <c r="A470" s="664" t="s">
        <v>535</v>
      </c>
      <c r="B470" s="665" t="s">
        <v>536</v>
      </c>
      <c r="C470" s="666" t="s">
        <v>548</v>
      </c>
      <c r="D470" s="667" t="s">
        <v>2092</v>
      </c>
      <c r="E470" s="666" t="s">
        <v>554</v>
      </c>
      <c r="F470" s="667" t="s">
        <v>2094</v>
      </c>
      <c r="G470" s="666" t="s">
        <v>1205</v>
      </c>
      <c r="H470" s="666" t="s">
        <v>1888</v>
      </c>
      <c r="I470" s="666" t="s">
        <v>1889</v>
      </c>
      <c r="J470" s="666" t="s">
        <v>1890</v>
      </c>
      <c r="K470" s="666" t="s">
        <v>1891</v>
      </c>
      <c r="L470" s="668">
        <v>164.6798687708241</v>
      </c>
      <c r="M470" s="668">
        <v>96</v>
      </c>
      <c r="N470" s="669">
        <v>15809.267401999114</v>
      </c>
    </row>
    <row r="471" spans="1:14" ht="14.4" customHeight="1" x14ac:dyDescent="0.3">
      <c r="A471" s="664" t="s">
        <v>535</v>
      </c>
      <c r="B471" s="665" t="s">
        <v>536</v>
      </c>
      <c r="C471" s="666" t="s">
        <v>548</v>
      </c>
      <c r="D471" s="667" t="s">
        <v>2092</v>
      </c>
      <c r="E471" s="666" t="s">
        <v>554</v>
      </c>
      <c r="F471" s="667" t="s">
        <v>2094</v>
      </c>
      <c r="G471" s="666" t="s">
        <v>1205</v>
      </c>
      <c r="H471" s="666" t="s">
        <v>1892</v>
      </c>
      <c r="I471" s="666" t="s">
        <v>1893</v>
      </c>
      <c r="J471" s="666" t="s">
        <v>1894</v>
      </c>
      <c r="K471" s="666" t="s">
        <v>1895</v>
      </c>
      <c r="L471" s="668">
        <v>691.45000000000016</v>
      </c>
      <c r="M471" s="668">
        <v>12</v>
      </c>
      <c r="N471" s="669">
        <v>8297.4000000000015</v>
      </c>
    </row>
    <row r="472" spans="1:14" ht="14.4" customHeight="1" x14ac:dyDescent="0.3">
      <c r="A472" s="664" t="s">
        <v>535</v>
      </c>
      <c r="B472" s="665" t="s">
        <v>536</v>
      </c>
      <c r="C472" s="666" t="s">
        <v>548</v>
      </c>
      <c r="D472" s="667" t="s">
        <v>2092</v>
      </c>
      <c r="E472" s="666" t="s">
        <v>554</v>
      </c>
      <c r="F472" s="667" t="s">
        <v>2094</v>
      </c>
      <c r="G472" s="666" t="s">
        <v>1205</v>
      </c>
      <c r="H472" s="666" t="s">
        <v>1896</v>
      </c>
      <c r="I472" s="666" t="s">
        <v>1897</v>
      </c>
      <c r="J472" s="666" t="s">
        <v>1898</v>
      </c>
      <c r="K472" s="666" t="s">
        <v>1899</v>
      </c>
      <c r="L472" s="668">
        <v>298.92837511735269</v>
      </c>
      <c r="M472" s="668">
        <v>8</v>
      </c>
      <c r="N472" s="669">
        <v>2391.4270009388215</v>
      </c>
    </row>
    <row r="473" spans="1:14" ht="14.4" customHeight="1" x14ac:dyDescent="0.3">
      <c r="A473" s="664" t="s">
        <v>535</v>
      </c>
      <c r="B473" s="665" t="s">
        <v>536</v>
      </c>
      <c r="C473" s="666" t="s">
        <v>548</v>
      </c>
      <c r="D473" s="667" t="s">
        <v>2092</v>
      </c>
      <c r="E473" s="666" t="s">
        <v>554</v>
      </c>
      <c r="F473" s="667" t="s">
        <v>2094</v>
      </c>
      <c r="G473" s="666" t="s">
        <v>1205</v>
      </c>
      <c r="H473" s="666" t="s">
        <v>1900</v>
      </c>
      <c r="I473" s="666" t="s">
        <v>1900</v>
      </c>
      <c r="J473" s="666" t="s">
        <v>1901</v>
      </c>
      <c r="K473" s="666" t="s">
        <v>1902</v>
      </c>
      <c r="L473" s="668">
        <v>47.630000000000031</v>
      </c>
      <c r="M473" s="668">
        <v>1</v>
      </c>
      <c r="N473" s="669">
        <v>47.630000000000031</v>
      </c>
    </row>
    <row r="474" spans="1:14" ht="14.4" customHeight="1" x14ac:dyDescent="0.3">
      <c r="A474" s="664" t="s">
        <v>535</v>
      </c>
      <c r="B474" s="665" t="s">
        <v>536</v>
      </c>
      <c r="C474" s="666" t="s">
        <v>548</v>
      </c>
      <c r="D474" s="667" t="s">
        <v>2092</v>
      </c>
      <c r="E474" s="666" t="s">
        <v>554</v>
      </c>
      <c r="F474" s="667" t="s">
        <v>2094</v>
      </c>
      <c r="G474" s="666" t="s">
        <v>1205</v>
      </c>
      <c r="H474" s="666" t="s">
        <v>1903</v>
      </c>
      <c r="I474" s="666" t="s">
        <v>1903</v>
      </c>
      <c r="J474" s="666" t="s">
        <v>1904</v>
      </c>
      <c r="K474" s="666" t="s">
        <v>1905</v>
      </c>
      <c r="L474" s="668">
        <v>273.89999999999998</v>
      </c>
      <c r="M474" s="668">
        <v>4</v>
      </c>
      <c r="N474" s="669">
        <v>1095.5999999999999</v>
      </c>
    </row>
    <row r="475" spans="1:14" ht="14.4" customHeight="1" x14ac:dyDescent="0.3">
      <c r="A475" s="664" t="s">
        <v>535</v>
      </c>
      <c r="B475" s="665" t="s">
        <v>536</v>
      </c>
      <c r="C475" s="666" t="s">
        <v>548</v>
      </c>
      <c r="D475" s="667" t="s">
        <v>2092</v>
      </c>
      <c r="E475" s="666" t="s">
        <v>554</v>
      </c>
      <c r="F475" s="667" t="s">
        <v>2094</v>
      </c>
      <c r="G475" s="666" t="s">
        <v>1205</v>
      </c>
      <c r="H475" s="666" t="s">
        <v>1906</v>
      </c>
      <c r="I475" s="666" t="s">
        <v>1906</v>
      </c>
      <c r="J475" s="666" t="s">
        <v>1375</v>
      </c>
      <c r="K475" s="666" t="s">
        <v>1907</v>
      </c>
      <c r="L475" s="668">
        <v>140.09</v>
      </c>
      <c r="M475" s="668">
        <v>1</v>
      </c>
      <c r="N475" s="669">
        <v>140.09</v>
      </c>
    </row>
    <row r="476" spans="1:14" ht="14.4" customHeight="1" x14ac:dyDescent="0.3">
      <c r="A476" s="664" t="s">
        <v>535</v>
      </c>
      <c r="B476" s="665" t="s">
        <v>536</v>
      </c>
      <c r="C476" s="666" t="s">
        <v>548</v>
      </c>
      <c r="D476" s="667" t="s">
        <v>2092</v>
      </c>
      <c r="E476" s="666" t="s">
        <v>554</v>
      </c>
      <c r="F476" s="667" t="s">
        <v>2094</v>
      </c>
      <c r="G476" s="666" t="s">
        <v>1205</v>
      </c>
      <c r="H476" s="666" t="s">
        <v>1390</v>
      </c>
      <c r="I476" s="666" t="s">
        <v>1390</v>
      </c>
      <c r="J476" s="666" t="s">
        <v>1241</v>
      </c>
      <c r="K476" s="666" t="s">
        <v>1391</v>
      </c>
      <c r="L476" s="668">
        <v>408.94963462439807</v>
      </c>
      <c r="M476" s="668">
        <v>27</v>
      </c>
      <c r="N476" s="669">
        <v>11041.640134858748</v>
      </c>
    </row>
    <row r="477" spans="1:14" ht="14.4" customHeight="1" x14ac:dyDescent="0.3">
      <c r="A477" s="664" t="s">
        <v>535</v>
      </c>
      <c r="B477" s="665" t="s">
        <v>536</v>
      </c>
      <c r="C477" s="666" t="s">
        <v>548</v>
      </c>
      <c r="D477" s="667" t="s">
        <v>2092</v>
      </c>
      <c r="E477" s="666" t="s">
        <v>554</v>
      </c>
      <c r="F477" s="667" t="s">
        <v>2094</v>
      </c>
      <c r="G477" s="666" t="s">
        <v>1205</v>
      </c>
      <c r="H477" s="666" t="s">
        <v>1392</v>
      </c>
      <c r="I477" s="666" t="s">
        <v>1392</v>
      </c>
      <c r="J477" s="666" t="s">
        <v>1393</v>
      </c>
      <c r="K477" s="666" t="s">
        <v>1394</v>
      </c>
      <c r="L477" s="668">
        <v>67.840506090085725</v>
      </c>
      <c r="M477" s="668">
        <v>360</v>
      </c>
      <c r="N477" s="669">
        <v>24422.582192430862</v>
      </c>
    </row>
    <row r="478" spans="1:14" ht="14.4" customHeight="1" x14ac:dyDescent="0.3">
      <c r="A478" s="664" t="s">
        <v>535</v>
      </c>
      <c r="B478" s="665" t="s">
        <v>536</v>
      </c>
      <c r="C478" s="666" t="s">
        <v>548</v>
      </c>
      <c r="D478" s="667" t="s">
        <v>2092</v>
      </c>
      <c r="E478" s="666" t="s">
        <v>554</v>
      </c>
      <c r="F478" s="667" t="s">
        <v>2094</v>
      </c>
      <c r="G478" s="666" t="s">
        <v>1205</v>
      </c>
      <c r="H478" s="666" t="s">
        <v>1395</v>
      </c>
      <c r="I478" s="666" t="s">
        <v>1395</v>
      </c>
      <c r="J478" s="666" t="s">
        <v>1241</v>
      </c>
      <c r="K478" s="666" t="s">
        <v>1347</v>
      </c>
      <c r="L478" s="668">
        <v>301.46984073236007</v>
      </c>
      <c r="M478" s="668">
        <v>41</v>
      </c>
      <c r="N478" s="669">
        <v>12360.263470026763</v>
      </c>
    </row>
    <row r="479" spans="1:14" ht="14.4" customHeight="1" x14ac:dyDescent="0.3">
      <c r="A479" s="664" t="s">
        <v>535</v>
      </c>
      <c r="B479" s="665" t="s">
        <v>536</v>
      </c>
      <c r="C479" s="666" t="s">
        <v>548</v>
      </c>
      <c r="D479" s="667" t="s">
        <v>2092</v>
      </c>
      <c r="E479" s="666" t="s">
        <v>554</v>
      </c>
      <c r="F479" s="667" t="s">
        <v>2094</v>
      </c>
      <c r="G479" s="666" t="s">
        <v>1205</v>
      </c>
      <c r="H479" s="666" t="s">
        <v>1396</v>
      </c>
      <c r="I479" s="666" t="s">
        <v>1396</v>
      </c>
      <c r="J479" s="666" t="s">
        <v>1241</v>
      </c>
      <c r="K479" s="666" t="s">
        <v>1389</v>
      </c>
      <c r="L479" s="668">
        <v>630.66004890156421</v>
      </c>
      <c r="M479" s="668">
        <v>13</v>
      </c>
      <c r="N479" s="669">
        <v>8198.5806357203346</v>
      </c>
    </row>
    <row r="480" spans="1:14" ht="14.4" customHeight="1" x14ac:dyDescent="0.3">
      <c r="A480" s="664" t="s">
        <v>535</v>
      </c>
      <c r="B480" s="665" t="s">
        <v>536</v>
      </c>
      <c r="C480" s="666" t="s">
        <v>548</v>
      </c>
      <c r="D480" s="667" t="s">
        <v>2092</v>
      </c>
      <c r="E480" s="666" t="s">
        <v>554</v>
      </c>
      <c r="F480" s="667" t="s">
        <v>2094</v>
      </c>
      <c r="G480" s="666" t="s">
        <v>1205</v>
      </c>
      <c r="H480" s="666" t="s">
        <v>1908</v>
      </c>
      <c r="I480" s="666" t="s">
        <v>1908</v>
      </c>
      <c r="J480" s="666" t="s">
        <v>1909</v>
      </c>
      <c r="K480" s="666" t="s">
        <v>1910</v>
      </c>
      <c r="L480" s="668">
        <v>63.109871397381603</v>
      </c>
      <c r="M480" s="668">
        <v>2</v>
      </c>
      <c r="N480" s="669">
        <v>126.21974279476321</v>
      </c>
    </row>
    <row r="481" spans="1:14" ht="14.4" customHeight="1" x14ac:dyDescent="0.3">
      <c r="A481" s="664" t="s">
        <v>535</v>
      </c>
      <c r="B481" s="665" t="s">
        <v>536</v>
      </c>
      <c r="C481" s="666" t="s">
        <v>548</v>
      </c>
      <c r="D481" s="667" t="s">
        <v>2092</v>
      </c>
      <c r="E481" s="666" t="s">
        <v>554</v>
      </c>
      <c r="F481" s="667" t="s">
        <v>2094</v>
      </c>
      <c r="G481" s="666" t="s">
        <v>1205</v>
      </c>
      <c r="H481" s="666" t="s">
        <v>1911</v>
      </c>
      <c r="I481" s="666" t="s">
        <v>1911</v>
      </c>
      <c r="J481" s="666" t="s">
        <v>1912</v>
      </c>
      <c r="K481" s="666" t="s">
        <v>1913</v>
      </c>
      <c r="L481" s="668">
        <v>517.54</v>
      </c>
      <c r="M481" s="668">
        <v>1</v>
      </c>
      <c r="N481" s="669">
        <v>517.54</v>
      </c>
    </row>
    <row r="482" spans="1:14" ht="14.4" customHeight="1" x14ac:dyDescent="0.3">
      <c r="A482" s="664" t="s">
        <v>535</v>
      </c>
      <c r="B482" s="665" t="s">
        <v>536</v>
      </c>
      <c r="C482" s="666" t="s">
        <v>548</v>
      </c>
      <c r="D482" s="667" t="s">
        <v>2092</v>
      </c>
      <c r="E482" s="666" t="s">
        <v>1407</v>
      </c>
      <c r="F482" s="667" t="s">
        <v>2095</v>
      </c>
      <c r="G482" s="666" t="s">
        <v>577</v>
      </c>
      <c r="H482" s="666" t="s">
        <v>1914</v>
      </c>
      <c r="I482" s="666" t="s">
        <v>836</v>
      </c>
      <c r="J482" s="666" t="s">
        <v>1915</v>
      </c>
      <c r="K482" s="666" t="s">
        <v>1916</v>
      </c>
      <c r="L482" s="668">
        <v>185.64</v>
      </c>
      <c r="M482" s="668">
        <v>15</v>
      </c>
      <c r="N482" s="669">
        <v>2784.6</v>
      </c>
    </row>
    <row r="483" spans="1:14" ht="14.4" customHeight="1" x14ac:dyDescent="0.3">
      <c r="A483" s="664" t="s">
        <v>535</v>
      </c>
      <c r="B483" s="665" t="s">
        <v>536</v>
      </c>
      <c r="C483" s="666" t="s">
        <v>548</v>
      </c>
      <c r="D483" s="667" t="s">
        <v>2092</v>
      </c>
      <c r="E483" s="666" t="s">
        <v>1407</v>
      </c>
      <c r="F483" s="667" t="s">
        <v>2095</v>
      </c>
      <c r="G483" s="666" t="s">
        <v>577</v>
      </c>
      <c r="H483" s="666" t="s">
        <v>1917</v>
      </c>
      <c r="I483" s="666" t="s">
        <v>836</v>
      </c>
      <c r="J483" s="666" t="s">
        <v>1918</v>
      </c>
      <c r="K483" s="666"/>
      <c r="L483" s="668">
        <v>180.32999999999998</v>
      </c>
      <c r="M483" s="668">
        <v>15</v>
      </c>
      <c r="N483" s="669">
        <v>2704.95</v>
      </c>
    </row>
    <row r="484" spans="1:14" ht="14.4" customHeight="1" x14ac:dyDescent="0.3">
      <c r="A484" s="664" t="s">
        <v>535</v>
      </c>
      <c r="B484" s="665" t="s">
        <v>536</v>
      </c>
      <c r="C484" s="666" t="s">
        <v>548</v>
      </c>
      <c r="D484" s="667" t="s">
        <v>2092</v>
      </c>
      <c r="E484" s="666" t="s">
        <v>1407</v>
      </c>
      <c r="F484" s="667" t="s">
        <v>2095</v>
      </c>
      <c r="G484" s="666" t="s">
        <v>1205</v>
      </c>
      <c r="H484" s="666" t="s">
        <v>1919</v>
      </c>
      <c r="I484" s="666" t="s">
        <v>1920</v>
      </c>
      <c r="J484" s="666" t="s">
        <v>1921</v>
      </c>
      <c r="K484" s="666" t="s">
        <v>1922</v>
      </c>
      <c r="L484" s="668">
        <v>156.49</v>
      </c>
      <c r="M484" s="668">
        <v>14</v>
      </c>
      <c r="N484" s="669">
        <v>2190.86</v>
      </c>
    </row>
    <row r="485" spans="1:14" ht="14.4" customHeight="1" x14ac:dyDescent="0.3">
      <c r="A485" s="664" t="s">
        <v>535</v>
      </c>
      <c r="B485" s="665" t="s">
        <v>536</v>
      </c>
      <c r="C485" s="666" t="s">
        <v>548</v>
      </c>
      <c r="D485" s="667" t="s">
        <v>2092</v>
      </c>
      <c r="E485" s="666" t="s">
        <v>1407</v>
      </c>
      <c r="F485" s="667" t="s">
        <v>2095</v>
      </c>
      <c r="G485" s="666" t="s">
        <v>1205</v>
      </c>
      <c r="H485" s="666" t="s">
        <v>1923</v>
      </c>
      <c r="I485" s="666" t="s">
        <v>1923</v>
      </c>
      <c r="J485" s="666" t="s">
        <v>1924</v>
      </c>
      <c r="K485" s="666" t="s">
        <v>1925</v>
      </c>
      <c r="L485" s="668">
        <v>426.34030227689647</v>
      </c>
      <c r="M485" s="668">
        <v>12</v>
      </c>
      <c r="N485" s="669">
        <v>5116.0836273227578</v>
      </c>
    </row>
    <row r="486" spans="1:14" ht="14.4" customHeight="1" x14ac:dyDescent="0.3">
      <c r="A486" s="664" t="s">
        <v>535</v>
      </c>
      <c r="B486" s="665" t="s">
        <v>536</v>
      </c>
      <c r="C486" s="666" t="s">
        <v>548</v>
      </c>
      <c r="D486" s="667" t="s">
        <v>2092</v>
      </c>
      <c r="E486" s="666" t="s">
        <v>1407</v>
      </c>
      <c r="F486" s="667" t="s">
        <v>2095</v>
      </c>
      <c r="G486" s="666" t="s">
        <v>1205</v>
      </c>
      <c r="H486" s="666" t="s">
        <v>1926</v>
      </c>
      <c r="I486" s="666" t="s">
        <v>1927</v>
      </c>
      <c r="J486" s="666" t="s">
        <v>1928</v>
      </c>
      <c r="K486" s="666" t="s">
        <v>1929</v>
      </c>
      <c r="L486" s="668">
        <v>164.42843750000003</v>
      </c>
      <c r="M486" s="668">
        <v>10</v>
      </c>
      <c r="N486" s="669">
        <v>1644.2843750000002</v>
      </c>
    </row>
    <row r="487" spans="1:14" ht="14.4" customHeight="1" x14ac:dyDescent="0.3">
      <c r="A487" s="664" t="s">
        <v>535</v>
      </c>
      <c r="B487" s="665" t="s">
        <v>536</v>
      </c>
      <c r="C487" s="666" t="s">
        <v>548</v>
      </c>
      <c r="D487" s="667" t="s">
        <v>2092</v>
      </c>
      <c r="E487" s="666" t="s">
        <v>1407</v>
      </c>
      <c r="F487" s="667" t="s">
        <v>2095</v>
      </c>
      <c r="G487" s="666" t="s">
        <v>1205</v>
      </c>
      <c r="H487" s="666" t="s">
        <v>1930</v>
      </c>
      <c r="I487" s="666" t="s">
        <v>1930</v>
      </c>
      <c r="J487" s="666" t="s">
        <v>1931</v>
      </c>
      <c r="K487" s="666" t="s">
        <v>1932</v>
      </c>
      <c r="L487" s="668">
        <v>111.94892475173687</v>
      </c>
      <c r="M487" s="668">
        <v>1</v>
      </c>
      <c r="N487" s="669">
        <v>111.94892475173687</v>
      </c>
    </row>
    <row r="488" spans="1:14" ht="14.4" customHeight="1" x14ac:dyDescent="0.3">
      <c r="A488" s="664" t="s">
        <v>535</v>
      </c>
      <c r="B488" s="665" t="s">
        <v>536</v>
      </c>
      <c r="C488" s="666" t="s">
        <v>548</v>
      </c>
      <c r="D488" s="667" t="s">
        <v>2092</v>
      </c>
      <c r="E488" s="666" t="s">
        <v>1407</v>
      </c>
      <c r="F488" s="667" t="s">
        <v>2095</v>
      </c>
      <c r="G488" s="666" t="s">
        <v>1205</v>
      </c>
      <c r="H488" s="666" t="s">
        <v>1933</v>
      </c>
      <c r="I488" s="666" t="s">
        <v>1933</v>
      </c>
      <c r="J488" s="666" t="s">
        <v>1934</v>
      </c>
      <c r="K488" s="666" t="s">
        <v>1932</v>
      </c>
      <c r="L488" s="668">
        <v>111.94892475173687</v>
      </c>
      <c r="M488" s="668">
        <v>1</v>
      </c>
      <c r="N488" s="669">
        <v>111.94892475173687</v>
      </c>
    </row>
    <row r="489" spans="1:14" ht="14.4" customHeight="1" x14ac:dyDescent="0.3">
      <c r="A489" s="664" t="s">
        <v>535</v>
      </c>
      <c r="B489" s="665" t="s">
        <v>536</v>
      </c>
      <c r="C489" s="666" t="s">
        <v>548</v>
      </c>
      <c r="D489" s="667" t="s">
        <v>2092</v>
      </c>
      <c r="E489" s="666" t="s">
        <v>1407</v>
      </c>
      <c r="F489" s="667" t="s">
        <v>2095</v>
      </c>
      <c r="G489" s="666" t="s">
        <v>1205</v>
      </c>
      <c r="H489" s="666" t="s">
        <v>1935</v>
      </c>
      <c r="I489" s="666" t="s">
        <v>1935</v>
      </c>
      <c r="J489" s="666" t="s">
        <v>1936</v>
      </c>
      <c r="K489" s="666" t="s">
        <v>1423</v>
      </c>
      <c r="L489" s="668">
        <v>129.97</v>
      </c>
      <c r="M489" s="668">
        <v>3</v>
      </c>
      <c r="N489" s="669">
        <v>389.90999999999997</v>
      </c>
    </row>
    <row r="490" spans="1:14" ht="14.4" customHeight="1" x14ac:dyDescent="0.3">
      <c r="A490" s="664" t="s">
        <v>535</v>
      </c>
      <c r="B490" s="665" t="s">
        <v>536</v>
      </c>
      <c r="C490" s="666" t="s">
        <v>548</v>
      </c>
      <c r="D490" s="667" t="s">
        <v>2092</v>
      </c>
      <c r="E490" s="666" t="s">
        <v>1407</v>
      </c>
      <c r="F490" s="667" t="s">
        <v>2095</v>
      </c>
      <c r="G490" s="666" t="s">
        <v>1205</v>
      </c>
      <c r="H490" s="666" t="s">
        <v>1937</v>
      </c>
      <c r="I490" s="666" t="s">
        <v>1937</v>
      </c>
      <c r="J490" s="666" t="s">
        <v>1938</v>
      </c>
      <c r="K490" s="666" t="s">
        <v>1423</v>
      </c>
      <c r="L490" s="668">
        <v>129.96999999999997</v>
      </c>
      <c r="M490" s="668">
        <v>1</v>
      </c>
      <c r="N490" s="669">
        <v>129.96999999999997</v>
      </c>
    </row>
    <row r="491" spans="1:14" ht="14.4" customHeight="1" x14ac:dyDescent="0.3">
      <c r="A491" s="664" t="s">
        <v>535</v>
      </c>
      <c r="B491" s="665" t="s">
        <v>536</v>
      </c>
      <c r="C491" s="666" t="s">
        <v>548</v>
      </c>
      <c r="D491" s="667" t="s">
        <v>2092</v>
      </c>
      <c r="E491" s="666" t="s">
        <v>1424</v>
      </c>
      <c r="F491" s="667" t="s">
        <v>2096</v>
      </c>
      <c r="G491" s="666"/>
      <c r="H491" s="666" t="s">
        <v>1425</v>
      </c>
      <c r="I491" s="666" t="s">
        <v>1425</v>
      </c>
      <c r="J491" s="666" t="s">
        <v>1426</v>
      </c>
      <c r="K491" s="666" t="s">
        <v>1427</v>
      </c>
      <c r="L491" s="668">
        <v>413.01700000000005</v>
      </c>
      <c r="M491" s="668">
        <v>6</v>
      </c>
      <c r="N491" s="669">
        <v>2478.1020000000003</v>
      </c>
    </row>
    <row r="492" spans="1:14" ht="14.4" customHeight="1" x14ac:dyDescent="0.3">
      <c r="A492" s="664" t="s">
        <v>535</v>
      </c>
      <c r="B492" s="665" t="s">
        <v>536</v>
      </c>
      <c r="C492" s="666" t="s">
        <v>548</v>
      </c>
      <c r="D492" s="667" t="s">
        <v>2092</v>
      </c>
      <c r="E492" s="666" t="s">
        <v>1424</v>
      </c>
      <c r="F492" s="667" t="s">
        <v>2096</v>
      </c>
      <c r="G492" s="666" t="s">
        <v>577</v>
      </c>
      <c r="H492" s="666" t="s">
        <v>1431</v>
      </c>
      <c r="I492" s="666" t="s">
        <v>1431</v>
      </c>
      <c r="J492" s="666" t="s">
        <v>1432</v>
      </c>
      <c r="K492" s="666" t="s">
        <v>1433</v>
      </c>
      <c r="L492" s="668">
        <v>57.990209143841071</v>
      </c>
      <c r="M492" s="668">
        <v>3</v>
      </c>
      <c r="N492" s="669">
        <v>173.97062743152321</v>
      </c>
    </row>
    <row r="493" spans="1:14" ht="14.4" customHeight="1" x14ac:dyDescent="0.3">
      <c r="A493" s="664" t="s">
        <v>535</v>
      </c>
      <c r="B493" s="665" t="s">
        <v>536</v>
      </c>
      <c r="C493" s="666" t="s">
        <v>548</v>
      </c>
      <c r="D493" s="667" t="s">
        <v>2092</v>
      </c>
      <c r="E493" s="666" t="s">
        <v>1424</v>
      </c>
      <c r="F493" s="667" t="s">
        <v>2096</v>
      </c>
      <c r="G493" s="666" t="s">
        <v>577</v>
      </c>
      <c r="H493" s="666" t="s">
        <v>1939</v>
      </c>
      <c r="I493" s="666" t="s">
        <v>1940</v>
      </c>
      <c r="J493" s="666" t="s">
        <v>1941</v>
      </c>
      <c r="K493" s="666" t="s">
        <v>1942</v>
      </c>
      <c r="L493" s="668">
        <v>25.690000000000005</v>
      </c>
      <c r="M493" s="668">
        <v>1</v>
      </c>
      <c r="N493" s="669">
        <v>25.690000000000005</v>
      </c>
    </row>
    <row r="494" spans="1:14" ht="14.4" customHeight="1" x14ac:dyDescent="0.3">
      <c r="A494" s="664" t="s">
        <v>535</v>
      </c>
      <c r="B494" s="665" t="s">
        <v>536</v>
      </c>
      <c r="C494" s="666" t="s">
        <v>548</v>
      </c>
      <c r="D494" s="667" t="s">
        <v>2092</v>
      </c>
      <c r="E494" s="666" t="s">
        <v>1424</v>
      </c>
      <c r="F494" s="667" t="s">
        <v>2096</v>
      </c>
      <c r="G494" s="666" t="s">
        <v>577</v>
      </c>
      <c r="H494" s="666" t="s">
        <v>1438</v>
      </c>
      <c r="I494" s="666" t="s">
        <v>1439</v>
      </c>
      <c r="J494" s="666" t="s">
        <v>1440</v>
      </c>
      <c r="K494" s="666" t="s">
        <v>1441</v>
      </c>
      <c r="L494" s="668">
        <v>20.239813084112146</v>
      </c>
      <c r="M494" s="668">
        <v>107</v>
      </c>
      <c r="N494" s="669">
        <v>2165.66</v>
      </c>
    </row>
    <row r="495" spans="1:14" ht="14.4" customHeight="1" x14ac:dyDescent="0.3">
      <c r="A495" s="664" t="s">
        <v>535</v>
      </c>
      <c r="B495" s="665" t="s">
        <v>536</v>
      </c>
      <c r="C495" s="666" t="s">
        <v>548</v>
      </c>
      <c r="D495" s="667" t="s">
        <v>2092</v>
      </c>
      <c r="E495" s="666" t="s">
        <v>1424</v>
      </c>
      <c r="F495" s="667" t="s">
        <v>2096</v>
      </c>
      <c r="G495" s="666" t="s">
        <v>577</v>
      </c>
      <c r="H495" s="666" t="s">
        <v>1943</v>
      </c>
      <c r="I495" s="666" t="s">
        <v>1944</v>
      </c>
      <c r="J495" s="666" t="s">
        <v>1945</v>
      </c>
      <c r="K495" s="666" t="s">
        <v>1946</v>
      </c>
      <c r="L495" s="668">
        <v>598.84</v>
      </c>
      <c r="M495" s="668">
        <v>3</v>
      </c>
      <c r="N495" s="669">
        <v>1796.52</v>
      </c>
    </row>
    <row r="496" spans="1:14" ht="14.4" customHeight="1" x14ac:dyDescent="0.3">
      <c r="A496" s="664" t="s">
        <v>535</v>
      </c>
      <c r="B496" s="665" t="s">
        <v>536</v>
      </c>
      <c r="C496" s="666" t="s">
        <v>548</v>
      </c>
      <c r="D496" s="667" t="s">
        <v>2092</v>
      </c>
      <c r="E496" s="666" t="s">
        <v>1424</v>
      </c>
      <c r="F496" s="667" t="s">
        <v>2096</v>
      </c>
      <c r="G496" s="666" t="s">
        <v>577</v>
      </c>
      <c r="H496" s="666" t="s">
        <v>1445</v>
      </c>
      <c r="I496" s="666" t="s">
        <v>1446</v>
      </c>
      <c r="J496" s="666" t="s">
        <v>1447</v>
      </c>
      <c r="K496" s="666" t="s">
        <v>1448</v>
      </c>
      <c r="L496" s="668">
        <v>130.96249999999998</v>
      </c>
      <c r="M496" s="668">
        <v>28.799999999999997</v>
      </c>
      <c r="N496" s="669">
        <v>3771.7199999999993</v>
      </c>
    </row>
    <row r="497" spans="1:14" ht="14.4" customHeight="1" x14ac:dyDescent="0.3">
      <c r="A497" s="664" t="s">
        <v>535</v>
      </c>
      <c r="B497" s="665" t="s">
        <v>536</v>
      </c>
      <c r="C497" s="666" t="s">
        <v>548</v>
      </c>
      <c r="D497" s="667" t="s">
        <v>2092</v>
      </c>
      <c r="E497" s="666" t="s">
        <v>1424</v>
      </c>
      <c r="F497" s="667" t="s">
        <v>2096</v>
      </c>
      <c r="G497" s="666" t="s">
        <v>577</v>
      </c>
      <c r="H497" s="666" t="s">
        <v>1449</v>
      </c>
      <c r="I497" s="666" t="s">
        <v>1450</v>
      </c>
      <c r="J497" s="666" t="s">
        <v>1451</v>
      </c>
      <c r="K497" s="666" t="s">
        <v>1452</v>
      </c>
      <c r="L497" s="668">
        <v>35.089999999999996</v>
      </c>
      <c r="M497" s="668">
        <v>20</v>
      </c>
      <c r="N497" s="669">
        <v>701.8</v>
      </c>
    </row>
    <row r="498" spans="1:14" ht="14.4" customHeight="1" x14ac:dyDescent="0.3">
      <c r="A498" s="664" t="s">
        <v>535</v>
      </c>
      <c r="B498" s="665" t="s">
        <v>536</v>
      </c>
      <c r="C498" s="666" t="s">
        <v>548</v>
      </c>
      <c r="D498" s="667" t="s">
        <v>2092</v>
      </c>
      <c r="E498" s="666" t="s">
        <v>1424</v>
      </c>
      <c r="F498" s="667" t="s">
        <v>2096</v>
      </c>
      <c r="G498" s="666" t="s">
        <v>577</v>
      </c>
      <c r="H498" s="666" t="s">
        <v>1947</v>
      </c>
      <c r="I498" s="666" t="s">
        <v>1948</v>
      </c>
      <c r="J498" s="666" t="s">
        <v>1949</v>
      </c>
      <c r="K498" s="666" t="s">
        <v>1950</v>
      </c>
      <c r="L498" s="668">
        <v>54.21</v>
      </c>
      <c r="M498" s="668">
        <v>1</v>
      </c>
      <c r="N498" s="669">
        <v>54.21</v>
      </c>
    </row>
    <row r="499" spans="1:14" ht="14.4" customHeight="1" x14ac:dyDescent="0.3">
      <c r="A499" s="664" t="s">
        <v>535</v>
      </c>
      <c r="B499" s="665" t="s">
        <v>536</v>
      </c>
      <c r="C499" s="666" t="s">
        <v>548</v>
      </c>
      <c r="D499" s="667" t="s">
        <v>2092</v>
      </c>
      <c r="E499" s="666" t="s">
        <v>1424</v>
      </c>
      <c r="F499" s="667" t="s">
        <v>2096</v>
      </c>
      <c r="G499" s="666" t="s">
        <v>577</v>
      </c>
      <c r="H499" s="666" t="s">
        <v>1951</v>
      </c>
      <c r="I499" s="666" t="s">
        <v>1952</v>
      </c>
      <c r="J499" s="666" t="s">
        <v>1953</v>
      </c>
      <c r="K499" s="666" t="s">
        <v>1954</v>
      </c>
      <c r="L499" s="668">
        <v>633.06994594594596</v>
      </c>
      <c r="M499" s="668">
        <v>1.8499999999999999</v>
      </c>
      <c r="N499" s="669">
        <v>1171.1794</v>
      </c>
    </row>
    <row r="500" spans="1:14" ht="14.4" customHeight="1" x14ac:dyDescent="0.3">
      <c r="A500" s="664" t="s">
        <v>535</v>
      </c>
      <c r="B500" s="665" t="s">
        <v>536</v>
      </c>
      <c r="C500" s="666" t="s">
        <v>548</v>
      </c>
      <c r="D500" s="667" t="s">
        <v>2092</v>
      </c>
      <c r="E500" s="666" t="s">
        <v>1424</v>
      </c>
      <c r="F500" s="667" t="s">
        <v>2096</v>
      </c>
      <c r="G500" s="666" t="s">
        <v>577</v>
      </c>
      <c r="H500" s="666" t="s">
        <v>1955</v>
      </c>
      <c r="I500" s="666" t="s">
        <v>1956</v>
      </c>
      <c r="J500" s="666" t="s">
        <v>1169</v>
      </c>
      <c r="K500" s="666" t="s">
        <v>1957</v>
      </c>
      <c r="L500" s="668">
        <v>235.76999999999998</v>
      </c>
      <c r="M500" s="668">
        <v>4</v>
      </c>
      <c r="N500" s="669">
        <v>943.07999999999993</v>
      </c>
    </row>
    <row r="501" spans="1:14" ht="14.4" customHeight="1" x14ac:dyDescent="0.3">
      <c r="A501" s="664" t="s">
        <v>535</v>
      </c>
      <c r="B501" s="665" t="s">
        <v>536</v>
      </c>
      <c r="C501" s="666" t="s">
        <v>548</v>
      </c>
      <c r="D501" s="667" t="s">
        <v>2092</v>
      </c>
      <c r="E501" s="666" t="s">
        <v>1424</v>
      </c>
      <c r="F501" s="667" t="s">
        <v>2096</v>
      </c>
      <c r="G501" s="666" t="s">
        <v>577</v>
      </c>
      <c r="H501" s="666" t="s">
        <v>1480</v>
      </c>
      <c r="I501" s="666" t="s">
        <v>1480</v>
      </c>
      <c r="J501" s="666" t="s">
        <v>1481</v>
      </c>
      <c r="K501" s="666" t="s">
        <v>1482</v>
      </c>
      <c r="L501" s="668">
        <v>462</v>
      </c>
      <c r="M501" s="668">
        <v>5.2</v>
      </c>
      <c r="N501" s="669">
        <v>2402.4</v>
      </c>
    </row>
    <row r="502" spans="1:14" ht="14.4" customHeight="1" x14ac:dyDescent="0.3">
      <c r="A502" s="664" t="s">
        <v>535</v>
      </c>
      <c r="B502" s="665" t="s">
        <v>536</v>
      </c>
      <c r="C502" s="666" t="s">
        <v>548</v>
      </c>
      <c r="D502" s="667" t="s">
        <v>2092</v>
      </c>
      <c r="E502" s="666" t="s">
        <v>1424</v>
      </c>
      <c r="F502" s="667" t="s">
        <v>2096</v>
      </c>
      <c r="G502" s="666" t="s">
        <v>577</v>
      </c>
      <c r="H502" s="666" t="s">
        <v>1483</v>
      </c>
      <c r="I502" s="666" t="s">
        <v>1483</v>
      </c>
      <c r="J502" s="666" t="s">
        <v>1484</v>
      </c>
      <c r="K502" s="666" t="s">
        <v>1485</v>
      </c>
      <c r="L502" s="668">
        <v>166.09702702702702</v>
      </c>
      <c r="M502" s="668">
        <v>22.20000000000001</v>
      </c>
      <c r="N502" s="669">
        <v>3687.3540000000016</v>
      </c>
    </row>
    <row r="503" spans="1:14" ht="14.4" customHeight="1" x14ac:dyDescent="0.3">
      <c r="A503" s="664" t="s">
        <v>535</v>
      </c>
      <c r="B503" s="665" t="s">
        <v>536</v>
      </c>
      <c r="C503" s="666" t="s">
        <v>548</v>
      </c>
      <c r="D503" s="667" t="s">
        <v>2092</v>
      </c>
      <c r="E503" s="666" t="s">
        <v>1424</v>
      </c>
      <c r="F503" s="667" t="s">
        <v>2096</v>
      </c>
      <c r="G503" s="666" t="s">
        <v>577</v>
      </c>
      <c r="H503" s="666" t="s">
        <v>1958</v>
      </c>
      <c r="I503" s="666" t="s">
        <v>1958</v>
      </c>
      <c r="J503" s="666" t="s">
        <v>1959</v>
      </c>
      <c r="K503" s="666" t="s">
        <v>1960</v>
      </c>
      <c r="L503" s="668">
        <v>2530</v>
      </c>
      <c r="M503" s="668">
        <v>2.4</v>
      </c>
      <c r="N503" s="669">
        <v>6072</v>
      </c>
    </row>
    <row r="504" spans="1:14" ht="14.4" customHeight="1" x14ac:dyDescent="0.3">
      <c r="A504" s="664" t="s">
        <v>535</v>
      </c>
      <c r="B504" s="665" t="s">
        <v>536</v>
      </c>
      <c r="C504" s="666" t="s">
        <v>548</v>
      </c>
      <c r="D504" s="667" t="s">
        <v>2092</v>
      </c>
      <c r="E504" s="666" t="s">
        <v>1424</v>
      </c>
      <c r="F504" s="667" t="s">
        <v>2096</v>
      </c>
      <c r="G504" s="666" t="s">
        <v>577</v>
      </c>
      <c r="H504" s="666" t="s">
        <v>1961</v>
      </c>
      <c r="I504" s="666" t="s">
        <v>1961</v>
      </c>
      <c r="J504" s="666" t="s">
        <v>1962</v>
      </c>
      <c r="K504" s="666" t="s">
        <v>1963</v>
      </c>
      <c r="L504" s="668">
        <v>142.32999999999998</v>
      </c>
      <c r="M504" s="668">
        <v>6</v>
      </c>
      <c r="N504" s="669">
        <v>853.9799999999999</v>
      </c>
    </row>
    <row r="505" spans="1:14" ht="14.4" customHeight="1" x14ac:dyDescent="0.3">
      <c r="A505" s="664" t="s">
        <v>535</v>
      </c>
      <c r="B505" s="665" t="s">
        <v>536</v>
      </c>
      <c r="C505" s="666" t="s">
        <v>548</v>
      </c>
      <c r="D505" s="667" t="s">
        <v>2092</v>
      </c>
      <c r="E505" s="666" t="s">
        <v>1424</v>
      </c>
      <c r="F505" s="667" t="s">
        <v>2096</v>
      </c>
      <c r="G505" s="666" t="s">
        <v>577</v>
      </c>
      <c r="H505" s="666" t="s">
        <v>1489</v>
      </c>
      <c r="I505" s="666" t="s">
        <v>1489</v>
      </c>
      <c r="J505" s="666" t="s">
        <v>1490</v>
      </c>
      <c r="K505" s="666" t="s">
        <v>1491</v>
      </c>
      <c r="L505" s="668">
        <v>152.9</v>
      </c>
      <c r="M505" s="668">
        <v>0.6</v>
      </c>
      <c r="N505" s="669">
        <v>91.74</v>
      </c>
    </row>
    <row r="506" spans="1:14" ht="14.4" customHeight="1" x14ac:dyDescent="0.3">
      <c r="A506" s="664" t="s">
        <v>535</v>
      </c>
      <c r="B506" s="665" t="s">
        <v>536</v>
      </c>
      <c r="C506" s="666" t="s">
        <v>548</v>
      </c>
      <c r="D506" s="667" t="s">
        <v>2092</v>
      </c>
      <c r="E506" s="666" t="s">
        <v>1424</v>
      </c>
      <c r="F506" s="667" t="s">
        <v>2096</v>
      </c>
      <c r="G506" s="666" t="s">
        <v>577</v>
      </c>
      <c r="H506" s="666" t="s">
        <v>1492</v>
      </c>
      <c r="I506" s="666" t="s">
        <v>1492</v>
      </c>
      <c r="J506" s="666" t="s">
        <v>1493</v>
      </c>
      <c r="K506" s="666" t="s">
        <v>1494</v>
      </c>
      <c r="L506" s="668">
        <v>286</v>
      </c>
      <c r="M506" s="668">
        <v>4.9000000000000004</v>
      </c>
      <c r="N506" s="669">
        <v>1401.4</v>
      </c>
    </row>
    <row r="507" spans="1:14" ht="14.4" customHeight="1" x14ac:dyDescent="0.3">
      <c r="A507" s="664" t="s">
        <v>535</v>
      </c>
      <c r="B507" s="665" t="s">
        <v>536</v>
      </c>
      <c r="C507" s="666" t="s">
        <v>548</v>
      </c>
      <c r="D507" s="667" t="s">
        <v>2092</v>
      </c>
      <c r="E507" s="666" t="s">
        <v>1424</v>
      </c>
      <c r="F507" s="667" t="s">
        <v>2096</v>
      </c>
      <c r="G507" s="666" t="s">
        <v>577</v>
      </c>
      <c r="H507" s="666" t="s">
        <v>1495</v>
      </c>
      <c r="I507" s="666" t="s">
        <v>1496</v>
      </c>
      <c r="J507" s="666" t="s">
        <v>1497</v>
      </c>
      <c r="K507" s="666" t="s">
        <v>1498</v>
      </c>
      <c r="L507" s="668">
        <v>264</v>
      </c>
      <c r="M507" s="668">
        <v>1</v>
      </c>
      <c r="N507" s="669">
        <v>264</v>
      </c>
    </row>
    <row r="508" spans="1:14" ht="14.4" customHeight="1" x14ac:dyDescent="0.3">
      <c r="A508" s="664" t="s">
        <v>535</v>
      </c>
      <c r="B508" s="665" t="s">
        <v>536</v>
      </c>
      <c r="C508" s="666" t="s">
        <v>548</v>
      </c>
      <c r="D508" s="667" t="s">
        <v>2092</v>
      </c>
      <c r="E508" s="666" t="s">
        <v>1424</v>
      </c>
      <c r="F508" s="667" t="s">
        <v>2096</v>
      </c>
      <c r="G508" s="666" t="s">
        <v>577</v>
      </c>
      <c r="H508" s="666" t="s">
        <v>1964</v>
      </c>
      <c r="I508" s="666" t="s">
        <v>1964</v>
      </c>
      <c r="J508" s="666" t="s">
        <v>1965</v>
      </c>
      <c r="K508" s="666" t="s">
        <v>1966</v>
      </c>
      <c r="L508" s="668">
        <v>107.35922636323704</v>
      </c>
      <c r="M508" s="668">
        <v>1</v>
      </c>
      <c r="N508" s="669">
        <v>107.35922636323704</v>
      </c>
    </row>
    <row r="509" spans="1:14" ht="14.4" customHeight="1" x14ac:dyDescent="0.3">
      <c r="A509" s="664" t="s">
        <v>535</v>
      </c>
      <c r="B509" s="665" t="s">
        <v>536</v>
      </c>
      <c r="C509" s="666" t="s">
        <v>548</v>
      </c>
      <c r="D509" s="667" t="s">
        <v>2092</v>
      </c>
      <c r="E509" s="666" t="s">
        <v>1424</v>
      </c>
      <c r="F509" s="667" t="s">
        <v>2096</v>
      </c>
      <c r="G509" s="666" t="s">
        <v>577</v>
      </c>
      <c r="H509" s="666" t="s">
        <v>1499</v>
      </c>
      <c r="I509" s="666" t="s">
        <v>1499</v>
      </c>
      <c r="J509" s="666" t="s">
        <v>1500</v>
      </c>
      <c r="K509" s="666" t="s">
        <v>1501</v>
      </c>
      <c r="L509" s="668">
        <v>411.28999999999996</v>
      </c>
      <c r="M509" s="668">
        <v>3</v>
      </c>
      <c r="N509" s="669">
        <v>1233.8699999999999</v>
      </c>
    </row>
    <row r="510" spans="1:14" ht="14.4" customHeight="1" x14ac:dyDescent="0.3">
      <c r="A510" s="664" t="s">
        <v>535</v>
      </c>
      <c r="B510" s="665" t="s">
        <v>536</v>
      </c>
      <c r="C510" s="666" t="s">
        <v>548</v>
      </c>
      <c r="D510" s="667" t="s">
        <v>2092</v>
      </c>
      <c r="E510" s="666" t="s">
        <v>1424</v>
      </c>
      <c r="F510" s="667" t="s">
        <v>2096</v>
      </c>
      <c r="G510" s="666" t="s">
        <v>577</v>
      </c>
      <c r="H510" s="666" t="s">
        <v>1502</v>
      </c>
      <c r="I510" s="666" t="s">
        <v>1502</v>
      </c>
      <c r="J510" s="666" t="s">
        <v>1503</v>
      </c>
      <c r="K510" s="666" t="s">
        <v>1504</v>
      </c>
      <c r="L510" s="668">
        <v>264</v>
      </c>
      <c r="M510" s="668">
        <v>3</v>
      </c>
      <c r="N510" s="669">
        <v>792</v>
      </c>
    </row>
    <row r="511" spans="1:14" ht="14.4" customHeight="1" x14ac:dyDescent="0.3">
      <c r="A511" s="664" t="s">
        <v>535</v>
      </c>
      <c r="B511" s="665" t="s">
        <v>536</v>
      </c>
      <c r="C511" s="666" t="s">
        <v>548</v>
      </c>
      <c r="D511" s="667" t="s">
        <v>2092</v>
      </c>
      <c r="E511" s="666" t="s">
        <v>1424</v>
      </c>
      <c r="F511" s="667" t="s">
        <v>2096</v>
      </c>
      <c r="G511" s="666" t="s">
        <v>577</v>
      </c>
      <c r="H511" s="666" t="s">
        <v>1505</v>
      </c>
      <c r="I511" s="666" t="s">
        <v>1505</v>
      </c>
      <c r="J511" s="666" t="s">
        <v>1506</v>
      </c>
      <c r="K511" s="666" t="s">
        <v>1507</v>
      </c>
      <c r="L511" s="668">
        <v>230.99999999999997</v>
      </c>
      <c r="M511" s="668">
        <v>3</v>
      </c>
      <c r="N511" s="669">
        <v>692.99999999999989</v>
      </c>
    </row>
    <row r="512" spans="1:14" ht="14.4" customHeight="1" x14ac:dyDescent="0.3">
      <c r="A512" s="664" t="s">
        <v>535</v>
      </c>
      <c r="B512" s="665" t="s">
        <v>536</v>
      </c>
      <c r="C512" s="666" t="s">
        <v>548</v>
      </c>
      <c r="D512" s="667" t="s">
        <v>2092</v>
      </c>
      <c r="E512" s="666" t="s">
        <v>1424</v>
      </c>
      <c r="F512" s="667" t="s">
        <v>2096</v>
      </c>
      <c r="G512" s="666" t="s">
        <v>1205</v>
      </c>
      <c r="H512" s="666" t="s">
        <v>1967</v>
      </c>
      <c r="I512" s="666" t="s">
        <v>1968</v>
      </c>
      <c r="J512" s="666" t="s">
        <v>1969</v>
      </c>
      <c r="K512" s="666" t="s">
        <v>1970</v>
      </c>
      <c r="L512" s="668">
        <v>52.880000904730728</v>
      </c>
      <c r="M512" s="668">
        <v>2</v>
      </c>
      <c r="N512" s="669">
        <v>105.76000180946146</v>
      </c>
    </row>
    <row r="513" spans="1:14" ht="14.4" customHeight="1" x14ac:dyDescent="0.3">
      <c r="A513" s="664" t="s">
        <v>535</v>
      </c>
      <c r="B513" s="665" t="s">
        <v>536</v>
      </c>
      <c r="C513" s="666" t="s">
        <v>548</v>
      </c>
      <c r="D513" s="667" t="s">
        <v>2092</v>
      </c>
      <c r="E513" s="666" t="s">
        <v>1424</v>
      </c>
      <c r="F513" s="667" t="s">
        <v>2096</v>
      </c>
      <c r="G513" s="666" t="s">
        <v>1205</v>
      </c>
      <c r="H513" s="666" t="s">
        <v>1971</v>
      </c>
      <c r="I513" s="666" t="s">
        <v>1972</v>
      </c>
      <c r="J513" s="666" t="s">
        <v>1973</v>
      </c>
      <c r="K513" s="666" t="s">
        <v>1974</v>
      </c>
      <c r="L513" s="668">
        <v>12209.669999999998</v>
      </c>
      <c r="M513" s="668">
        <v>0.99999999999999967</v>
      </c>
      <c r="N513" s="669">
        <v>12209.669999999995</v>
      </c>
    </row>
    <row r="514" spans="1:14" ht="14.4" customHeight="1" x14ac:dyDescent="0.3">
      <c r="A514" s="664" t="s">
        <v>535</v>
      </c>
      <c r="B514" s="665" t="s">
        <v>536</v>
      </c>
      <c r="C514" s="666" t="s">
        <v>548</v>
      </c>
      <c r="D514" s="667" t="s">
        <v>2092</v>
      </c>
      <c r="E514" s="666" t="s">
        <v>1424</v>
      </c>
      <c r="F514" s="667" t="s">
        <v>2096</v>
      </c>
      <c r="G514" s="666" t="s">
        <v>1205</v>
      </c>
      <c r="H514" s="666" t="s">
        <v>1975</v>
      </c>
      <c r="I514" s="666" t="s">
        <v>1975</v>
      </c>
      <c r="J514" s="666" t="s">
        <v>1976</v>
      </c>
      <c r="K514" s="666" t="s">
        <v>1977</v>
      </c>
      <c r="L514" s="668">
        <v>55.204838709677418</v>
      </c>
      <c r="M514" s="668">
        <v>62</v>
      </c>
      <c r="N514" s="669">
        <v>3422.7</v>
      </c>
    </row>
    <row r="515" spans="1:14" ht="14.4" customHeight="1" x14ac:dyDescent="0.3">
      <c r="A515" s="664" t="s">
        <v>535</v>
      </c>
      <c r="B515" s="665" t="s">
        <v>536</v>
      </c>
      <c r="C515" s="666" t="s">
        <v>548</v>
      </c>
      <c r="D515" s="667" t="s">
        <v>2092</v>
      </c>
      <c r="E515" s="666" t="s">
        <v>1424</v>
      </c>
      <c r="F515" s="667" t="s">
        <v>2096</v>
      </c>
      <c r="G515" s="666" t="s">
        <v>1205</v>
      </c>
      <c r="H515" s="666" t="s">
        <v>1519</v>
      </c>
      <c r="I515" s="666" t="s">
        <v>1519</v>
      </c>
      <c r="J515" s="666" t="s">
        <v>1520</v>
      </c>
      <c r="K515" s="666" t="s">
        <v>1485</v>
      </c>
      <c r="L515" s="668">
        <v>938.3</v>
      </c>
      <c r="M515" s="668">
        <v>2</v>
      </c>
      <c r="N515" s="669">
        <v>1876.6</v>
      </c>
    </row>
    <row r="516" spans="1:14" ht="14.4" customHeight="1" x14ac:dyDescent="0.3">
      <c r="A516" s="664" t="s">
        <v>535</v>
      </c>
      <c r="B516" s="665" t="s">
        <v>536</v>
      </c>
      <c r="C516" s="666" t="s">
        <v>548</v>
      </c>
      <c r="D516" s="667" t="s">
        <v>2092</v>
      </c>
      <c r="E516" s="666" t="s">
        <v>1521</v>
      </c>
      <c r="F516" s="667" t="s">
        <v>2097</v>
      </c>
      <c r="G516" s="666" t="s">
        <v>1205</v>
      </c>
      <c r="H516" s="666" t="s">
        <v>1978</v>
      </c>
      <c r="I516" s="666" t="s">
        <v>1979</v>
      </c>
      <c r="J516" s="666" t="s">
        <v>1980</v>
      </c>
      <c r="K516" s="666" t="s">
        <v>1981</v>
      </c>
      <c r="L516" s="668">
        <v>2825.2602812706423</v>
      </c>
      <c r="M516" s="668">
        <v>11</v>
      </c>
      <c r="N516" s="669">
        <v>31077.863093977063</v>
      </c>
    </row>
    <row r="517" spans="1:14" ht="14.4" customHeight="1" x14ac:dyDescent="0.3">
      <c r="A517" s="664" t="s">
        <v>535</v>
      </c>
      <c r="B517" s="665" t="s">
        <v>536</v>
      </c>
      <c r="C517" s="666" t="s">
        <v>548</v>
      </c>
      <c r="D517" s="667" t="s">
        <v>2092</v>
      </c>
      <c r="E517" s="666" t="s">
        <v>1521</v>
      </c>
      <c r="F517" s="667" t="s">
        <v>2097</v>
      </c>
      <c r="G517" s="666" t="s">
        <v>1205</v>
      </c>
      <c r="H517" s="666" t="s">
        <v>1982</v>
      </c>
      <c r="I517" s="666" t="s">
        <v>1982</v>
      </c>
      <c r="J517" s="666" t="s">
        <v>1983</v>
      </c>
      <c r="K517" s="666" t="s">
        <v>1984</v>
      </c>
      <c r="L517" s="668">
        <v>159.5</v>
      </c>
      <c r="M517" s="668">
        <v>7.1999999999999993</v>
      </c>
      <c r="N517" s="669">
        <v>1148.3999999999999</v>
      </c>
    </row>
    <row r="518" spans="1:14" ht="14.4" customHeight="1" x14ac:dyDescent="0.3">
      <c r="A518" s="664" t="s">
        <v>535</v>
      </c>
      <c r="B518" s="665" t="s">
        <v>536</v>
      </c>
      <c r="C518" s="666" t="s">
        <v>548</v>
      </c>
      <c r="D518" s="667" t="s">
        <v>2092</v>
      </c>
      <c r="E518" s="666" t="s">
        <v>1985</v>
      </c>
      <c r="F518" s="667" t="s">
        <v>2099</v>
      </c>
      <c r="G518" s="666"/>
      <c r="H518" s="666"/>
      <c r="I518" s="666" t="s">
        <v>1986</v>
      </c>
      <c r="J518" s="666" t="s">
        <v>1987</v>
      </c>
      <c r="K518" s="666"/>
      <c r="L518" s="668">
        <v>8233.5</v>
      </c>
      <c r="M518" s="668">
        <v>1</v>
      </c>
      <c r="N518" s="669">
        <v>8233.5</v>
      </c>
    </row>
    <row r="519" spans="1:14" ht="14.4" customHeight="1" x14ac:dyDescent="0.3">
      <c r="A519" s="664" t="s">
        <v>535</v>
      </c>
      <c r="B519" s="665" t="s">
        <v>536</v>
      </c>
      <c r="C519" s="666" t="s">
        <v>548</v>
      </c>
      <c r="D519" s="667" t="s">
        <v>2092</v>
      </c>
      <c r="E519" s="666" t="s">
        <v>1985</v>
      </c>
      <c r="F519" s="667" t="s">
        <v>2099</v>
      </c>
      <c r="G519" s="666"/>
      <c r="H519" s="666"/>
      <c r="I519" s="666" t="s">
        <v>1988</v>
      </c>
      <c r="J519" s="666" t="s">
        <v>1989</v>
      </c>
      <c r="K519" s="666" t="s">
        <v>1990</v>
      </c>
      <c r="L519" s="668">
        <v>1287</v>
      </c>
      <c r="M519" s="668">
        <v>114</v>
      </c>
      <c r="N519" s="669">
        <v>146718</v>
      </c>
    </row>
    <row r="520" spans="1:14" ht="14.4" customHeight="1" x14ac:dyDescent="0.3">
      <c r="A520" s="664" t="s">
        <v>535</v>
      </c>
      <c r="B520" s="665" t="s">
        <v>536</v>
      </c>
      <c r="C520" s="666" t="s">
        <v>548</v>
      </c>
      <c r="D520" s="667" t="s">
        <v>2092</v>
      </c>
      <c r="E520" s="666" t="s">
        <v>1985</v>
      </c>
      <c r="F520" s="667" t="s">
        <v>2099</v>
      </c>
      <c r="G520" s="666"/>
      <c r="H520" s="666"/>
      <c r="I520" s="666" t="s">
        <v>1991</v>
      </c>
      <c r="J520" s="666" t="s">
        <v>1992</v>
      </c>
      <c r="K520" s="666"/>
      <c r="L520" s="668">
        <v>4305.3999999999996</v>
      </c>
      <c r="M520" s="668">
        <v>2</v>
      </c>
      <c r="N520" s="669">
        <v>8610.7999999999993</v>
      </c>
    </row>
    <row r="521" spans="1:14" ht="14.4" customHeight="1" x14ac:dyDescent="0.3">
      <c r="A521" s="664" t="s">
        <v>535</v>
      </c>
      <c r="B521" s="665" t="s">
        <v>536</v>
      </c>
      <c r="C521" s="666" t="s">
        <v>548</v>
      </c>
      <c r="D521" s="667" t="s">
        <v>2092</v>
      </c>
      <c r="E521" s="666" t="s">
        <v>1985</v>
      </c>
      <c r="F521" s="667" t="s">
        <v>2099</v>
      </c>
      <c r="G521" s="666"/>
      <c r="H521" s="666"/>
      <c r="I521" s="666" t="s">
        <v>1993</v>
      </c>
      <c r="J521" s="666" t="s">
        <v>1994</v>
      </c>
      <c r="K521" s="666"/>
      <c r="L521" s="668">
        <v>2945.8</v>
      </c>
      <c r="M521" s="668">
        <v>5</v>
      </c>
      <c r="N521" s="669">
        <v>14729</v>
      </c>
    </row>
    <row r="522" spans="1:14" ht="14.4" customHeight="1" x14ac:dyDescent="0.3">
      <c r="A522" s="664" t="s">
        <v>535</v>
      </c>
      <c r="B522" s="665" t="s">
        <v>536</v>
      </c>
      <c r="C522" s="666" t="s">
        <v>548</v>
      </c>
      <c r="D522" s="667" t="s">
        <v>2092</v>
      </c>
      <c r="E522" s="666" t="s">
        <v>1534</v>
      </c>
      <c r="F522" s="667" t="s">
        <v>2098</v>
      </c>
      <c r="G522" s="666" t="s">
        <v>577</v>
      </c>
      <c r="H522" s="666" t="s">
        <v>1995</v>
      </c>
      <c r="I522" s="666" t="s">
        <v>1996</v>
      </c>
      <c r="J522" s="666" t="s">
        <v>1997</v>
      </c>
      <c r="K522" s="666" t="s">
        <v>1679</v>
      </c>
      <c r="L522" s="668">
        <v>309.89</v>
      </c>
      <c r="M522" s="668">
        <v>10</v>
      </c>
      <c r="N522" s="669">
        <v>3098.8999999999996</v>
      </c>
    </row>
    <row r="523" spans="1:14" ht="14.4" customHeight="1" x14ac:dyDescent="0.3">
      <c r="A523" s="664" t="s">
        <v>535</v>
      </c>
      <c r="B523" s="665" t="s">
        <v>536</v>
      </c>
      <c r="C523" s="666" t="s">
        <v>548</v>
      </c>
      <c r="D523" s="667" t="s">
        <v>2092</v>
      </c>
      <c r="E523" s="666" t="s">
        <v>1534</v>
      </c>
      <c r="F523" s="667" t="s">
        <v>2098</v>
      </c>
      <c r="G523" s="666" t="s">
        <v>577</v>
      </c>
      <c r="H523" s="666" t="s">
        <v>1535</v>
      </c>
      <c r="I523" s="666" t="s">
        <v>1536</v>
      </c>
      <c r="J523" s="666" t="s">
        <v>1537</v>
      </c>
      <c r="K523" s="666" t="s">
        <v>1538</v>
      </c>
      <c r="L523" s="668">
        <v>2719.2</v>
      </c>
      <c r="M523" s="668">
        <v>14</v>
      </c>
      <c r="N523" s="669">
        <v>38068.799999999996</v>
      </c>
    </row>
    <row r="524" spans="1:14" ht="14.4" customHeight="1" x14ac:dyDescent="0.3">
      <c r="A524" s="664" t="s">
        <v>535</v>
      </c>
      <c r="B524" s="665" t="s">
        <v>536</v>
      </c>
      <c r="C524" s="666" t="s">
        <v>548</v>
      </c>
      <c r="D524" s="667" t="s">
        <v>2092</v>
      </c>
      <c r="E524" s="666" t="s">
        <v>1534</v>
      </c>
      <c r="F524" s="667" t="s">
        <v>2098</v>
      </c>
      <c r="G524" s="666" t="s">
        <v>577</v>
      </c>
      <c r="H524" s="666" t="s">
        <v>1998</v>
      </c>
      <c r="I524" s="666" t="s">
        <v>1998</v>
      </c>
      <c r="J524" s="666" t="s">
        <v>1999</v>
      </c>
      <c r="K524" s="666" t="s">
        <v>2000</v>
      </c>
      <c r="L524" s="668">
        <v>3521</v>
      </c>
      <c r="M524" s="668">
        <v>1</v>
      </c>
      <c r="N524" s="669">
        <v>3521</v>
      </c>
    </row>
    <row r="525" spans="1:14" ht="14.4" customHeight="1" x14ac:dyDescent="0.3">
      <c r="A525" s="664" t="s">
        <v>535</v>
      </c>
      <c r="B525" s="665" t="s">
        <v>536</v>
      </c>
      <c r="C525" s="666" t="s">
        <v>548</v>
      </c>
      <c r="D525" s="667" t="s">
        <v>2092</v>
      </c>
      <c r="E525" s="666" t="s">
        <v>1534</v>
      </c>
      <c r="F525" s="667" t="s">
        <v>2098</v>
      </c>
      <c r="G525" s="666" t="s">
        <v>577</v>
      </c>
      <c r="H525" s="666" t="s">
        <v>2001</v>
      </c>
      <c r="I525" s="666" t="s">
        <v>2002</v>
      </c>
      <c r="J525" s="666" t="s">
        <v>2003</v>
      </c>
      <c r="K525" s="666" t="s">
        <v>2000</v>
      </c>
      <c r="L525" s="668">
        <v>1680.5800000000002</v>
      </c>
      <c r="M525" s="668">
        <v>3</v>
      </c>
      <c r="N525" s="669">
        <v>5041.7400000000007</v>
      </c>
    </row>
    <row r="526" spans="1:14" ht="14.4" customHeight="1" x14ac:dyDescent="0.3">
      <c r="A526" s="664" t="s">
        <v>535</v>
      </c>
      <c r="B526" s="665" t="s">
        <v>536</v>
      </c>
      <c r="C526" s="666" t="s">
        <v>548</v>
      </c>
      <c r="D526" s="667" t="s">
        <v>2092</v>
      </c>
      <c r="E526" s="666" t="s">
        <v>1534</v>
      </c>
      <c r="F526" s="667" t="s">
        <v>2098</v>
      </c>
      <c r="G526" s="666" t="s">
        <v>577</v>
      </c>
      <c r="H526" s="666" t="s">
        <v>2004</v>
      </c>
      <c r="I526" s="666" t="s">
        <v>2005</v>
      </c>
      <c r="J526" s="666" t="s">
        <v>2006</v>
      </c>
      <c r="K526" s="666" t="s">
        <v>2000</v>
      </c>
      <c r="L526" s="668">
        <v>1329.4610440680476</v>
      </c>
      <c r="M526" s="668">
        <v>18</v>
      </c>
      <c r="N526" s="669">
        <v>23930.298793224858</v>
      </c>
    </row>
    <row r="527" spans="1:14" ht="14.4" customHeight="1" x14ac:dyDescent="0.3">
      <c r="A527" s="664" t="s">
        <v>535</v>
      </c>
      <c r="B527" s="665" t="s">
        <v>536</v>
      </c>
      <c r="C527" s="666" t="s">
        <v>548</v>
      </c>
      <c r="D527" s="667" t="s">
        <v>2092</v>
      </c>
      <c r="E527" s="666" t="s">
        <v>1534</v>
      </c>
      <c r="F527" s="667" t="s">
        <v>2098</v>
      </c>
      <c r="G527" s="666" t="s">
        <v>577</v>
      </c>
      <c r="H527" s="666" t="s">
        <v>1543</v>
      </c>
      <c r="I527" s="666" t="s">
        <v>1543</v>
      </c>
      <c r="J527" s="666" t="s">
        <v>1544</v>
      </c>
      <c r="K527" s="666" t="s">
        <v>1545</v>
      </c>
      <c r="L527" s="668">
        <v>3524.8400000000006</v>
      </c>
      <c r="M527" s="668">
        <v>22</v>
      </c>
      <c r="N527" s="669">
        <v>77546.48000000001</v>
      </c>
    </row>
    <row r="528" spans="1:14" ht="14.4" customHeight="1" x14ac:dyDescent="0.3">
      <c r="A528" s="664" t="s">
        <v>535</v>
      </c>
      <c r="B528" s="665" t="s">
        <v>536</v>
      </c>
      <c r="C528" s="666" t="s">
        <v>551</v>
      </c>
      <c r="D528" s="667" t="s">
        <v>2093</v>
      </c>
      <c r="E528" s="666" t="s">
        <v>554</v>
      </c>
      <c r="F528" s="667" t="s">
        <v>2094</v>
      </c>
      <c r="G528" s="666"/>
      <c r="H528" s="666" t="s">
        <v>563</v>
      </c>
      <c r="I528" s="666" t="s">
        <v>564</v>
      </c>
      <c r="J528" s="666" t="s">
        <v>565</v>
      </c>
      <c r="K528" s="666" t="s">
        <v>566</v>
      </c>
      <c r="L528" s="668">
        <v>120.99167637581897</v>
      </c>
      <c r="M528" s="668">
        <v>16</v>
      </c>
      <c r="N528" s="669">
        <v>1935.8668220131035</v>
      </c>
    </row>
    <row r="529" spans="1:14" ht="14.4" customHeight="1" x14ac:dyDescent="0.3">
      <c r="A529" s="664" t="s">
        <v>535</v>
      </c>
      <c r="B529" s="665" t="s">
        <v>536</v>
      </c>
      <c r="C529" s="666" t="s">
        <v>551</v>
      </c>
      <c r="D529" s="667" t="s">
        <v>2093</v>
      </c>
      <c r="E529" s="666" t="s">
        <v>554</v>
      </c>
      <c r="F529" s="667" t="s">
        <v>2094</v>
      </c>
      <c r="G529" s="666" t="s">
        <v>577</v>
      </c>
      <c r="H529" s="666" t="s">
        <v>578</v>
      </c>
      <c r="I529" s="666" t="s">
        <v>578</v>
      </c>
      <c r="J529" s="666" t="s">
        <v>579</v>
      </c>
      <c r="K529" s="666" t="s">
        <v>580</v>
      </c>
      <c r="L529" s="668">
        <v>171.59999999999997</v>
      </c>
      <c r="M529" s="668">
        <v>17</v>
      </c>
      <c r="N529" s="669">
        <v>2917.1999999999994</v>
      </c>
    </row>
    <row r="530" spans="1:14" ht="14.4" customHeight="1" x14ac:dyDescent="0.3">
      <c r="A530" s="664" t="s">
        <v>535</v>
      </c>
      <c r="B530" s="665" t="s">
        <v>536</v>
      </c>
      <c r="C530" s="666" t="s">
        <v>551</v>
      </c>
      <c r="D530" s="667" t="s">
        <v>2093</v>
      </c>
      <c r="E530" s="666" t="s">
        <v>554</v>
      </c>
      <c r="F530" s="667" t="s">
        <v>2094</v>
      </c>
      <c r="G530" s="666" t="s">
        <v>577</v>
      </c>
      <c r="H530" s="666" t="s">
        <v>1553</v>
      </c>
      <c r="I530" s="666" t="s">
        <v>1553</v>
      </c>
      <c r="J530" s="666" t="s">
        <v>585</v>
      </c>
      <c r="K530" s="666" t="s">
        <v>1554</v>
      </c>
      <c r="L530" s="668">
        <v>126.5</v>
      </c>
      <c r="M530" s="668">
        <v>14</v>
      </c>
      <c r="N530" s="669">
        <v>1771</v>
      </c>
    </row>
    <row r="531" spans="1:14" ht="14.4" customHeight="1" x14ac:dyDescent="0.3">
      <c r="A531" s="664" t="s">
        <v>535</v>
      </c>
      <c r="B531" s="665" t="s">
        <v>536</v>
      </c>
      <c r="C531" s="666" t="s">
        <v>551</v>
      </c>
      <c r="D531" s="667" t="s">
        <v>2093</v>
      </c>
      <c r="E531" s="666" t="s">
        <v>554</v>
      </c>
      <c r="F531" s="667" t="s">
        <v>2094</v>
      </c>
      <c r="G531" s="666" t="s">
        <v>577</v>
      </c>
      <c r="H531" s="666" t="s">
        <v>1555</v>
      </c>
      <c r="I531" s="666" t="s">
        <v>1555</v>
      </c>
      <c r="J531" s="666" t="s">
        <v>579</v>
      </c>
      <c r="K531" s="666" t="s">
        <v>1556</v>
      </c>
      <c r="L531" s="668">
        <v>93.5</v>
      </c>
      <c r="M531" s="668">
        <v>24</v>
      </c>
      <c r="N531" s="669">
        <v>2244</v>
      </c>
    </row>
    <row r="532" spans="1:14" ht="14.4" customHeight="1" x14ac:dyDescent="0.3">
      <c r="A532" s="664" t="s">
        <v>535</v>
      </c>
      <c r="B532" s="665" t="s">
        <v>536</v>
      </c>
      <c r="C532" s="666" t="s">
        <v>551</v>
      </c>
      <c r="D532" s="667" t="s">
        <v>2093</v>
      </c>
      <c r="E532" s="666" t="s">
        <v>554</v>
      </c>
      <c r="F532" s="667" t="s">
        <v>2094</v>
      </c>
      <c r="G532" s="666" t="s">
        <v>577</v>
      </c>
      <c r="H532" s="666" t="s">
        <v>1557</v>
      </c>
      <c r="I532" s="666" t="s">
        <v>1558</v>
      </c>
      <c r="J532" s="666" t="s">
        <v>1559</v>
      </c>
      <c r="K532" s="666" t="s">
        <v>916</v>
      </c>
      <c r="L532" s="668">
        <v>87.03</v>
      </c>
      <c r="M532" s="668">
        <v>20</v>
      </c>
      <c r="N532" s="669">
        <v>1740.6</v>
      </c>
    </row>
    <row r="533" spans="1:14" ht="14.4" customHeight="1" x14ac:dyDescent="0.3">
      <c r="A533" s="664" t="s">
        <v>535</v>
      </c>
      <c r="B533" s="665" t="s">
        <v>536</v>
      </c>
      <c r="C533" s="666" t="s">
        <v>551</v>
      </c>
      <c r="D533" s="667" t="s">
        <v>2093</v>
      </c>
      <c r="E533" s="666" t="s">
        <v>554</v>
      </c>
      <c r="F533" s="667" t="s">
        <v>2094</v>
      </c>
      <c r="G533" s="666" t="s">
        <v>577</v>
      </c>
      <c r="H533" s="666" t="s">
        <v>601</v>
      </c>
      <c r="I533" s="666" t="s">
        <v>602</v>
      </c>
      <c r="J533" s="666" t="s">
        <v>603</v>
      </c>
      <c r="K533" s="666" t="s">
        <v>604</v>
      </c>
      <c r="L533" s="668">
        <v>100.76</v>
      </c>
      <c r="M533" s="668">
        <v>16</v>
      </c>
      <c r="N533" s="669">
        <v>1612.16</v>
      </c>
    </row>
    <row r="534" spans="1:14" ht="14.4" customHeight="1" x14ac:dyDescent="0.3">
      <c r="A534" s="664" t="s">
        <v>535</v>
      </c>
      <c r="B534" s="665" t="s">
        <v>536</v>
      </c>
      <c r="C534" s="666" t="s">
        <v>551</v>
      </c>
      <c r="D534" s="667" t="s">
        <v>2093</v>
      </c>
      <c r="E534" s="666" t="s">
        <v>554</v>
      </c>
      <c r="F534" s="667" t="s">
        <v>2094</v>
      </c>
      <c r="G534" s="666" t="s">
        <v>577</v>
      </c>
      <c r="H534" s="666" t="s">
        <v>605</v>
      </c>
      <c r="I534" s="666" t="s">
        <v>606</v>
      </c>
      <c r="J534" s="666" t="s">
        <v>607</v>
      </c>
      <c r="K534" s="666" t="s">
        <v>608</v>
      </c>
      <c r="L534" s="668">
        <v>167.60999999999996</v>
      </c>
      <c r="M534" s="668">
        <v>2</v>
      </c>
      <c r="N534" s="669">
        <v>335.21999999999991</v>
      </c>
    </row>
    <row r="535" spans="1:14" ht="14.4" customHeight="1" x14ac:dyDescent="0.3">
      <c r="A535" s="664" t="s">
        <v>535</v>
      </c>
      <c r="B535" s="665" t="s">
        <v>536</v>
      </c>
      <c r="C535" s="666" t="s">
        <v>551</v>
      </c>
      <c r="D535" s="667" t="s">
        <v>2093</v>
      </c>
      <c r="E535" s="666" t="s">
        <v>554</v>
      </c>
      <c r="F535" s="667" t="s">
        <v>2094</v>
      </c>
      <c r="G535" s="666" t="s">
        <v>577</v>
      </c>
      <c r="H535" s="666" t="s">
        <v>609</v>
      </c>
      <c r="I535" s="666" t="s">
        <v>610</v>
      </c>
      <c r="J535" s="666" t="s">
        <v>611</v>
      </c>
      <c r="K535" s="666" t="s">
        <v>612</v>
      </c>
      <c r="L535" s="668">
        <v>64.539999999999992</v>
      </c>
      <c r="M535" s="668">
        <v>1</v>
      </c>
      <c r="N535" s="669">
        <v>64.539999999999992</v>
      </c>
    </row>
    <row r="536" spans="1:14" ht="14.4" customHeight="1" x14ac:dyDescent="0.3">
      <c r="A536" s="664" t="s">
        <v>535</v>
      </c>
      <c r="B536" s="665" t="s">
        <v>536</v>
      </c>
      <c r="C536" s="666" t="s">
        <v>551</v>
      </c>
      <c r="D536" s="667" t="s">
        <v>2093</v>
      </c>
      <c r="E536" s="666" t="s">
        <v>554</v>
      </c>
      <c r="F536" s="667" t="s">
        <v>2094</v>
      </c>
      <c r="G536" s="666" t="s">
        <v>577</v>
      </c>
      <c r="H536" s="666" t="s">
        <v>617</v>
      </c>
      <c r="I536" s="666" t="s">
        <v>618</v>
      </c>
      <c r="J536" s="666" t="s">
        <v>619</v>
      </c>
      <c r="K536" s="666" t="s">
        <v>620</v>
      </c>
      <c r="L536" s="668">
        <v>73.364679323579821</v>
      </c>
      <c r="M536" s="668">
        <v>6</v>
      </c>
      <c r="N536" s="669">
        <v>440.18807594147893</v>
      </c>
    </row>
    <row r="537" spans="1:14" ht="14.4" customHeight="1" x14ac:dyDescent="0.3">
      <c r="A537" s="664" t="s">
        <v>535</v>
      </c>
      <c r="B537" s="665" t="s">
        <v>536</v>
      </c>
      <c r="C537" s="666" t="s">
        <v>551</v>
      </c>
      <c r="D537" s="667" t="s">
        <v>2093</v>
      </c>
      <c r="E537" s="666" t="s">
        <v>554</v>
      </c>
      <c r="F537" s="667" t="s">
        <v>2094</v>
      </c>
      <c r="G537" s="666" t="s">
        <v>577</v>
      </c>
      <c r="H537" s="666" t="s">
        <v>629</v>
      </c>
      <c r="I537" s="666" t="s">
        <v>630</v>
      </c>
      <c r="J537" s="666" t="s">
        <v>631</v>
      </c>
      <c r="K537" s="666" t="s">
        <v>632</v>
      </c>
      <c r="L537" s="668">
        <v>27.75</v>
      </c>
      <c r="M537" s="668">
        <v>4</v>
      </c>
      <c r="N537" s="669">
        <v>111</v>
      </c>
    </row>
    <row r="538" spans="1:14" ht="14.4" customHeight="1" x14ac:dyDescent="0.3">
      <c r="A538" s="664" t="s">
        <v>535</v>
      </c>
      <c r="B538" s="665" t="s">
        <v>536</v>
      </c>
      <c r="C538" s="666" t="s">
        <v>551</v>
      </c>
      <c r="D538" s="667" t="s">
        <v>2093</v>
      </c>
      <c r="E538" s="666" t="s">
        <v>554</v>
      </c>
      <c r="F538" s="667" t="s">
        <v>2094</v>
      </c>
      <c r="G538" s="666" t="s">
        <v>577</v>
      </c>
      <c r="H538" s="666" t="s">
        <v>2007</v>
      </c>
      <c r="I538" s="666" t="s">
        <v>2008</v>
      </c>
      <c r="J538" s="666" t="s">
        <v>2009</v>
      </c>
      <c r="K538" s="666" t="s">
        <v>2010</v>
      </c>
      <c r="L538" s="668">
        <v>115.94000000000004</v>
      </c>
      <c r="M538" s="668">
        <v>13</v>
      </c>
      <c r="N538" s="669">
        <v>1507.2200000000005</v>
      </c>
    </row>
    <row r="539" spans="1:14" ht="14.4" customHeight="1" x14ac:dyDescent="0.3">
      <c r="A539" s="664" t="s">
        <v>535</v>
      </c>
      <c r="B539" s="665" t="s">
        <v>536</v>
      </c>
      <c r="C539" s="666" t="s">
        <v>551</v>
      </c>
      <c r="D539" s="667" t="s">
        <v>2093</v>
      </c>
      <c r="E539" s="666" t="s">
        <v>554</v>
      </c>
      <c r="F539" s="667" t="s">
        <v>2094</v>
      </c>
      <c r="G539" s="666" t="s">
        <v>577</v>
      </c>
      <c r="H539" s="666" t="s">
        <v>670</v>
      </c>
      <c r="I539" s="666" t="s">
        <v>671</v>
      </c>
      <c r="J539" s="666" t="s">
        <v>672</v>
      </c>
      <c r="K539" s="666" t="s">
        <v>673</v>
      </c>
      <c r="L539" s="668">
        <v>353.62999999999994</v>
      </c>
      <c r="M539" s="668">
        <v>2</v>
      </c>
      <c r="N539" s="669">
        <v>707.25999999999988</v>
      </c>
    </row>
    <row r="540" spans="1:14" ht="14.4" customHeight="1" x14ac:dyDescent="0.3">
      <c r="A540" s="664" t="s">
        <v>535</v>
      </c>
      <c r="B540" s="665" t="s">
        <v>536</v>
      </c>
      <c r="C540" s="666" t="s">
        <v>551</v>
      </c>
      <c r="D540" s="667" t="s">
        <v>2093</v>
      </c>
      <c r="E540" s="666" t="s">
        <v>554</v>
      </c>
      <c r="F540" s="667" t="s">
        <v>2094</v>
      </c>
      <c r="G540" s="666" t="s">
        <v>577</v>
      </c>
      <c r="H540" s="666" t="s">
        <v>2011</v>
      </c>
      <c r="I540" s="666" t="s">
        <v>2012</v>
      </c>
      <c r="J540" s="666" t="s">
        <v>2013</v>
      </c>
      <c r="K540" s="666" t="s">
        <v>2014</v>
      </c>
      <c r="L540" s="668">
        <v>239.79999999999998</v>
      </c>
      <c r="M540" s="668">
        <v>1</v>
      </c>
      <c r="N540" s="669">
        <v>239.79999999999998</v>
      </c>
    </row>
    <row r="541" spans="1:14" ht="14.4" customHeight="1" x14ac:dyDescent="0.3">
      <c r="A541" s="664" t="s">
        <v>535</v>
      </c>
      <c r="B541" s="665" t="s">
        <v>536</v>
      </c>
      <c r="C541" s="666" t="s">
        <v>551</v>
      </c>
      <c r="D541" s="667" t="s">
        <v>2093</v>
      </c>
      <c r="E541" s="666" t="s">
        <v>554</v>
      </c>
      <c r="F541" s="667" t="s">
        <v>2094</v>
      </c>
      <c r="G541" s="666" t="s">
        <v>577</v>
      </c>
      <c r="H541" s="666" t="s">
        <v>2015</v>
      </c>
      <c r="I541" s="666" t="s">
        <v>2016</v>
      </c>
      <c r="J541" s="666" t="s">
        <v>943</v>
      </c>
      <c r="K541" s="666" t="s">
        <v>2017</v>
      </c>
      <c r="L541" s="668">
        <v>185.61000000000004</v>
      </c>
      <c r="M541" s="668">
        <v>43</v>
      </c>
      <c r="N541" s="669">
        <v>7981.2300000000014</v>
      </c>
    </row>
    <row r="542" spans="1:14" ht="14.4" customHeight="1" x14ac:dyDescent="0.3">
      <c r="A542" s="664" t="s">
        <v>535</v>
      </c>
      <c r="B542" s="665" t="s">
        <v>536</v>
      </c>
      <c r="C542" s="666" t="s">
        <v>551</v>
      </c>
      <c r="D542" s="667" t="s">
        <v>2093</v>
      </c>
      <c r="E542" s="666" t="s">
        <v>554</v>
      </c>
      <c r="F542" s="667" t="s">
        <v>2094</v>
      </c>
      <c r="G542" s="666" t="s">
        <v>577</v>
      </c>
      <c r="H542" s="666" t="s">
        <v>702</v>
      </c>
      <c r="I542" s="666" t="s">
        <v>702</v>
      </c>
      <c r="J542" s="666" t="s">
        <v>703</v>
      </c>
      <c r="K542" s="666" t="s">
        <v>704</v>
      </c>
      <c r="L542" s="668">
        <v>36.530013340702531</v>
      </c>
      <c r="M542" s="668">
        <v>30</v>
      </c>
      <c r="N542" s="669">
        <v>1095.9004002210759</v>
      </c>
    </row>
    <row r="543" spans="1:14" ht="14.4" customHeight="1" x14ac:dyDescent="0.3">
      <c r="A543" s="664" t="s">
        <v>535</v>
      </c>
      <c r="B543" s="665" t="s">
        <v>536</v>
      </c>
      <c r="C543" s="666" t="s">
        <v>551</v>
      </c>
      <c r="D543" s="667" t="s">
        <v>2093</v>
      </c>
      <c r="E543" s="666" t="s">
        <v>554</v>
      </c>
      <c r="F543" s="667" t="s">
        <v>2094</v>
      </c>
      <c r="G543" s="666" t="s">
        <v>577</v>
      </c>
      <c r="H543" s="666" t="s">
        <v>731</v>
      </c>
      <c r="I543" s="666" t="s">
        <v>732</v>
      </c>
      <c r="J543" s="666" t="s">
        <v>733</v>
      </c>
      <c r="K543" s="666" t="s">
        <v>734</v>
      </c>
      <c r="L543" s="668">
        <v>270.6103045753872</v>
      </c>
      <c r="M543" s="668">
        <v>2</v>
      </c>
      <c r="N543" s="669">
        <v>541.22060915077441</v>
      </c>
    </row>
    <row r="544" spans="1:14" ht="14.4" customHeight="1" x14ac:dyDescent="0.3">
      <c r="A544" s="664" t="s">
        <v>535</v>
      </c>
      <c r="B544" s="665" t="s">
        <v>536</v>
      </c>
      <c r="C544" s="666" t="s">
        <v>551</v>
      </c>
      <c r="D544" s="667" t="s">
        <v>2093</v>
      </c>
      <c r="E544" s="666" t="s">
        <v>554</v>
      </c>
      <c r="F544" s="667" t="s">
        <v>2094</v>
      </c>
      <c r="G544" s="666" t="s">
        <v>577</v>
      </c>
      <c r="H544" s="666" t="s">
        <v>785</v>
      </c>
      <c r="I544" s="666" t="s">
        <v>786</v>
      </c>
      <c r="J544" s="666" t="s">
        <v>787</v>
      </c>
      <c r="K544" s="666" t="s">
        <v>788</v>
      </c>
      <c r="L544" s="668">
        <v>359.67744763607777</v>
      </c>
      <c r="M544" s="668">
        <v>1</v>
      </c>
      <c r="N544" s="669">
        <v>359.67744763607777</v>
      </c>
    </row>
    <row r="545" spans="1:14" ht="14.4" customHeight="1" x14ac:dyDescent="0.3">
      <c r="A545" s="664" t="s">
        <v>535</v>
      </c>
      <c r="B545" s="665" t="s">
        <v>536</v>
      </c>
      <c r="C545" s="666" t="s">
        <v>551</v>
      </c>
      <c r="D545" s="667" t="s">
        <v>2093</v>
      </c>
      <c r="E545" s="666" t="s">
        <v>554</v>
      </c>
      <c r="F545" s="667" t="s">
        <v>2094</v>
      </c>
      <c r="G545" s="666" t="s">
        <v>577</v>
      </c>
      <c r="H545" s="666" t="s">
        <v>1579</v>
      </c>
      <c r="I545" s="666" t="s">
        <v>1580</v>
      </c>
      <c r="J545" s="666" t="s">
        <v>1581</v>
      </c>
      <c r="K545" s="666" t="s">
        <v>1582</v>
      </c>
      <c r="L545" s="668">
        <v>60.67</v>
      </c>
      <c r="M545" s="668">
        <v>1</v>
      </c>
      <c r="N545" s="669">
        <v>60.67</v>
      </c>
    </row>
    <row r="546" spans="1:14" ht="14.4" customHeight="1" x14ac:dyDescent="0.3">
      <c r="A546" s="664" t="s">
        <v>535</v>
      </c>
      <c r="B546" s="665" t="s">
        <v>536</v>
      </c>
      <c r="C546" s="666" t="s">
        <v>551</v>
      </c>
      <c r="D546" s="667" t="s">
        <v>2093</v>
      </c>
      <c r="E546" s="666" t="s">
        <v>554</v>
      </c>
      <c r="F546" s="667" t="s">
        <v>2094</v>
      </c>
      <c r="G546" s="666" t="s">
        <v>577</v>
      </c>
      <c r="H546" s="666" t="s">
        <v>807</v>
      </c>
      <c r="I546" s="666" t="s">
        <v>808</v>
      </c>
      <c r="J546" s="666" t="s">
        <v>809</v>
      </c>
      <c r="K546" s="666" t="s">
        <v>810</v>
      </c>
      <c r="L546" s="668">
        <v>375.79988995273152</v>
      </c>
      <c r="M546" s="668">
        <v>216</v>
      </c>
      <c r="N546" s="669">
        <v>81172.776229790004</v>
      </c>
    </row>
    <row r="547" spans="1:14" ht="14.4" customHeight="1" x14ac:dyDescent="0.3">
      <c r="A547" s="664" t="s">
        <v>535</v>
      </c>
      <c r="B547" s="665" t="s">
        <v>536</v>
      </c>
      <c r="C547" s="666" t="s">
        <v>551</v>
      </c>
      <c r="D547" s="667" t="s">
        <v>2093</v>
      </c>
      <c r="E547" s="666" t="s">
        <v>554</v>
      </c>
      <c r="F547" s="667" t="s">
        <v>2094</v>
      </c>
      <c r="G547" s="666" t="s">
        <v>577</v>
      </c>
      <c r="H547" s="666" t="s">
        <v>1603</v>
      </c>
      <c r="I547" s="666" t="s">
        <v>1604</v>
      </c>
      <c r="J547" s="666" t="s">
        <v>1605</v>
      </c>
      <c r="K547" s="666"/>
      <c r="L547" s="668">
        <v>132.46097560975608</v>
      </c>
      <c r="M547" s="668">
        <v>41</v>
      </c>
      <c r="N547" s="669">
        <v>5430.9</v>
      </c>
    </row>
    <row r="548" spans="1:14" ht="14.4" customHeight="1" x14ac:dyDescent="0.3">
      <c r="A548" s="664" t="s">
        <v>535</v>
      </c>
      <c r="B548" s="665" t="s">
        <v>536</v>
      </c>
      <c r="C548" s="666" t="s">
        <v>551</v>
      </c>
      <c r="D548" s="667" t="s">
        <v>2093</v>
      </c>
      <c r="E548" s="666" t="s">
        <v>554</v>
      </c>
      <c r="F548" s="667" t="s">
        <v>2094</v>
      </c>
      <c r="G548" s="666" t="s">
        <v>577</v>
      </c>
      <c r="H548" s="666" t="s">
        <v>2018</v>
      </c>
      <c r="I548" s="666" t="s">
        <v>2019</v>
      </c>
      <c r="J548" s="666" t="s">
        <v>873</v>
      </c>
      <c r="K548" s="666" t="s">
        <v>2020</v>
      </c>
      <c r="L548" s="668">
        <v>107.88923439017026</v>
      </c>
      <c r="M548" s="668">
        <v>1</v>
      </c>
      <c r="N548" s="669">
        <v>107.88923439017026</v>
      </c>
    </row>
    <row r="549" spans="1:14" ht="14.4" customHeight="1" x14ac:dyDescent="0.3">
      <c r="A549" s="664" t="s">
        <v>535</v>
      </c>
      <c r="B549" s="665" t="s">
        <v>536</v>
      </c>
      <c r="C549" s="666" t="s">
        <v>551</v>
      </c>
      <c r="D549" s="667" t="s">
        <v>2093</v>
      </c>
      <c r="E549" s="666" t="s">
        <v>554</v>
      </c>
      <c r="F549" s="667" t="s">
        <v>2094</v>
      </c>
      <c r="G549" s="666" t="s">
        <v>577</v>
      </c>
      <c r="H549" s="666" t="s">
        <v>1618</v>
      </c>
      <c r="I549" s="666" t="s">
        <v>836</v>
      </c>
      <c r="J549" s="666" t="s">
        <v>1619</v>
      </c>
      <c r="K549" s="666" t="s">
        <v>1620</v>
      </c>
      <c r="L549" s="668">
        <v>202.49366826563391</v>
      </c>
      <c r="M549" s="668">
        <v>2</v>
      </c>
      <c r="N549" s="669">
        <v>404.98733653126783</v>
      </c>
    </row>
    <row r="550" spans="1:14" ht="14.4" customHeight="1" x14ac:dyDescent="0.3">
      <c r="A550" s="664" t="s">
        <v>535</v>
      </c>
      <c r="B550" s="665" t="s">
        <v>536</v>
      </c>
      <c r="C550" s="666" t="s">
        <v>551</v>
      </c>
      <c r="D550" s="667" t="s">
        <v>2093</v>
      </c>
      <c r="E550" s="666" t="s">
        <v>554</v>
      </c>
      <c r="F550" s="667" t="s">
        <v>2094</v>
      </c>
      <c r="G550" s="666" t="s">
        <v>577</v>
      </c>
      <c r="H550" s="666" t="s">
        <v>2021</v>
      </c>
      <c r="I550" s="666" t="s">
        <v>2022</v>
      </c>
      <c r="J550" s="666" t="s">
        <v>2023</v>
      </c>
      <c r="K550" s="666"/>
      <c r="L550" s="668">
        <v>423.96089590199426</v>
      </c>
      <c r="M550" s="668">
        <v>8</v>
      </c>
      <c r="N550" s="669">
        <v>3391.6871672159541</v>
      </c>
    </row>
    <row r="551" spans="1:14" ht="14.4" customHeight="1" x14ac:dyDescent="0.3">
      <c r="A551" s="664" t="s">
        <v>535</v>
      </c>
      <c r="B551" s="665" t="s">
        <v>536</v>
      </c>
      <c r="C551" s="666" t="s">
        <v>551</v>
      </c>
      <c r="D551" s="667" t="s">
        <v>2093</v>
      </c>
      <c r="E551" s="666" t="s">
        <v>554</v>
      </c>
      <c r="F551" s="667" t="s">
        <v>2094</v>
      </c>
      <c r="G551" s="666" t="s">
        <v>577</v>
      </c>
      <c r="H551" s="666" t="s">
        <v>1627</v>
      </c>
      <c r="I551" s="666" t="s">
        <v>1627</v>
      </c>
      <c r="J551" s="666" t="s">
        <v>579</v>
      </c>
      <c r="K551" s="666" t="s">
        <v>1628</v>
      </c>
      <c r="L551" s="668">
        <v>192.50033189108723</v>
      </c>
      <c r="M551" s="668">
        <v>20</v>
      </c>
      <c r="N551" s="669">
        <v>3850.0066378217443</v>
      </c>
    </row>
    <row r="552" spans="1:14" ht="14.4" customHeight="1" x14ac:dyDescent="0.3">
      <c r="A552" s="664" t="s">
        <v>535</v>
      </c>
      <c r="B552" s="665" t="s">
        <v>536</v>
      </c>
      <c r="C552" s="666" t="s">
        <v>551</v>
      </c>
      <c r="D552" s="667" t="s">
        <v>2093</v>
      </c>
      <c r="E552" s="666" t="s">
        <v>554</v>
      </c>
      <c r="F552" s="667" t="s">
        <v>2094</v>
      </c>
      <c r="G552" s="666" t="s">
        <v>577</v>
      </c>
      <c r="H552" s="666" t="s">
        <v>913</v>
      </c>
      <c r="I552" s="666" t="s">
        <v>914</v>
      </c>
      <c r="J552" s="666" t="s">
        <v>915</v>
      </c>
      <c r="K552" s="666" t="s">
        <v>916</v>
      </c>
      <c r="L552" s="668">
        <v>124.35060629490789</v>
      </c>
      <c r="M552" s="668">
        <v>98</v>
      </c>
      <c r="N552" s="669">
        <v>12186.359416900974</v>
      </c>
    </row>
    <row r="553" spans="1:14" ht="14.4" customHeight="1" x14ac:dyDescent="0.3">
      <c r="A553" s="664" t="s">
        <v>535</v>
      </c>
      <c r="B553" s="665" t="s">
        <v>536</v>
      </c>
      <c r="C553" s="666" t="s">
        <v>551</v>
      </c>
      <c r="D553" s="667" t="s">
        <v>2093</v>
      </c>
      <c r="E553" s="666" t="s">
        <v>554</v>
      </c>
      <c r="F553" s="667" t="s">
        <v>2094</v>
      </c>
      <c r="G553" s="666" t="s">
        <v>577</v>
      </c>
      <c r="H553" s="666" t="s">
        <v>941</v>
      </c>
      <c r="I553" s="666" t="s">
        <v>942</v>
      </c>
      <c r="J553" s="666" t="s">
        <v>943</v>
      </c>
      <c r="K553" s="666" t="s">
        <v>944</v>
      </c>
      <c r="L553" s="668">
        <v>241.99999931608005</v>
      </c>
      <c r="M553" s="668">
        <v>30</v>
      </c>
      <c r="N553" s="669">
        <v>7259.9999794824016</v>
      </c>
    </row>
    <row r="554" spans="1:14" ht="14.4" customHeight="1" x14ac:dyDescent="0.3">
      <c r="A554" s="664" t="s">
        <v>535</v>
      </c>
      <c r="B554" s="665" t="s">
        <v>536</v>
      </c>
      <c r="C554" s="666" t="s">
        <v>551</v>
      </c>
      <c r="D554" s="667" t="s">
        <v>2093</v>
      </c>
      <c r="E554" s="666" t="s">
        <v>554</v>
      </c>
      <c r="F554" s="667" t="s">
        <v>2094</v>
      </c>
      <c r="G554" s="666" t="s">
        <v>577</v>
      </c>
      <c r="H554" s="666" t="s">
        <v>963</v>
      </c>
      <c r="I554" s="666" t="s">
        <v>964</v>
      </c>
      <c r="J554" s="666" t="s">
        <v>965</v>
      </c>
      <c r="K554" s="666" t="s">
        <v>966</v>
      </c>
      <c r="L554" s="668">
        <v>188.8799994381088</v>
      </c>
      <c r="M554" s="668">
        <v>30</v>
      </c>
      <c r="N554" s="669">
        <v>5666.3999831432639</v>
      </c>
    </row>
    <row r="555" spans="1:14" ht="14.4" customHeight="1" x14ac:dyDescent="0.3">
      <c r="A555" s="664" t="s">
        <v>535</v>
      </c>
      <c r="B555" s="665" t="s">
        <v>536</v>
      </c>
      <c r="C555" s="666" t="s">
        <v>551</v>
      </c>
      <c r="D555" s="667" t="s">
        <v>2093</v>
      </c>
      <c r="E555" s="666" t="s">
        <v>554</v>
      </c>
      <c r="F555" s="667" t="s">
        <v>2094</v>
      </c>
      <c r="G555" s="666" t="s">
        <v>577</v>
      </c>
      <c r="H555" s="666" t="s">
        <v>971</v>
      </c>
      <c r="I555" s="666" t="s">
        <v>972</v>
      </c>
      <c r="J555" s="666" t="s">
        <v>973</v>
      </c>
      <c r="K555" s="666" t="s">
        <v>974</v>
      </c>
      <c r="L555" s="668">
        <v>20.759959565389359</v>
      </c>
      <c r="M555" s="668">
        <v>160</v>
      </c>
      <c r="N555" s="669">
        <v>3321.5935304622972</v>
      </c>
    </row>
    <row r="556" spans="1:14" ht="14.4" customHeight="1" x14ac:dyDescent="0.3">
      <c r="A556" s="664" t="s">
        <v>535</v>
      </c>
      <c r="B556" s="665" t="s">
        <v>536</v>
      </c>
      <c r="C556" s="666" t="s">
        <v>551</v>
      </c>
      <c r="D556" s="667" t="s">
        <v>2093</v>
      </c>
      <c r="E556" s="666" t="s">
        <v>554</v>
      </c>
      <c r="F556" s="667" t="s">
        <v>2094</v>
      </c>
      <c r="G556" s="666" t="s">
        <v>577</v>
      </c>
      <c r="H556" s="666" t="s">
        <v>2024</v>
      </c>
      <c r="I556" s="666" t="s">
        <v>836</v>
      </c>
      <c r="J556" s="666" t="s">
        <v>2025</v>
      </c>
      <c r="K556" s="666"/>
      <c r="L556" s="668">
        <v>67.759994286911208</v>
      </c>
      <c r="M556" s="668">
        <v>2</v>
      </c>
      <c r="N556" s="669">
        <v>135.51998857382242</v>
      </c>
    </row>
    <row r="557" spans="1:14" ht="14.4" customHeight="1" x14ac:dyDescent="0.3">
      <c r="A557" s="664" t="s">
        <v>535</v>
      </c>
      <c r="B557" s="665" t="s">
        <v>536</v>
      </c>
      <c r="C557" s="666" t="s">
        <v>551</v>
      </c>
      <c r="D557" s="667" t="s">
        <v>2093</v>
      </c>
      <c r="E557" s="666" t="s">
        <v>554</v>
      </c>
      <c r="F557" s="667" t="s">
        <v>2094</v>
      </c>
      <c r="G557" s="666" t="s">
        <v>577</v>
      </c>
      <c r="H557" s="666" t="s">
        <v>994</v>
      </c>
      <c r="I557" s="666" t="s">
        <v>995</v>
      </c>
      <c r="J557" s="666" t="s">
        <v>607</v>
      </c>
      <c r="K557" s="666" t="s">
        <v>996</v>
      </c>
      <c r="L557" s="668">
        <v>69.60251886816971</v>
      </c>
      <c r="M557" s="668">
        <v>21</v>
      </c>
      <c r="N557" s="669">
        <v>1461.6528962315638</v>
      </c>
    </row>
    <row r="558" spans="1:14" ht="14.4" customHeight="1" x14ac:dyDescent="0.3">
      <c r="A558" s="664" t="s">
        <v>535</v>
      </c>
      <c r="B558" s="665" t="s">
        <v>536</v>
      </c>
      <c r="C558" s="666" t="s">
        <v>551</v>
      </c>
      <c r="D558" s="667" t="s">
        <v>2093</v>
      </c>
      <c r="E558" s="666" t="s">
        <v>554</v>
      </c>
      <c r="F558" s="667" t="s">
        <v>2094</v>
      </c>
      <c r="G558" s="666" t="s">
        <v>577</v>
      </c>
      <c r="H558" s="666" t="s">
        <v>2026</v>
      </c>
      <c r="I558" s="666" t="s">
        <v>2027</v>
      </c>
      <c r="J558" s="666" t="s">
        <v>2028</v>
      </c>
      <c r="K558" s="666" t="s">
        <v>2029</v>
      </c>
      <c r="L558" s="668">
        <v>294.46999999999991</v>
      </c>
      <c r="M558" s="668">
        <v>2</v>
      </c>
      <c r="N558" s="669">
        <v>588.93999999999983</v>
      </c>
    </row>
    <row r="559" spans="1:14" ht="14.4" customHeight="1" x14ac:dyDescent="0.3">
      <c r="A559" s="664" t="s">
        <v>535</v>
      </c>
      <c r="B559" s="665" t="s">
        <v>536</v>
      </c>
      <c r="C559" s="666" t="s">
        <v>551</v>
      </c>
      <c r="D559" s="667" t="s">
        <v>2093</v>
      </c>
      <c r="E559" s="666" t="s">
        <v>554</v>
      </c>
      <c r="F559" s="667" t="s">
        <v>2094</v>
      </c>
      <c r="G559" s="666" t="s">
        <v>577</v>
      </c>
      <c r="H559" s="666" t="s">
        <v>1649</v>
      </c>
      <c r="I559" s="666" t="s">
        <v>1650</v>
      </c>
      <c r="J559" s="666" t="s">
        <v>1651</v>
      </c>
      <c r="K559" s="666" t="s">
        <v>1652</v>
      </c>
      <c r="L559" s="668">
        <v>2866.38</v>
      </c>
      <c r="M559" s="668">
        <v>1</v>
      </c>
      <c r="N559" s="669">
        <v>2866.38</v>
      </c>
    </row>
    <row r="560" spans="1:14" ht="14.4" customHeight="1" x14ac:dyDescent="0.3">
      <c r="A560" s="664" t="s">
        <v>535</v>
      </c>
      <c r="B560" s="665" t="s">
        <v>536</v>
      </c>
      <c r="C560" s="666" t="s">
        <v>551</v>
      </c>
      <c r="D560" s="667" t="s">
        <v>2093</v>
      </c>
      <c r="E560" s="666" t="s">
        <v>554</v>
      </c>
      <c r="F560" s="667" t="s">
        <v>2094</v>
      </c>
      <c r="G560" s="666" t="s">
        <v>577</v>
      </c>
      <c r="H560" s="666" t="s">
        <v>1655</v>
      </c>
      <c r="I560" s="666" t="s">
        <v>1656</v>
      </c>
      <c r="J560" s="666" t="s">
        <v>1657</v>
      </c>
      <c r="K560" s="666" t="s">
        <v>1562</v>
      </c>
      <c r="L560" s="668">
        <v>71.010000000000005</v>
      </c>
      <c r="M560" s="668">
        <v>7</v>
      </c>
      <c r="N560" s="669">
        <v>497.07000000000005</v>
      </c>
    </row>
    <row r="561" spans="1:14" ht="14.4" customHeight="1" x14ac:dyDescent="0.3">
      <c r="A561" s="664" t="s">
        <v>535</v>
      </c>
      <c r="B561" s="665" t="s">
        <v>536</v>
      </c>
      <c r="C561" s="666" t="s">
        <v>551</v>
      </c>
      <c r="D561" s="667" t="s">
        <v>2093</v>
      </c>
      <c r="E561" s="666" t="s">
        <v>554</v>
      </c>
      <c r="F561" s="667" t="s">
        <v>2094</v>
      </c>
      <c r="G561" s="666" t="s">
        <v>577</v>
      </c>
      <c r="H561" s="666" t="s">
        <v>1658</v>
      </c>
      <c r="I561" s="666" t="s">
        <v>1659</v>
      </c>
      <c r="J561" s="666" t="s">
        <v>1660</v>
      </c>
      <c r="K561" s="666" t="s">
        <v>1661</v>
      </c>
      <c r="L561" s="668">
        <v>40.779928771784704</v>
      </c>
      <c r="M561" s="668">
        <v>14</v>
      </c>
      <c r="N561" s="669">
        <v>570.91900280498589</v>
      </c>
    </row>
    <row r="562" spans="1:14" ht="14.4" customHeight="1" x14ac:dyDescent="0.3">
      <c r="A562" s="664" t="s">
        <v>535</v>
      </c>
      <c r="B562" s="665" t="s">
        <v>536</v>
      </c>
      <c r="C562" s="666" t="s">
        <v>551</v>
      </c>
      <c r="D562" s="667" t="s">
        <v>2093</v>
      </c>
      <c r="E562" s="666" t="s">
        <v>554</v>
      </c>
      <c r="F562" s="667" t="s">
        <v>2094</v>
      </c>
      <c r="G562" s="666" t="s">
        <v>577</v>
      </c>
      <c r="H562" s="666" t="s">
        <v>1674</v>
      </c>
      <c r="I562" s="666" t="s">
        <v>1675</v>
      </c>
      <c r="J562" s="666" t="s">
        <v>1676</v>
      </c>
      <c r="K562" s="666" t="s">
        <v>1050</v>
      </c>
      <c r="L562" s="668">
        <v>30.322427184466015</v>
      </c>
      <c r="M562" s="668">
        <v>103</v>
      </c>
      <c r="N562" s="669">
        <v>3123.2099999999996</v>
      </c>
    </row>
    <row r="563" spans="1:14" ht="14.4" customHeight="1" x14ac:dyDescent="0.3">
      <c r="A563" s="664" t="s">
        <v>535</v>
      </c>
      <c r="B563" s="665" t="s">
        <v>536</v>
      </c>
      <c r="C563" s="666" t="s">
        <v>551</v>
      </c>
      <c r="D563" s="667" t="s">
        <v>2093</v>
      </c>
      <c r="E563" s="666" t="s">
        <v>554</v>
      </c>
      <c r="F563" s="667" t="s">
        <v>2094</v>
      </c>
      <c r="G563" s="666" t="s">
        <v>577</v>
      </c>
      <c r="H563" s="666" t="s">
        <v>1680</v>
      </c>
      <c r="I563" s="666" t="s">
        <v>1681</v>
      </c>
      <c r="J563" s="666" t="s">
        <v>1682</v>
      </c>
      <c r="K563" s="666" t="s">
        <v>1683</v>
      </c>
      <c r="L563" s="668">
        <v>1333.4977416747868</v>
      </c>
      <c r="M563" s="668">
        <v>5</v>
      </c>
      <c r="N563" s="669">
        <v>6667.4887083739341</v>
      </c>
    </row>
    <row r="564" spans="1:14" ht="14.4" customHeight="1" x14ac:dyDescent="0.3">
      <c r="A564" s="664" t="s">
        <v>535</v>
      </c>
      <c r="B564" s="665" t="s">
        <v>536</v>
      </c>
      <c r="C564" s="666" t="s">
        <v>551</v>
      </c>
      <c r="D564" s="667" t="s">
        <v>2093</v>
      </c>
      <c r="E564" s="666" t="s">
        <v>554</v>
      </c>
      <c r="F564" s="667" t="s">
        <v>2094</v>
      </c>
      <c r="G564" s="666" t="s">
        <v>577</v>
      </c>
      <c r="H564" s="666" t="s">
        <v>2030</v>
      </c>
      <c r="I564" s="666" t="s">
        <v>836</v>
      </c>
      <c r="J564" s="666" t="s">
        <v>2031</v>
      </c>
      <c r="K564" s="666" t="s">
        <v>2032</v>
      </c>
      <c r="L564" s="668">
        <v>443.93333333333334</v>
      </c>
      <c r="M564" s="668">
        <v>3</v>
      </c>
      <c r="N564" s="669">
        <v>1331.8</v>
      </c>
    </row>
    <row r="565" spans="1:14" ht="14.4" customHeight="1" x14ac:dyDescent="0.3">
      <c r="A565" s="664" t="s">
        <v>535</v>
      </c>
      <c r="B565" s="665" t="s">
        <v>536</v>
      </c>
      <c r="C565" s="666" t="s">
        <v>551</v>
      </c>
      <c r="D565" s="667" t="s">
        <v>2093</v>
      </c>
      <c r="E565" s="666" t="s">
        <v>554</v>
      </c>
      <c r="F565" s="667" t="s">
        <v>2094</v>
      </c>
      <c r="G565" s="666" t="s">
        <v>577</v>
      </c>
      <c r="H565" s="666" t="s">
        <v>2033</v>
      </c>
      <c r="I565" s="666" t="s">
        <v>2034</v>
      </c>
      <c r="J565" s="666" t="s">
        <v>2035</v>
      </c>
      <c r="K565" s="666" t="s">
        <v>1632</v>
      </c>
      <c r="L565" s="668">
        <v>57.939915372206386</v>
      </c>
      <c r="M565" s="668">
        <v>2</v>
      </c>
      <c r="N565" s="669">
        <v>115.87983074441277</v>
      </c>
    </row>
    <row r="566" spans="1:14" ht="14.4" customHeight="1" x14ac:dyDescent="0.3">
      <c r="A566" s="664" t="s">
        <v>535</v>
      </c>
      <c r="B566" s="665" t="s">
        <v>536</v>
      </c>
      <c r="C566" s="666" t="s">
        <v>551</v>
      </c>
      <c r="D566" s="667" t="s">
        <v>2093</v>
      </c>
      <c r="E566" s="666" t="s">
        <v>554</v>
      </c>
      <c r="F566" s="667" t="s">
        <v>2094</v>
      </c>
      <c r="G566" s="666" t="s">
        <v>577</v>
      </c>
      <c r="H566" s="666" t="s">
        <v>1694</v>
      </c>
      <c r="I566" s="666" t="s">
        <v>1695</v>
      </c>
      <c r="J566" s="666" t="s">
        <v>1696</v>
      </c>
      <c r="K566" s="666" t="s">
        <v>1697</v>
      </c>
      <c r="L566" s="668">
        <v>257.8987396694215</v>
      </c>
      <c r="M566" s="668">
        <v>242</v>
      </c>
      <c r="N566" s="669">
        <v>62411.495000000003</v>
      </c>
    </row>
    <row r="567" spans="1:14" ht="14.4" customHeight="1" x14ac:dyDescent="0.3">
      <c r="A567" s="664" t="s">
        <v>535</v>
      </c>
      <c r="B567" s="665" t="s">
        <v>536</v>
      </c>
      <c r="C567" s="666" t="s">
        <v>551</v>
      </c>
      <c r="D567" s="667" t="s">
        <v>2093</v>
      </c>
      <c r="E567" s="666" t="s">
        <v>554</v>
      </c>
      <c r="F567" s="667" t="s">
        <v>2094</v>
      </c>
      <c r="G567" s="666" t="s">
        <v>577</v>
      </c>
      <c r="H567" s="666" t="s">
        <v>1698</v>
      </c>
      <c r="I567" s="666" t="s">
        <v>1699</v>
      </c>
      <c r="J567" s="666" t="s">
        <v>1700</v>
      </c>
      <c r="K567" s="666" t="s">
        <v>1701</v>
      </c>
      <c r="L567" s="668">
        <v>285.99999999999989</v>
      </c>
      <c r="M567" s="668">
        <v>1</v>
      </c>
      <c r="N567" s="669">
        <v>285.99999999999989</v>
      </c>
    </row>
    <row r="568" spans="1:14" ht="14.4" customHeight="1" x14ac:dyDescent="0.3">
      <c r="A568" s="664" t="s">
        <v>535</v>
      </c>
      <c r="B568" s="665" t="s">
        <v>536</v>
      </c>
      <c r="C568" s="666" t="s">
        <v>551</v>
      </c>
      <c r="D568" s="667" t="s">
        <v>2093</v>
      </c>
      <c r="E568" s="666" t="s">
        <v>554</v>
      </c>
      <c r="F568" s="667" t="s">
        <v>2094</v>
      </c>
      <c r="G568" s="666" t="s">
        <v>577</v>
      </c>
      <c r="H568" s="666" t="s">
        <v>1702</v>
      </c>
      <c r="I568" s="666" t="s">
        <v>1703</v>
      </c>
      <c r="J568" s="666" t="s">
        <v>1704</v>
      </c>
      <c r="K568" s="666" t="s">
        <v>1705</v>
      </c>
      <c r="L568" s="668">
        <v>58.87</v>
      </c>
      <c r="M568" s="668">
        <v>50</v>
      </c>
      <c r="N568" s="669">
        <v>2943.5</v>
      </c>
    </row>
    <row r="569" spans="1:14" ht="14.4" customHeight="1" x14ac:dyDescent="0.3">
      <c r="A569" s="664" t="s">
        <v>535</v>
      </c>
      <c r="B569" s="665" t="s">
        <v>536</v>
      </c>
      <c r="C569" s="666" t="s">
        <v>551</v>
      </c>
      <c r="D569" s="667" t="s">
        <v>2093</v>
      </c>
      <c r="E569" s="666" t="s">
        <v>554</v>
      </c>
      <c r="F569" s="667" t="s">
        <v>2094</v>
      </c>
      <c r="G569" s="666" t="s">
        <v>577</v>
      </c>
      <c r="H569" s="666" t="s">
        <v>2036</v>
      </c>
      <c r="I569" s="666" t="s">
        <v>836</v>
      </c>
      <c r="J569" s="666" t="s">
        <v>2037</v>
      </c>
      <c r="K569" s="666"/>
      <c r="L569" s="668">
        <v>385.83671671258679</v>
      </c>
      <c r="M569" s="668">
        <v>3</v>
      </c>
      <c r="N569" s="669">
        <v>1157.5101501377603</v>
      </c>
    </row>
    <row r="570" spans="1:14" ht="14.4" customHeight="1" x14ac:dyDescent="0.3">
      <c r="A570" s="664" t="s">
        <v>535</v>
      </c>
      <c r="B570" s="665" t="s">
        <v>536</v>
      </c>
      <c r="C570" s="666" t="s">
        <v>551</v>
      </c>
      <c r="D570" s="667" t="s">
        <v>2093</v>
      </c>
      <c r="E570" s="666" t="s">
        <v>554</v>
      </c>
      <c r="F570" s="667" t="s">
        <v>2094</v>
      </c>
      <c r="G570" s="666" t="s">
        <v>577</v>
      </c>
      <c r="H570" s="666" t="s">
        <v>2038</v>
      </c>
      <c r="I570" s="666" t="s">
        <v>836</v>
      </c>
      <c r="J570" s="666" t="s">
        <v>2039</v>
      </c>
      <c r="K570" s="666"/>
      <c r="L570" s="668">
        <v>285.72234606795746</v>
      </c>
      <c r="M570" s="668">
        <v>3</v>
      </c>
      <c r="N570" s="669">
        <v>857.16703820387238</v>
      </c>
    </row>
    <row r="571" spans="1:14" ht="14.4" customHeight="1" x14ac:dyDescent="0.3">
      <c r="A571" s="664" t="s">
        <v>535</v>
      </c>
      <c r="B571" s="665" t="s">
        <v>536</v>
      </c>
      <c r="C571" s="666" t="s">
        <v>551</v>
      </c>
      <c r="D571" s="667" t="s">
        <v>2093</v>
      </c>
      <c r="E571" s="666" t="s">
        <v>554</v>
      </c>
      <c r="F571" s="667" t="s">
        <v>2094</v>
      </c>
      <c r="G571" s="666" t="s">
        <v>577</v>
      </c>
      <c r="H571" s="666" t="s">
        <v>1027</v>
      </c>
      <c r="I571" s="666" t="s">
        <v>1028</v>
      </c>
      <c r="J571" s="666" t="s">
        <v>1029</v>
      </c>
      <c r="K571" s="666" t="s">
        <v>1030</v>
      </c>
      <c r="L571" s="668">
        <v>104.07</v>
      </c>
      <c r="M571" s="668">
        <v>1</v>
      </c>
      <c r="N571" s="669">
        <v>104.07</v>
      </c>
    </row>
    <row r="572" spans="1:14" ht="14.4" customHeight="1" x14ac:dyDescent="0.3">
      <c r="A572" s="664" t="s">
        <v>535</v>
      </c>
      <c r="B572" s="665" t="s">
        <v>536</v>
      </c>
      <c r="C572" s="666" t="s">
        <v>551</v>
      </c>
      <c r="D572" s="667" t="s">
        <v>2093</v>
      </c>
      <c r="E572" s="666" t="s">
        <v>554</v>
      </c>
      <c r="F572" s="667" t="s">
        <v>2094</v>
      </c>
      <c r="G572" s="666" t="s">
        <v>577</v>
      </c>
      <c r="H572" s="666" t="s">
        <v>1718</v>
      </c>
      <c r="I572" s="666" t="s">
        <v>836</v>
      </c>
      <c r="J572" s="666" t="s">
        <v>1719</v>
      </c>
      <c r="K572" s="666" t="s">
        <v>1720</v>
      </c>
      <c r="L572" s="668">
        <v>23.700039931682799</v>
      </c>
      <c r="M572" s="668">
        <v>450</v>
      </c>
      <c r="N572" s="669">
        <v>10665.01796925726</v>
      </c>
    </row>
    <row r="573" spans="1:14" ht="14.4" customHeight="1" x14ac:dyDescent="0.3">
      <c r="A573" s="664" t="s">
        <v>535</v>
      </c>
      <c r="B573" s="665" t="s">
        <v>536</v>
      </c>
      <c r="C573" s="666" t="s">
        <v>551</v>
      </c>
      <c r="D573" s="667" t="s">
        <v>2093</v>
      </c>
      <c r="E573" s="666" t="s">
        <v>554</v>
      </c>
      <c r="F573" s="667" t="s">
        <v>2094</v>
      </c>
      <c r="G573" s="666" t="s">
        <v>577</v>
      </c>
      <c r="H573" s="666" t="s">
        <v>2040</v>
      </c>
      <c r="I573" s="666" t="s">
        <v>2041</v>
      </c>
      <c r="J573" s="666" t="s">
        <v>1589</v>
      </c>
      <c r="K573" s="666" t="s">
        <v>2042</v>
      </c>
      <c r="L573" s="668">
        <v>451.31016931859875</v>
      </c>
      <c r="M573" s="668">
        <v>12</v>
      </c>
      <c r="N573" s="669">
        <v>5415.7220318231848</v>
      </c>
    </row>
    <row r="574" spans="1:14" ht="14.4" customHeight="1" x14ac:dyDescent="0.3">
      <c r="A574" s="664" t="s">
        <v>535</v>
      </c>
      <c r="B574" s="665" t="s">
        <v>536</v>
      </c>
      <c r="C574" s="666" t="s">
        <v>551</v>
      </c>
      <c r="D574" s="667" t="s">
        <v>2093</v>
      </c>
      <c r="E574" s="666" t="s">
        <v>554</v>
      </c>
      <c r="F574" s="667" t="s">
        <v>2094</v>
      </c>
      <c r="G574" s="666" t="s">
        <v>577</v>
      </c>
      <c r="H574" s="666" t="s">
        <v>1749</v>
      </c>
      <c r="I574" s="666" t="s">
        <v>1750</v>
      </c>
      <c r="J574" s="666" t="s">
        <v>1751</v>
      </c>
      <c r="K574" s="666" t="s">
        <v>1752</v>
      </c>
      <c r="L574" s="668">
        <v>136.620004629352</v>
      </c>
      <c r="M574" s="668">
        <v>13</v>
      </c>
      <c r="N574" s="669">
        <v>1776.0600601815759</v>
      </c>
    </row>
    <row r="575" spans="1:14" ht="14.4" customHeight="1" x14ac:dyDescent="0.3">
      <c r="A575" s="664" t="s">
        <v>535</v>
      </c>
      <c r="B575" s="665" t="s">
        <v>536</v>
      </c>
      <c r="C575" s="666" t="s">
        <v>551</v>
      </c>
      <c r="D575" s="667" t="s">
        <v>2093</v>
      </c>
      <c r="E575" s="666" t="s">
        <v>554</v>
      </c>
      <c r="F575" s="667" t="s">
        <v>2094</v>
      </c>
      <c r="G575" s="666" t="s">
        <v>577</v>
      </c>
      <c r="H575" s="666" t="s">
        <v>2043</v>
      </c>
      <c r="I575" s="666" t="s">
        <v>2044</v>
      </c>
      <c r="J575" s="666" t="s">
        <v>2045</v>
      </c>
      <c r="K575" s="666" t="s">
        <v>2014</v>
      </c>
      <c r="L575" s="668">
        <v>201.3</v>
      </c>
      <c r="M575" s="668">
        <v>49</v>
      </c>
      <c r="N575" s="669">
        <v>9863.7000000000007</v>
      </c>
    </row>
    <row r="576" spans="1:14" ht="14.4" customHeight="1" x14ac:dyDescent="0.3">
      <c r="A576" s="664" t="s">
        <v>535</v>
      </c>
      <c r="B576" s="665" t="s">
        <v>536</v>
      </c>
      <c r="C576" s="666" t="s">
        <v>551</v>
      </c>
      <c r="D576" s="667" t="s">
        <v>2093</v>
      </c>
      <c r="E576" s="666" t="s">
        <v>554</v>
      </c>
      <c r="F576" s="667" t="s">
        <v>2094</v>
      </c>
      <c r="G576" s="666" t="s">
        <v>577</v>
      </c>
      <c r="H576" s="666" t="s">
        <v>2046</v>
      </c>
      <c r="I576" s="666" t="s">
        <v>836</v>
      </c>
      <c r="J576" s="666" t="s">
        <v>2047</v>
      </c>
      <c r="K576" s="666"/>
      <c r="L576" s="668">
        <v>31.871394917022421</v>
      </c>
      <c r="M576" s="668">
        <v>2</v>
      </c>
      <c r="N576" s="669">
        <v>63.742789834044842</v>
      </c>
    </row>
    <row r="577" spans="1:14" ht="14.4" customHeight="1" x14ac:dyDescent="0.3">
      <c r="A577" s="664" t="s">
        <v>535</v>
      </c>
      <c r="B577" s="665" t="s">
        <v>536</v>
      </c>
      <c r="C577" s="666" t="s">
        <v>551</v>
      </c>
      <c r="D577" s="667" t="s">
        <v>2093</v>
      </c>
      <c r="E577" s="666" t="s">
        <v>554</v>
      </c>
      <c r="F577" s="667" t="s">
        <v>2094</v>
      </c>
      <c r="G577" s="666" t="s">
        <v>577</v>
      </c>
      <c r="H577" s="666" t="s">
        <v>1776</v>
      </c>
      <c r="I577" s="666" t="s">
        <v>1777</v>
      </c>
      <c r="J577" s="666" t="s">
        <v>1778</v>
      </c>
      <c r="K577" s="666" t="s">
        <v>1779</v>
      </c>
      <c r="L577" s="668">
        <v>2799.9994539085919</v>
      </c>
      <c r="M577" s="668">
        <v>8</v>
      </c>
      <c r="N577" s="669">
        <v>22399.995631268735</v>
      </c>
    </row>
    <row r="578" spans="1:14" ht="14.4" customHeight="1" x14ac:dyDescent="0.3">
      <c r="A578" s="664" t="s">
        <v>535</v>
      </c>
      <c r="B578" s="665" t="s">
        <v>536</v>
      </c>
      <c r="C578" s="666" t="s">
        <v>551</v>
      </c>
      <c r="D578" s="667" t="s">
        <v>2093</v>
      </c>
      <c r="E578" s="666" t="s">
        <v>554</v>
      </c>
      <c r="F578" s="667" t="s">
        <v>2094</v>
      </c>
      <c r="G578" s="666" t="s">
        <v>577</v>
      </c>
      <c r="H578" s="666" t="s">
        <v>2048</v>
      </c>
      <c r="I578" s="666" t="s">
        <v>2049</v>
      </c>
      <c r="J578" s="666" t="s">
        <v>2050</v>
      </c>
      <c r="K578" s="666" t="s">
        <v>2051</v>
      </c>
      <c r="L578" s="668">
        <v>8136.1000000000013</v>
      </c>
      <c r="M578" s="668">
        <v>2</v>
      </c>
      <c r="N578" s="669">
        <v>16272.200000000003</v>
      </c>
    </row>
    <row r="579" spans="1:14" ht="14.4" customHeight="1" x14ac:dyDescent="0.3">
      <c r="A579" s="664" t="s">
        <v>535</v>
      </c>
      <c r="B579" s="665" t="s">
        <v>536</v>
      </c>
      <c r="C579" s="666" t="s">
        <v>551</v>
      </c>
      <c r="D579" s="667" t="s">
        <v>2093</v>
      </c>
      <c r="E579" s="666" t="s">
        <v>554</v>
      </c>
      <c r="F579" s="667" t="s">
        <v>2094</v>
      </c>
      <c r="G579" s="666" t="s">
        <v>577</v>
      </c>
      <c r="H579" s="666" t="s">
        <v>2052</v>
      </c>
      <c r="I579" s="666" t="s">
        <v>2053</v>
      </c>
      <c r="J579" s="666" t="s">
        <v>2050</v>
      </c>
      <c r="K579" s="666" t="s">
        <v>2054</v>
      </c>
      <c r="L579" s="668">
        <v>1393.462</v>
      </c>
      <c r="M579" s="668">
        <v>5</v>
      </c>
      <c r="N579" s="669">
        <v>6967.31</v>
      </c>
    </row>
    <row r="580" spans="1:14" ht="14.4" customHeight="1" x14ac:dyDescent="0.3">
      <c r="A580" s="664" t="s">
        <v>535</v>
      </c>
      <c r="B580" s="665" t="s">
        <v>536</v>
      </c>
      <c r="C580" s="666" t="s">
        <v>551</v>
      </c>
      <c r="D580" s="667" t="s">
        <v>2093</v>
      </c>
      <c r="E580" s="666" t="s">
        <v>554</v>
      </c>
      <c r="F580" s="667" t="s">
        <v>2094</v>
      </c>
      <c r="G580" s="666" t="s">
        <v>577</v>
      </c>
      <c r="H580" s="666" t="s">
        <v>1782</v>
      </c>
      <c r="I580" s="666" t="s">
        <v>1782</v>
      </c>
      <c r="J580" s="666" t="s">
        <v>1783</v>
      </c>
      <c r="K580" s="666" t="s">
        <v>1784</v>
      </c>
      <c r="L580" s="668">
        <v>179.80999999999997</v>
      </c>
      <c r="M580" s="668">
        <v>4</v>
      </c>
      <c r="N580" s="669">
        <v>719.2399999999999</v>
      </c>
    </row>
    <row r="581" spans="1:14" ht="14.4" customHeight="1" x14ac:dyDescent="0.3">
      <c r="A581" s="664" t="s">
        <v>535</v>
      </c>
      <c r="B581" s="665" t="s">
        <v>536</v>
      </c>
      <c r="C581" s="666" t="s">
        <v>551</v>
      </c>
      <c r="D581" s="667" t="s">
        <v>2093</v>
      </c>
      <c r="E581" s="666" t="s">
        <v>554</v>
      </c>
      <c r="F581" s="667" t="s">
        <v>2094</v>
      </c>
      <c r="G581" s="666" t="s">
        <v>577</v>
      </c>
      <c r="H581" s="666" t="s">
        <v>1785</v>
      </c>
      <c r="I581" s="666" t="s">
        <v>1786</v>
      </c>
      <c r="J581" s="666" t="s">
        <v>1787</v>
      </c>
      <c r="K581" s="666" t="s">
        <v>1788</v>
      </c>
      <c r="L581" s="668">
        <v>34.739822089274114</v>
      </c>
      <c r="M581" s="668">
        <v>140</v>
      </c>
      <c r="N581" s="669">
        <v>4863.5750924983759</v>
      </c>
    </row>
    <row r="582" spans="1:14" ht="14.4" customHeight="1" x14ac:dyDescent="0.3">
      <c r="A582" s="664" t="s">
        <v>535</v>
      </c>
      <c r="B582" s="665" t="s">
        <v>536</v>
      </c>
      <c r="C582" s="666" t="s">
        <v>551</v>
      </c>
      <c r="D582" s="667" t="s">
        <v>2093</v>
      </c>
      <c r="E582" s="666" t="s">
        <v>554</v>
      </c>
      <c r="F582" s="667" t="s">
        <v>2094</v>
      </c>
      <c r="G582" s="666" t="s">
        <v>577</v>
      </c>
      <c r="H582" s="666" t="s">
        <v>1791</v>
      </c>
      <c r="I582" s="666" t="s">
        <v>1792</v>
      </c>
      <c r="J582" s="666" t="s">
        <v>1793</v>
      </c>
      <c r="K582" s="666" t="s">
        <v>1779</v>
      </c>
      <c r="L582" s="668">
        <v>2838</v>
      </c>
      <c r="M582" s="668">
        <v>1</v>
      </c>
      <c r="N582" s="669">
        <v>2838</v>
      </c>
    </row>
    <row r="583" spans="1:14" ht="14.4" customHeight="1" x14ac:dyDescent="0.3">
      <c r="A583" s="664" t="s">
        <v>535</v>
      </c>
      <c r="B583" s="665" t="s">
        <v>536</v>
      </c>
      <c r="C583" s="666" t="s">
        <v>551</v>
      </c>
      <c r="D583" s="667" t="s">
        <v>2093</v>
      </c>
      <c r="E583" s="666" t="s">
        <v>554</v>
      </c>
      <c r="F583" s="667" t="s">
        <v>2094</v>
      </c>
      <c r="G583" s="666" t="s">
        <v>577</v>
      </c>
      <c r="H583" s="666" t="s">
        <v>1084</v>
      </c>
      <c r="I583" s="666" t="s">
        <v>1085</v>
      </c>
      <c r="J583" s="666" t="s">
        <v>1086</v>
      </c>
      <c r="K583" s="666" t="s">
        <v>1087</v>
      </c>
      <c r="L583" s="668">
        <v>83.129999999999967</v>
      </c>
      <c r="M583" s="668">
        <v>1</v>
      </c>
      <c r="N583" s="669">
        <v>83.129999999999967</v>
      </c>
    </row>
    <row r="584" spans="1:14" ht="14.4" customHeight="1" x14ac:dyDescent="0.3">
      <c r="A584" s="664" t="s">
        <v>535</v>
      </c>
      <c r="B584" s="665" t="s">
        <v>536</v>
      </c>
      <c r="C584" s="666" t="s">
        <v>551</v>
      </c>
      <c r="D584" s="667" t="s">
        <v>2093</v>
      </c>
      <c r="E584" s="666" t="s">
        <v>554</v>
      </c>
      <c r="F584" s="667" t="s">
        <v>2094</v>
      </c>
      <c r="G584" s="666" t="s">
        <v>577</v>
      </c>
      <c r="H584" s="666" t="s">
        <v>1088</v>
      </c>
      <c r="I584" s="666" t="s">
        <v>1089</v>
      </c>
      <c r="J584" s="666" t="s">
        <v>1090</v>
      </c>
      <c r="K584" s="666" t="s">
        <v>1091</v>
      </c>
      <c r="L584" s="668">
        <v>197.1199976005411</v>
      </c>
      <c r="M584" s="668">
        <v>10</v>
      </c>
      <c r="N584" s="669">
        <v>1971.1999760054109</v>
      </c>
    </row>
    <row r="585" spans="1:14" ht="14.4" customHeight="1" x14ac:dyDescent="0.3">
      <c r="A585" s="664" t="s">
        <v>535</v>
      </c>
      <c r="B585" s="665" t="s">
        <v>536</v>
      </c>
      <c r="C585" s="666" t="s">
        <v>551</v>
      </c>
      <c r="D585" s="667" t="s">
        <v>2093</v>
      </c>
      <c r="E585" s="666" t="s">
        <v>554</v>
      </c>
      <c r="F585" s="667" t="s">
        <v>2094</v>
      </c>
      <c r="G585" s="666" t="s">
        <v>577</v>
      </c>
      <c r="H585" s="666" t="s">
        <v>2055</v>
      </c>
      <c r="I585" s="666" t="s">
        <v>2056</v>
      </c>
      <c r="J585" s="666" t="s">
        <v>2057</v>
      </c>
      <c r="K585" s="666" t="s">
        <v>2058</v>
      </c>
      <c r="L585" s="668">
        <v>539.39</v>
      </c>
      <c r="M585" s="668">
        <v>1</v>
      </c>
      <c r="N585" s="669">
        <v>539.39</v>
      </c>
    </row>
    <row r="586" spans="1:14" ht="14.4" customHeight="1" x14ac:dyDescent="0.3">
      <c r="A586" s="664" t="s">
        <v>535</v>
      </c>
      <c r="B586" s="665" t="s">
        <v>536</v>
      </c>
      <c r="C586" s="666" t="s">
        <v>551</v>
      </c>
      <c r="D586" s="667" t="s">
        <v>2093</v>
      </c>
      <c r="E586" s="666" t="s">
        <v>554</v>
      </c>
      <c r="F586" s="667" t="s">
        <v>2094</v>
      </c>
      <c r="G586" s="666" t="s">
        <v>577</v>
      </c>
      <c r="H586" s="666" t="s">
        <v>1804</v>
      </c>
      <c r="I586" s="666" t="s">
        <v>1805</v>
      </c>
      <c r="J586" s="666" t="s">
        <v>1806</v>
      </c>
      <c r="K586" s="666" t="s">
        <v>1807</v>
      </c>
      <c r="L586" s="668">
        <v>99.482561983471072</v>
      </c>
      <c r="M586" s="668">
        <v>33</v>
      </c>
      <c r="N586" s="669">
        <v>3282.9245454545453</v>
      </c>
    </row>
    <row r="587" spans="1:14" ht="14.4" customHeight="1" x14ac:dyDescent="0.3">
      <c r="A587" s="664" t="s">
        <v>535</v>
      </c>
      <c r="B587" s="665" t="s">
        <v>536</v>
      </c>
      <c r="C587" s="666" t="s">
        <v>551</v>
      </c>
      <c r="D587" s="667" t="s">
        <v>2093</v>
      </c>
      <c r="E587" s="666" t="s">
        <v>554</v>
      </c>
      <c r="F587" s="667" t="s">
        <v>2094</v>
      </c>
      <c r="G587" s="666" t="s">
        <v>577</v>
      </c>
      <c r="H587" s="666" t="s">
        <v>2059</v>
      </c>
      <c r="I587" s="666" t="s">
        <v>836</v>
      </c>
      <c r="J587" s="666" t="s">
        <v>2060</v>
      </c>
      <c r="K587" s="666" t="s">
        <v>2061</v>
      </c>
      <c r="L587" s="668">
        <v>64.63422222222222</v>
      </c>
      <c r="M587" s="668">
        <v>6</v>
      </c>
      <c r="N587" s="669">
        <v>387.80533333333329</v>
      </c>
    </row>
    <row r="588" spans="1:14" ht="14.4" customHeight="1" x14ac:dyDescent="0.3">
      <c r="A588" s="664" t="s">
        <v>535</v>
      </c>
      <c r="B588" s="665" t="s">
        <v>536</v>
      </c>
      <c r="C588" s="666" t="s">
        <v>551</v>
      </c>
      <c r="D588" s="667" t="s">
        <v>2093</v>
      </c>
      <c r="E588" s="666" t="s">
        <v>554</v>
      </c>
      <c r="F588" s="667" t="s">
        <v>2094</v>
      </c>
      <c r="G588" s="666" t="s">
        <v>577</v>
      </c>
      <c r="H588" s="666" t="s">
        <v>1814</v>
      </c>
      <c r="I588" s="666" t="s">
        <v>1815</v>
      </c>
      <c r="J588" s="666" t="s">
        <v>1816</v>
      </c>
      <c r="K588" s="666"/>
      <c r="L588" s="668">
        <v>458.47958122638573</v>
      </c>
      <c r="M588" s="668">
        <v>63</v>
      </c>
      <c r="N588" s="669">
        <v>28884.2136172623</v>
      </c>
    </row>
    <row r="589" spans="1:14" ht="14.4" customHeight="1" x14ac:dyDescent="0.3">
      <c r="A589" s="664" t="s">
        <v>535</v>
      </c>
      <c r="B589" s="665" t="s">
        <v>536</v>
      </c>
      <c r="C589" s="666" t="s">
        <v>551</v>
      </c>
      <c r="D589" s="667" t="s">
        <v>2093</v>
      </c>
      <c r="E589" s="666" t="s">
        <v>554</v>
      </c>
      <c r="F589" s="667" t="s">
        <v>2094</v>
      </c>
      <c r="G589" s="666" t="s">
        <v>577</v>
      </c>
      <c r="H589" s="666" t="s">
        <v>2062</v>
      </c>
      <c r="I589" s="666" t="s">
        <v>2063</v>
      </c>
      <c r="J589" s="666" t="s">
        <v>2064</v>
      </c>
      <c r="K589" s="666" t="s">
        <v>2065</v>
      </c>
      <c r="L589" s="668">
        <v>128.57499999999999</v>
      </c>
      <c r="M589" s="668">
        <v>8</v>
      </c>
      <c r="N589" s="669">
        <v>1028.5999999999999</v>
      </c>
    </row>
    <row r="590" spans="1:14" ht="14.4" customHeight="1" x14ac:dyDescent="0.3">
      <c r="A590" s="664" t="s">
        <v>535</v>
      </c>
      <c r="B590" s="665" t="s">
        <v>536</v>
      </c>
      <c r="C590" s="666" t="s">
        <v>551</v>
      </c>
      <c r="D590" s="667" t="s">
        <v>2093</v>
      </c>
      <c r="E590" s="666" t="s">
        <v>554</v>
      </c>
      <c r="F590" s="667" t="s">
        <v>2094</v>
      </c>
      <c r="G590" s="666" t="s">
        <v>577</v>
      </c>
      <c r="H590" s="666" t="s">
        <v>2066</v>
      </c>
      <c r="I590" s="666" t="s">
        <v>836</v>
      </c>
      <c r="J590" s="666" t="s">
        <v>2067</v>
      </c>
      <c r="K590" s="666"/>
      <c r="L590" s="668">
        <v>447.69999999999987</v>
      </c>
      <c r="M590" s="668">
        <v>15</v>
      </c>
      <c r="N590" s="669">
        <v>6715.4999999999982</v>
      </c>
    </row>
    <row r="591" spans="1:14" ht="14.4" customHeight="1" x14ac:dyDescent="0.3">
      <c r="A591" s="664" t="s">
        <v>535</v>
      </c>
      <c r="B591" s="665" t="s">
        <v>536</v>
      </c>
      <c r="C591" s="666" t="s">
        <v>551</v>
      </c>
      <c r="D591" s="667" t="s">
        <v>2093</v>
      </c>
      <c r="E591" s="666" t="s">
        <v>554</v>
      </c>
      <c r="F591" s="667" t="s">
        <v>2094</v>
      </c>
      <c r="G591" s="666" t="s">
        <v>577</v>
      </c>
      <c r="H591" s="666" t="s">
        <v>2068</v>
      </c>
      <c r="I591" s="666" t="s">
        <v>836</v>
      </c>
      <c r="J591" s="666" t="s">
        <v>2069</v>
      </c>
      <c r="K591" s="666"/>
      <c r="L591" s="668">
        <v>53.698037885382128</v>
      </c>
      <c r="M591" s="668">
        <v>51</v>
      </c>
      <c r="N591" s="669">
        <v>2738.5999321544887</v>
      </c>
    </row>
    <row r="592" spans="1:14" ht="14.4" customHeight="1" x14ac:dyDescent="0.3">
      <c r="A592" s="664" t="s">
        <v>535</v>
      </c>
      <c r="B592" s="665" t="s">
        <v>536</v>
      </c>
      <c r="C592" s="666" t="s">
        <v>551</v>
      </c>
      <c r="D592" s="667" t="s">
        <v>2093</v>
      </c>
      <c r="E592" s="666" t="s">
        <v>554</v>
      </c>
      <c r="F592" s="667" t="s">
        <v>2094</v>
      </c>
      <c r="G592" s="666" t="s">
        <v>577</v>
      </c>
      <c r="H592" s="666" t="s">
        <v>2070</v>
      </c>
      <c r="I592" s="666" t="s">
        <v>2071</v>
      </c>
      <c r="J592" s="666" t="s">
        <v>2072</v>
      </c>
      <c r="K592" s="666" t="s">
        <v>2073</v>
      </c>
      <c r="L592" s="668">
        <v>157.90471428571428</v>
      </c>
      <c r="M592" s="668">
        <v>280</v>
      </c>
      <c r="N592" s="669">
        <v>44213.32</v>
      </c>
    </row>
    <row r="593" spans="1:14" ht="14.4" customHeight="1" x14ac:dyDescent="0.3">
      <c r="A593" s="664" t="s">
        <v>535</v>
      </c>
      <c r="B593" s="665" t="s">
        <v>536</v>
      </c>
      <c r="C593" s="666" t="s">
        <v>551</v>
      </c>
      <c r="D593" s="667" t="s">
        <v>2093</v>
      </c>
      <c r="E593" s="666" t="s">
        <v>554</v>
      </c>
      <c r="F593" s="667" t="s">
        <v>2094</v>
      </c>
      <c r="G593" s="666" t="s">
        <v>577</v>
      </c>
      <c r="H593" s="666" t="s">
        <v>2074</v>
      </c>
      <c r="I593" s="666" t="s">
        <v>2074</v>
      </c>
      <c r="J593" s="666" t="s">
        <v>1053</v>
      </c>
      <c r="K593" s="666" t="s">
        <v>2075</v>
      </c>
      <c r="L593" s="668">
        <v>396</v>
      </c>
      <c r="M593" s="668">
        <v>3</v>
      </c>
      <c r="N593" s="669">
        <v>1188</v>
      </c>
    </row>
    <row r="594" spans="1:14" ht="14.4" customHeight="1" x14ac:dyDescent="0.3">
      <c r="A594" s="664" t="s">
        <v>535</v>
      </c>
      <c r="B594" s="665" t="s">
        <v>536</v>
      </c>
      <c r="C594" s="666" t="s">
        <v>551</v>
      </c>
      <c r="D594" s="667" t="s">
        <v>2093</v>
      </c>
      <c r="E594" s="666" t="s">
        <v>554</v>
      </c>
      <c r="F594" s="667" t="s">
        <v>2094</v>
      </c>
      <c r="G594" s="666" t="s">
        <v>577</v>
      </c>
      <c r="H594" s="666" t="s">
        <v>1860</v>
      </c>
      <c r="I594" s="666" t="s">
        <v>836</v>
      </c>
      <c r="J594" s="666" t="s">
        <v>1861</v>
      </c>
      <c r="K594" s="666"/>
      <c r="L594" s="668">
        <v>30.779999999999994</v>
      </c>
      <c r="M594" s="668">
        <v>1</v>
      </c>
      <c r="N594" s="669">
        <v>30.779999999999994</v>
      </c>
    </row>
    <row r="595" spans="1:14" ht="14.4" customHeight="1" x14ac:dyDescent="0.3">
      <c r="A595" s="664" t="s">
        <v>535</v>
      </c>
      <c r="B595" s="665" t="s">
        <v>536</v>
      </c>
      <c r="C595" s="666" t="s">
        <v>551</v>
      </c>
      <c r="D595" s="667" t="s">
        <v>2093</v>
      </c>
      <c r="E595" s="666" t="s">
        <v>554</v>
      </c>
      <c r="F595" s="667" t="s">
        <v>2094</v>
      </c>
      <c r="G595" s="666" t="s">
        <v>577</v>
      </c>
      <c r="H595" s="666" t="s">
        <v>2076</v>
      </c>
      <c r="I595" s="666" t="s">
        <v>2076</v>
      </c>
      <c r="J595" s="666" t="s">
        <v>2077</v>
      </c>
      <c r="K595" s="666" t="s">
        <v>704</v>
      </c>
      <c r="L595" s="668">
        <v>62.210000000000008</v>
      </c>
      <c r="M595" s="668">
        <v>12</v>
      </c>
      <c r="N595" s="669">
        <v>746.5200000000001</v>
      </c>
    </row>
    <row r="596" spans="1:14" ht="14.4" customHeight="1" x14ac:dyDescent="0.3">
      <c r="A596" s="664" t="s">
        <v>535</v>
      </c>
      <c r="B596" s="665" t="s">
        <v>536</v>
      </c>
      <c r="C596" s="666" t="s">
        <v>551</v>
      </c>
      <c r="D596" s="667" t="s">
        <v>2093</v>
      </c>
      <c r="E596" s="666" t="s">
        <v>554</v>
      </c>
      <c r="F596" s="667" t="s">
        <v>2094</v>
      </c>
      <c r="G596" s="666" t="s">
        <v>577</v>
      </c>
      <c r="H596" s="666" t="s">
        <v>1166</v>
      </c>
      <c r="I596" s="666" t="s">
        <v>836</v>
      </c>
      <c r="J596" s="666" t="s">
        <v>1167</v>
      </c>
      <c r="K596" s="666"/>
      <c r="L596" s="668">
        <v>45.830000000000005</v>
      </c>
      <c r="M596" s="668">
        <v>6</v>
      </c>
      <c r="N596" s="669">
        <v>274.98</v>
      </c>
    </row>
    <row r="597" spans="1:14" ht="14.4" customHeight="1" x14ac:dyDescent="0.3">
      <c r="A597" s="664" t="s">
        <v>535</v>
      </c>
      <c r="B597" s="665" t="s">
        <v>536</v>
      </c>
      <c r="C597" s="666" t="s">
        <v>551</v>
      </c>
      <c r="D597" s="667" t="s">
        <v>2093</v>
      </c>
      <c r="E597" s="666" t="s">
        <v>554</v>
      </c>
      <c r="F597" s="667" t="s">
        <v>2094</v>
      </c>
      <c r="G597" s="666" t="s">
        <v>577</v>
      </c>
      <c r="H597" s="666" t="s">
        <v>2078</v>
      </c>
      <c r="I597" s="666" t="s">
        <v>2078</v>
      </c>
      <c r="J597" s="666" t="s">
        <v>2079</v>
      </c>
      <c r="K597" s="666" t="s">
        <v>2080</v>
      </c>
      <c r="L597" s="668">
        <v>199.97844581571744</v>
      </c>
      <c r="M597" s="668">
        <v>7</v>
      </c>
      <c r="N597" s="669">
        <v>1399.8491207100221</v>
      </c>
    </row>
    <row r="598" spans="1:14" ht="14.4" customHeight="1" x14ac:dyDescent="0.3">
      <c r="A598" s="664" t="s">
        <v>535</v>
      </c>
      <c r="B598" s="665" t="s">
        <v>536</v>
      </c>
      <c r="C598" s="666" t="s">
        <v>551</v>
      </c>
      <c r="D598" s="667" t="s">
        <v>2093</v>
      </c>
      <c r="E598" s="666" t="s">
        <v>554</v>
      </c>
      <c r="F598" s="667" t="s">
        <v>2094</v>
      </c>
      <c r="G598" s="666" t="s">
        <v>1205</v>
      </c>
      <c r="H598" s="666" t="s">
        <v>1304</v>
      </c>
      <c r="I598" s="666" t="s">
        <v>1305</v>
      </c>
      <c r="J598" s="666" t="s">
        <v>1218</v>
      </c>
      <c r="K598" s="666" t="s">
        <v>1306</v>
      </c>
      <c r="L598" s="668">
        <v>129.32999999999996</v>
      </c>
      <c r="M598" s="668">
        <v>1</v>
      </c>
      <c r="N598" s="669">
        <v>129.32999999999996</v>
      </c>
    </row>
    <row r="599" spans="1:14" ht="14.4" customHeight="1" x14ac:dyDescent="0.3">
      <c r="A599" s="664" t="s">
        <v>535</v>
      </c>
      <c r="B599" s="665" t="s">
        <v>536</v>
      </c>
      <c r="C599" s="666" t="s">
        <v>551</v>
      </c>
      <c r="D599" s="667" t="s">
        <v>2093</v>
      </c>
      <c r="E599" s="666" t="s">
        <v>554</v>
      </c>
      <c r="F599" s="667" t="s">
        <v>2094</v>
      </c>
      <c r="G599" s="666" t="s">
        <v>1205</v>
      </c>
      <c r="H599" s="666" t="s">
        <v>1880</v>
      </c>
      <c r="I599" s="666" t="s">
        <v>1881</v>
      </c>
      <c r="J599" s="666" t="s">
        <v>1882</v>
      </c>
      <c r="K599" s="666" t="s">
        <v>1883</v>
      </c>
      <c r="L599" s="668">
        <v>102.65004368846094</v>
      </c>
      <c r="M599" s="668">
        <v>38</v>
      </c>
      <c r="N599" s="669">
        <v>3900.701660161516</v>
      </c>
    </row>
    <row r="600" spans="1:14" ht="14.4" customHeight="1" x14ac:dyDescent="0.3">
      <c r="A600" s="664" t="s">
        <v>535</v>
      </c>
      <c r="B600" s="665" t="s">
        <v>536</v>
      </c>
      <c r="C600" s="666" t="s">
        <v>551</v>
      </c>
      <c r="D600" s="667" t="s">
        <v>2093</v>
      </c>
      <c r="E600" s="666" t="s">
        <v>554</v>
      </c>
      <c r="F600" s="667" t="s">
        <v>2094</v>
      </c>
      <c r="G600" s="666" t="s">
        <v>1205</v>
      </c>
      <c r="H600" s="666" t="s">
        <v>2081</v>
      </c>
      <c r="I600" s="666" t="s">
        <v>2082</v>
      </c>
      <c r="J600" s="666" t="s">
        <v>1214</v>
      </c>
      <c r="K600" s="666" t="s">
        <v>2083</v>
      </c>
      <c r="L600" s="668">
        <v>171.75425000000001</v>
      </c>
      <c r="M600" s="668">
        <v>4</v>
      </c>
      <c r="N600" s="669">
        <v>687.01700000000005</v>
      </c>
    </row>
    <row r="601" spans="1:14" ht="14.4" customHeight="1" x14ac:dyDescent="0.3">
      <c r="A601" s="664" t="s">
        <v>535</v>
      </c>
      <c r="B601" s="665" t="s">
        <v>536</v>
      </c>
      <c r="C601" s="666" t="s">
        <v>551</v>
      </c>
      <c r="D601" s="667" t="s">
        <v>2093</v>
      </c>
      <c r="E601" s="666" t="s">
        <v>554</v>
      </c>
      <c r="F601" s="667" t="s">
        <v>2094</v>
      </c>
      <c r="G601" s="666" t="s">
        <v>1205</v>
      </c>
      <c r="H601" s="666" t="s">
        <v>1888</v>
      </c>
      <c r="I601" s="666" t="s">
        <v>1889</v>
      </c>
      <c r="J601" s="666" t="s">
        <v>1890</v>
      </c>
      <c r="K601" s="666" t="s">
        <v>1891</v>
      </c>
      <c r="L601" s="668">
        <v>159.79307692307691</v>
      </c>
      <c r="M601" s="668">
        <v>13</v>
      </c>
      <c r="N601" s="669">
        <v>2077.31</v>
      </c>
    </row>
    <row r="602" spans="1:14" ht="14.4" customHeight="1" x14ac:dyDescent="0.3">
      <c r="A602" s="664" t="s">
        <v>535</v>
      </c>
      <c r="B602" s="665" t="s">
        <v>536</v>
      </c>
      <c r="C602" s="666" t="s">
        <v>551</v>
      </c>
      <c r="D602" s="667" t="s">
        <v>2093</v>
      </c>
      <c r="E602" s="666" t="s">
        <v>554</v>
      </c>
      <c r="F602" s="667" t="s">
        <v>2094</v>
      </c>
      <c r="G602" s="666" t="s">
        <v>1205</v>
      </c>
      <c r="H602" s="666" t="s">
        <v>1892</v>
      </c>
      <c r="I602" s="666" t="s">
        <v>1893</v>
      </c>
      <c r="J602" s="666" t="s">
        <v>1894</v>
      </c>
      <c r="K602" s="666" t="s">
        <v>1895</v>
      </c>
      <c r="L602" s="668">
        <v>691.44963154213212</v>
      </c>
      <c r="M602" s="668">
        <v>48</v>
      </c>
      <c r="N602" s="669">
        <v>33189.582314022344</v>
      </c>
    </row>
    <row r="603" spans="1:14" ht="14.4" customHeight="1" x14ac:dyDescent="0.3">
      <c r="A603" s="664" t="s">
        <v>535</v>
      </c>
      <c r="B603" s="665" t="s">
        <v>536</v>
      </c>
      <c r="C603" s="666" t="s">
        <v>551</v>
      </c>
      <c r="D603" s="667" t="s">
        <v>2093</v>
      </c>
      <c r="E603" s="666" t="s">
        <v>554</v>
      </c>
      <c r="F603" s="667" t="s">
        <v>2094</v>
      </c>
      <c r="G603" s="666" t="s">
        <v>1205</v>
      </c>
      <c r="H603" s="666" t="s">
        <v>1896</v>
      </c>
      <c r="I603" s="666" t="s">
        <v>1897</v>
      </c>
      <c r="J603" s="666" t="s">
        <v>1898</v>
      </c>
      <c r="K603" s="666" t="s">
        <v>1899</v>
      </c>
      <c r="L603" s="668">
        <v>298.92938055286379</v>
      </c>
      <c r="M603" s="668">
        <v>2</v>
      </c>
      <c r="N603" s="669">
        <v>597.85876110572758</v>
      </c>
    </row>
    <row r="604" spans="1:14" ht="14.4" customHeight="1" x14ac:dyDescent="0.3">
      <c r="A604" s="664" t="s">
        <v>535</v>
      </c>
      <c r="B604" s="665" t="s">
        <v>536</v>
      </c>
      <c r="C604" s="666" t="s">
        <v>551</v>
      </c>
      <c r="D604" s="667" t="s">
        <v>2093</v>
      </c>
      <c r="E604" s="666" t="s">
        <v>554</v>
      </c>
      <c r="F604" s="667" t="s">
        <v>2094</v>
      </c>
      <c r="G604" s="666" t="s">
        <v>1205</v>
      </c>
      <c r="H604" s="666" t="s">
        <v>2084</v>
      </c>
      <c r="I604" s="666" t="s">
        <v>2084</v>
      </c>
      <c r="J604" s="666" t="s">
        <v>2085</v>
      </c>
      <c r="K604" s="666" t="s">
        <v>2086</v>
      </c>
      <c r="L604" s="668">
        <v>2420</v>
      </c>
      <c r="M604" s="668">
        <v>11</v>
      </c>
      <c r="N604" s="669">
        <v>26620</v>
      </c>
    </row>
    <row r="605" spans="1:14" ht="14.4" customHeight="1" thickBot="1" x14ac:dyDescent="0.35">
      <c r="A605" s="670" t="s">
        <v>535</v>
      </c>
      <c r="B605" s="671" t="s">
        <v>536</v>
      </c>
      <c r="C605" s="672" t="s">
        <v>551</v>
      </c>
      <c r="D605" s="673" t="s">
        <v>2093</v>
      </c>
      <c r="E605" s="672" t="s">
        <v>1424</v>
      </c>
      <c r="F605" s="673" t="s">
        <v>2096</v>
      </c>
      <c r="G605" s="672" t="s">
        <v>577</v>
      </c>
      <c r="H605" s="672" t="s">
        <v>2087</v>
      </c>
      <c r="I605" s="672" t="s">
        <v>2087</v>
      </c>
      <c r="J605" s="672" t="s">
        <v>2088</v>
      </c>
      <c r="K605" s="672" t="s">
        <v>2089</v>
      </c>
      <c r="L605" s="674">
        <v>1936.22</v>
      </c>
      <c r="M605" s="674">
        <v>5</v>
      </c>
      <c r="N605" s="675">
        <v>9681.1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5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6" customWidth="1"/>
    <col min="3" max="3" width="5.5546875" style="339" customWidth="1"/>
    <col min="4" max="4" width="10" style="336" customWidth="1"/>
    <col min="5" max="5" width="5.5546875" style="339" customWidth="1"/>
    <col min="6" max="6" width="10" style="336" customWidth="1"/>
    <col min="7" max="16384" width="8.88671875" style="254"/>
  </cols>
  <sheetData>
    <row r="1" spans="1:6" ht="37.200000000000003" customHeight="1" thickBot="1" x14ac:dyDescent="0.4">
      <c r="A1" s="518" t="s">
        <v>206</v>
      </c>
      <c r="B1" s="519"/>
      <c r="C1" s="519"/>
      <c r="D1" s="519"/>
      <c r="E1" s="519"/>
      <c r="F1" s="519"/>
    </row>
    <row r="2" spans="1:6" ht="14.4" customHeight="1" thickBot="1" x14ac:dyDescent="0.35">
      <c r="A2" s="382" t="s">
        <v>312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20" t="s">
        <v>161</v>
      </c>
      <c r="C3" s="521"/>
      <c r="D3" s="522" t="s">
        <v>160</v>
      </c>
      <c r="E3" s="521"/>
      <c r="F3" s="105" t="s">
        <v>3</v>
      </c>
    </row>
    <row r="4" spans="1:6" ht="14.4" customHeight="1" thickBot="1" x14ac:dyDescent="0.35">
      <c r="A4" s="676" t="s">
        <v>185</v>
      </c>
      <c r="B4" s="677" t="s">
        <v>14</v>
      </c>
      <c r="C4" s="678" t="s">
        <v>2</v>
      </c>
      <c r="D4" s="677" t="s">
        <v>14</v>
      </c>
      <c r="E4" s="678" t="s">
        <v>2</v>
      </c>
      <c r="F4" s="679" t="s">
        <v>14</v>
      </c>
    </row>
    <row r="5" spans="1:6" ht="14.4" customHeight="1" x14ac:dyDescent="0.3">
      <c r="A5" s="690" t="s">
        <v>2100</v>
      </c>
      <c r="B5" s="662">
        <v>12118.244169734728</v>
      </c>
      <c r="C5" s="680">
        <v>8.0592601846541642E-2</v>
      </c>
      <c r="D5" s="662">
        <v>138245.98147977804</v>
      </c>
      <c r="E5" s="680">
        <v>0.91940739815345829</v>
      </c>
      <c r="F5" s="663">
        <v>150364.22564951278</v>
      </c>
    </row>
    <row r="6" spans="1:6" ht="14.4" customHeight="1" x14ac:dyDescent="0.3">
      <c r="A6" s="691" t="s">
        <v>2101</v>
      </c>
      <c r="B6" s="668">
        <v>10116.207784694005</v>
      </c>
      <c r="C6" s="681">
        <v>8.4653622631310294E-2</v>
      </c>
      <c r="D6" s="668">
        <v>109384.97208510152</v>
      </c>
      <c r="E6" s="681">
        <v>0.91534637736868962</v>
      </c>
      <c r="F6" s="669">
        <v>119501.17986979552</v>
      </c>
    </row>
    <row r="7" spans="1:6" ht="14.4" customHeight="1" x14ac:dyDescent="0.3">
      <c r="A7" s="691" t="s">
        <v>2102</v>
      </c>
      <c r="B7" s="668">
        <v>1935.8668220131035</v>
      </c>
      <c r="C7" s="681">
        <v>3.1506208353703935E-2</v>
      </c>
      <c r="D7" s="668">
        <v>59508.112735289578</v>
      </c>
      <c r="E7" s="681">
        <v>0.96849379164629612</v>
      </c>
      <c r="F7" s="669">
        <v>61443.979557302679</v>
      </c>
    </row>
    <row r="8" spans="1:6" ht="14.4" customHeight="1" thickBot="1" x14ac:dyDescent="0.35">
      <c r="A8" s="692" t="s">
        <v>2103</v>
      </c>
      <c r="B8" s="683">
        <v>103.57</v>
      </c>
      <c r="C8" s="684">
        <v>1</v>
      </c>
      <c r="D8" s="683"/>
      <c r="E8" s="684">
        <v>0</v>
      </c>
      <c r="F8" s="685">
        <v>103.57</v>
      </c>
    </row>
    <row r="9" spans="1:6" ht="14.4" customHeight="1" thickBot="1" x14ac:dyDescent="0.35">
      <c r="A9" s="686" t="s">
        <v>3</v>
      </c>
      <c r="B9" s="687">
        <v>24273.888776441836</v>
      </c>
      <c r="C9" s="688">
        <v>7.3243632768762987E-2</v>
      </c>
      <c r="D9" s="687">
        <v>307139.0663001691</v>
      </c>
      <c r="E9" s="688">
        <v>0.92675636723123689</v>
      </c>
      <c r="F9" s="689">
        <v>331412.95507661096</v>
      </c>
    </row>
    <row r="10" spans="1:6" ht="14.4" customHeight="1" thickBot="1" x14ac:dyDescent="0.35"/>
    <row r="11" spans="1:6" ht="14.4" customHeight="1" x14ac:dyDescent="0.3">
      <c r="A11" s="690" t="s">
        <v>2104</v>
      </c>
      <c r="B11" s="662">
        <v>8393.6759951534186</v>
      </c>
      <c r="C11" s="680">
        <v>1</v>
      </c>
      <c r="D11" s="662"/>
      <c r="E11" s="680">
        <v>0</v>
      </c>
      <c r="F11" s="663">
        <v>8393.6759951534186</v>
      </c>
    </row>
    <row r="12" spans="1:6" ht="14.4" customHeight="1" x14ac:dyDescent="0.3">
      <c r="A12" s="691" t="s">
        <v>2105</v>
      </c>
      <c r="B12" s="668">
        <v>5343.0043812884151</v>
      </c>
      <c r="C12" s="681">
        <v>0.30221927562659756</v>
      </c>
      <c r="D12" s="668">
        <v>12336.226601615148</v>
      </c>
      <c r="E12" s="681">
        <v>0.69778072437340244</v>
      </c>
      <c r="F12" s="669">
        <v>17679.230982903562</v>
      </c>
    </row>
    <row r="13" spans="1:6" ht="14.4" customHeight="1" x14ac:dyDescent="0.3">
      <c r="A13" s="691" t="s">
        <v>2106</v>
      </c>
      <c r="B13" s="668">
        <v>4187.9110000000001</v>
      </c>
      <c r="C13" s="681">
        <v>0.4688157572011149</v>
      </c>
      <c r="D13" s="668">
        <v>4745.0460000000003</v>
      </c>
      <c r="E13" s="681">
        <v>0.5311842427988851</v>
      </c>
      <c r="F13" s="669">
        <v>8932.9570000000003</v>
      </c>
    </row>
    <row r="14" spans="1:6" ht="14.4" customHeight="1" x14ac:dyDescent="0.3">
      <c r="A14" s="691" t="s">
        <v>2107</v>
      </c>
      <c r="B14" s="668">
        <v>2891.152</v>
      </c>
      <c r="C14" s="681">
        <v>1</v>
      </c>
      <c r="D14" s="668"/>
      <c r="E14" s="681">
        <v>0</v>
      </c>
      <c r="F14" s="669">
        <v>2891.152</v>
      </c>
    </row>
    <row r="15" spans="1:6" ht="14.4" customHeight="1" x14ac:dyDescent="0.3">
      <c r="A15" s="691" t="s">
        <v>2108</v>
      </c>
      <c r="B15" s="668">
        <v>1576.0360000000001</v>
      </c>
      <c r="C15" s="681">
        <v>1</v>
      </c>
      <c r="D15" s="668"/>
      <c r="E15" s="681">
        <v>0</v>
      </c>
      <c r="F15" s="669">
        <v>1576.0360000000001</v>
      </c>
    </row>
    <row r="16" spans="1:6" ht="14.4" customHeight="1" x14ac:dyDescent="0.3">
      <c r="A16" s="691" t="s">
        <v>2109</v>
      </c>
      <c r="B16" s="668">
        <v>1171.1794</v>
      </c>
      <c r="C16" s="681">
        <v>0.10144553339178526</v>
      </c>
      <c r="D16" s="668">
        <v>10373.729092687154</v>
      </c>
      <c r="E16" s="681">
        <v>0.8985544666082147</v>
      </c>
      <c r="F16" s="669">
        <v>11544.908492687155</v>
      </c>
    </row>
    <row r="17" spans="1:6" ht="14.4" customHeight="1" x14ac:dyDescent="0.3">
      <c r="A17" s="691" t="s">
        <v>2110</v>
      </c>
      <c r="B17" s="668">
        <v>308.61999999999995</v>
      </c>
      <c r="C17" s="681">
        <v>1.2878128143108302E-2</v>
      </c>
      <c r="D17" s="668">
        <v>23656.042920764394</v>
      </c>
      <c r="E17" s="681">
        <v>0.98712187185689171</v>
      </c>
      <c r="F17" s="669">
        <v>23964.662920764393</v>
      </c>
    </row>
    <row r="18" spans="1:6" ht="14.4" customHeight="1" x14ac:dyDescent="0.3">
      <c r="A18" s="691" t="s">
        <v>2111</v>
      </c>
      <c r="B18" s="668">
        <v>297.04000000000002</v>
      </c>
      <c r="C18" s="681">
        <v>0.54761992551897054</v>
      </c>
      <c r="D18" s="668">
        <v>245.38</v>
      </c>
      <c r="E18" s="681">
        <v>0.4523800744810294</v>
      </c>
      <c r="F18" s="669">
        <v>542.42000000000007</v>
      </c>
    </row>
    <row r="19" spans="1:6" ht="14.4" customHeight="1" x14ac:dyDescent="0.3">
      <c r="A19" s="691" t="s">
        <v>2112</v>
      </c>
      <c r="B19" s="668">
        <v>105.26999999999998</v>
      </c>
      <c r="C19" s="681">
        <v>1.0459187842470657E-2</v>
      </c>
      <c r="D19" s="668">
        <v>9959.5650125752418</v>
      </c>
      <c r="E19" s="681">
        <v>0.98954081215752931</v>
      </c>
      <c r="F19" s="669">
        <v>10064.835012575242</v>
      </c>
    </row>
    <row r="20" spans="1:6" ht="14.4" customHeight="1" x14ac:dyDescent="0.3">
      <c r="A20" s="691" t="s">
        <v>2113</v>
      </c>
      <c r="B20" s="668"/>
      <c r="C20" s="681">
        <v>0</v>
      </c>
      <c r="D20" s="668">
        <v>1796.52</v>
      </c>
      <c r="E20" s="681">
        <v>1</v>
      </c>
      <c r="F20" s="669">
        <v>1796.52</v>
      </c>
    </row>
    <row r="21" spans="1:6" ht="14.4" customHeight="1" x14ac:dyDescent="0.3">
      <c r="A21" s="691" t="s">
        <v>2114</v>
      </c>
      <c r="B21" s="668"/>
      <c r="C21" s="681">
        <v>0</v>
      </c>
      <c r="D21" s="668">
        <v>853.9799999999999</v>
      </c>
      <c r="E21" s="681">
        <v>1</v>
      </c>
      <c r="F21" s="669">
        <v>853.9799999999999</v>
      </c>
    </row>
    <row r="22" spans="1:6" ht="14.4" customHeight="1" x14ac:dyDescent="0.3">
      <c r="A22" s="691" t="s">
        <v>2115</v>
      </c>
      <c r="B22" s="668"/>
      <c r="C22" s="681">
        <v>0</v>
      </c>
      <c r="D22" s="668">
        <v>137.43999838409098</v>
      </c>
      <c r="E22" s="681">
        <v>1</v>
      </c>
      <c r="F22" s="669">
        <v>137.43999838409098</v>
      </c>
    </row>
    <row r="23" spans="1:6" ht="14.4" customHeight="1" x14ac:dyDescent="0.3">
      <c r="A23" s="691" t="s">
        <v>2116</v>
      </c>
      <c r="B23" s="668"/>
      <c r="C23" s="681">
        <v>0</v>
      </c>
      <c r="D23" s="668">
        <v>770.45000000000016</v>
      </c>
      <c r="E23" s="681">
        <v>1</v>
      </c>
      <c r="F23" s="669">
        <v>770.45000000000016</v>
      </c>
    </row>
    <row r="24" spans="1:6" ht="14.4" customHeight="1" x14ac:dyDescent="0.3">
      <c r="A24" s="691" t="s">
        <v>2117</v>
      </c>
      <c r="B24" s="668"/>
      <c r="C24" s="681">
        <v>0</v>
      </c>
      <c r="D24" s="668">
        <v>147.96000000000004</v>
      </c>
      <c r="E24" s="681">
        <v>1</v>
      </c>
      <c r="F24" s="669">
        <v>147.96000000000004</v>
      </c>
    </row>
    <row r="25" spans="1:6" ht="14.4" customHeight="1" x14ac:dyDescent="0.3">
      <c r="A25" s="691" t="s">
        <v>2118</v>
      </c>
      <c r="B25" s="668"/>
      <c r="C25" s="681">
        <v>0</v>
      </c>
      <c r="D25" s="668">
        <v>16018.50030184095</v>
      </c>
      <c r="E25" s="681">
        <v>1</v>
      </c>
      <c r="F25" s="669">
        <v>16018.50030184095</v>
      </c>
    </row>
    <row r="26" spans="1:6" ht="14.4" customHeight="1" x14ac:dyDescent="0.3">
      <c r="A26" s="691" t="s">
        <v>2119</v>
      </c>
      <c r="B26" s="668"/>
      <c r="C26" s="681">
        <v>0</v>
      </c>
      <c r="D26" s="668">
        <v>19360</v>
      </c>
      <c r="E26" s="681">
        <v>1</v>
      </c>
      <c r="F26" s="669">
        <v>19360</v>
      </c>
    </row>
    <row r="27" spans="1:6" ht="14.4" customHeight="1" x14ac:dyDescent="0.3">
      <c r="A27" s="691" t="s">
        <v>2120</v>
      </c>
      <c r="B27" s="668"/>
      <c r="C27" s="681">
        <v>0</v>
      </c>
      <c r="D27" s="668">
        <v>122.64</v>
      </c>
      <c r="E27" s="681">
        <v>1</v>
      </c>
      <c r="F27" s="669">
        <v>122.64</v>
      </c>
    </row>
    <row r="28" spans="1:6" ht="14.4" customHeight="1" x14ac:dyDescent="0.3">
      <c r="A28" s="691" t="s">
        <v>2121</v>
      </c>
      <c r="B28" s="668"/>
      <c r="C28" s="681">
        <v>0</v>
      </c>
      <c r="D28" s="668">
        <v>10902.165851826232</v>
      </c>
      <c r="E28" s="681">
        <v>1</v>
      </c>
      <c r="F28" s="669">
        <v>10902.165851826232</v>
      </c>
    </row>
    <row r="29" spans="1:6" ht="14.4" customHeight="1" x14ac:dyDescent="0.3">
      <c r="A29" s="691" t="s">
        <v>2122</v>
      </c>
      <c r="B29" s="668"/>
      <c r="C29" s="681">
        <v>0</v>
      </c>
      <c r="D29" s="668">
        <v>85.919827789920532</v>
      </c>
      <c r="E29" s="681">
        <v>1</v>
      </c>
      <c r="F29" s="669">
        <v>85.919827789920532</v>
      </c>
    </row>
    <row r="30" spans="1:6" ht="14.4" customHeight="1" x14ac:dyDescent="0.3">
      <c r="A30" s="691" t="s">
        <v>2123</v>
      </c>
      <c r="B30" s="668"/>
      <c r="C30" s="681">
        <v>0</v>
      </c>
      <c r="D30" s="668">
        <v>1320</v>
      </c>
      <c r="E30" s="681">
        <v>1</v>
      </c>
      <c r="F30" s="669">
        <v>1320</v>
      </c>
    </row>
    <row r="31" spans="1:6" ht="14.4" customHeight="1" x14ac:dyDescent="0.3">
      <c r="A31" s="691" t="s">
        <v>2124</v>
      </c>
      <c r="B31" s="668"/>
      <c r="C31" s="681">
        <v>0</v>
      </c>
      <c r="D31" s="668">
        <v>1171.6787995731838</v>
      </c>
      <c r="E31" s="681">
        <v>1</v>
      </c>
      <c r="F31" s="669">
        <v>1171.6787995731838</v>
      </c>
    </row>
    <row r="32" spans="1:6" ht="14.4" customHeight="1" x14ac:dyDescent="0.3">
      <c r="A32" s="691" t="s">
        <v>2125</v>
      </c>
      <c r="B32" s="668"/>
      <c r="C32" s="681">
        <v>0</v>
      </c>
      <c r="D32" s="668">
        <v>733.92</v>
      </c>
      <c r="E32" s="681">
        <v>1</v>
      </c>
      <c r="F32" s="669">
        <v>733.92</v>
      </c>
    </row>
    <row r="33" spans="1:6" ht="14.4" customHeight="1" x14ac:dyDescent="0.3">
      <c r="A33" s="691" t="s">
        <v>2126</v>
      </c>
      <c r="B33" s="668"/>
      <c r="C33" s="681">
        <v>0</v>
      </c>
      <c r="D33" s="668">
        <v>383.25984953184809</v>
      </c>
      <c r="E33" s="681">
        <v>1</v>
      </c>
      <c r="F33" s="669">
        <v>383.25984953184809</v>
      </c>
    </row>
    <row r="34" spans="1:6" ht="14.4" customHeight="1" x14ac:dyDescent="0.3">
      <c r="A34" s="691" t="s">
        <v>2127</v>
      </c>
      <c r="B34" s="668"/>
      <c r="C34" s="681">
        <v>0</v>
      </c>
      <c r="D34" s="668">
        <v>1148.3999999999999</v>
      </c>
      <c r="E34" s="681">
        <v>1</v>
      </c>
      <c r="F34" s="669">
        <v>1148.3999999999999</v>
      </c>
    </row>
    <row r="35" spans="1:6" ht="14.4" customHeight="1" x14ac:dyDescent="0.3">
      <c r="A35" s="691" t="s">
        <v>2128</v>
      </c>
      <c r="B35" s="668"/>
      <c r="C35" s="681">
        <v>0</v>
      </c>
      <c r="D35" s="668">
        <v>248.6800015095601</v>
      </c>
      <c r="E35" s="681">
        <v>1</v>
      </c>
      <c r="F35" s="669">
        <v>248.6800015095601</v>
      </c>
    </row>
    <row r="36" spans="1:6" ht="14.4" customHeight="1" x14ac:dyDescent="0.3">
      <c r="A36" s="691" t="s">
        <v>2129</v>
      </c>
      <c r="B36" s="668"/>
      <c r="C36" s="681">
        <v>0</v>
      </c>
      <c r="D36" s="668">
        <v>328.93000000000023</v>
      </c>
      <c r="E36" s="681">
        <v>1</v>
      </c>
      <c r="F36" s="669">
        <v>328.93000000000023</v>
      </c>
    </row>
    <row r="37" spans="1:6" ht="14.4" customHeight="1" x14ac:dyDescent="0.3">
      <c r="A37" s="691" t="s">
        <v>2130</v>
      </c>
      <c r="B37" s="668"/>
      <c r="C37" s="681">
        <v>0</v>
      </c>
      <c r="D37" s="668">
        <v>683.61</v>
      </c>
      <c r="E37" s="681">
        <v>1</v>
      </c>
      <c r="F37" s="669">
        <v>683.61</v>
      </c>
    </row>
    <row r="38" spans="1:6" ht="14.4" customHeight="1" x14ac:dyDescent="0.3">
      <c r="A38" s="691" t="s">
        <v>2131</v>
      </c>
      <c r="B38" s="668"/>
      <c r="C38" s="681">
        <v>0</v>
      </c>
      <c r="D38" s="668">
        <v>1345.2071205309931</v>
      </c>
      <c r="E38" s="681">
        <v>1</v>
      </c>
      <c r="F38" s="669">
        <v>1345.2071205309931</v>
      </c>
    </row>
    <row r="39" spans="1:6" ht="14.4" customHeight="1" x14ac:dyDescent="0.3">
      <c r="A39" s="691" t="s">
        <v>2132</v>
      </c>
      <c r="B39" s="668"/>
      <c r="C39" s="681">
        <v>0</v>
      </c>
      <c r="D39" s="668">
        <v>55.77999874026905</v>
      </c>
      <c r="E39" s="681">
        <v>1</v>
      </c>
      <c r="F39" s="669">
        <v>55.77999874026905</v>
      </c>
    </row>
    <row r="40" spans="1:6" ht="14.4" customHeight="1" x14ac:dyDescent="0.3">
      <c r="A40" s="691" t="s">
        <v>2133</v>
      </c>
      <c r="B40" s="668"/>
      <c r="C40" s="681">
        <v>0</v>
      </c>
      <c r="D40" s="668">
        <v>9807.16</v>
      </c>
      <c r="E40" s="681">
        <v>1</v>
      </c>
      <c r="F40" s="669">
        <v>9807.16</v>
      </c>
    </row>
    <row r="41" spans="1:6" ht="14.4" customHeight="1" x14ac:dyDescent="0.3">
      <c r="A41" s="691" t="s">
        <v>2134</v>
      </c>
      <c r="B41" s="668"/>
      <c r="C41" s="681">
        <v>0</v>
      </c>
      <c r="D41" s="668">
        <v>140.12000000000006</v>
      </c>
      <c r="E41" s="681">
        <v>1</v>
      </c>
      <c r="F41" s="669">
        <v>140.12000000000006</v>
      </c>
    </row>
    <row r="42" spans="1:6" ht="14.4" customHeight="1" x14ac:dyDescent="0.3">
      <c r="A42" s="691" t="s">
        <v>2135</v>
      </c>
      <c r="B42" s="668"/>
      <c r="C42" s="681">
        <v>0</v>
      </c>
      <c r="D42" s="668">
        <v>105.76000180946146</v>
      </c>
      <c r="E42" s="681">
        <v>1</v>
      </c>
      <c r="F42" s="669">
        <v>105.76000180946146</v>
      </c>
    </row>
    <row r="43" spans="1:6" ht="14.4" customHeight="1" x14ac:dyDescent="0.3">
      <c r="A43" s="691" t="s">
        <v>2136</v>
      </c>
      <c r="B43" s="668"/>
      <c r="C43" s="681">
        <v>0</v>
      </c>
      <c r="D43" s="668">
        <v>3747.499156411317</v>
      </c>
      <c r="E43" s="681">
        <v>1</v>
      </c>
      <c r="F43" s="669">
        <v>3747.499156411317</v>
      </c>
    </row>
    <row r="44" spans="1:6" ht="14.4" customHeight="1" x14ac:dyDescent="0.3">
      <c r="A44" s="691" t="s">
        <v>2137</v>
      </c>
      <c r="B44" s="668"/>
      <c r="C44" s="681">
        <v>0</v>
      </c>
      <c r="D44" s="668">
        <v>1398.05</v>
      </c>
      <c r="E44" s="681">
        <v>1</v>
      </c>
      <c r="F44" s="669">
        <v>1398.05</v>
      </c>
    </row>
    <row r="45" spans="1:6" ht="14.4" customHeight="1" x14ac:dyDescent="0.3">
      <c r="A45" s="691" t="s">
        <v>2138</v>
      </c>
      <c r="B45" s="668"/>
      <c r="C45" s="681">
        <v>0</v>
      </c>
      <c r="D45" s="668">
        <v>1304.8399974182514</v>
      </c>
      <c r="E45" s="681">
        <v>1</v>
      </c>
      <c r="F45" s="669">
        <v>1304.8399974182514</v>
      </c>
    </row>
    <row r="46" spans="1:6" ht="14.4" customHeight="1" x14ac:dyDescent="0.3">
      <c r="A46" s="691" t="s">
        <v>2139</v>
      </c>
      <c r="B46" s="668"/>
      <c r="C46" s="681">
        <v>0</v>
      </c>
      <c r="D46" s="668">
        <v>55.52000000000001</v>
      </c>
      <c r="E46" s="681">
        <v>1</v>
      </c>
      <c r="F46" s="669">
        <v>55.52000000000001</v>
      </c>
    </row>
    <row r="47" spans="1:6" ht="14.4" customHeight="1" x14ac:dyDescent="0.3">
      <c r="A47" s="691" t="s">
        <v>2140</v>
      </c>
      <c r="B47" s="668"/>
      <c r="C47" s="681">
        <v>0</v>
      </c>
      <c r="D47" s="668">
        <v>418.03974279476336</v>
      </c>
      <c r="E47" s="681">
        <v>1</v>
      </c>
      <c r="F47" s="669">
        <v>418.03974279476336</v>
      </c>
    </row>
    <row r="48" spans="1:6" ht="14.4" customHeight="1" x14ac:dyDescent="0.3">
      <c r="A48" s="691" t="s">
        <v>2141</v>
      </c>
      <c r="B48" s="668"/>
      <c r="C48" s="681">
        <v>0</v>
      </c>
      <c r="D48" s="668">
        <v>3422.7</v>
      </c>
      <c r="E48" s="681">
        <v>1</v>
      </c>
      <c r="F48" s="669">
        <v>3422.7</v>
      </c>
    </row>
    <row r="49" spans="1:6" ht="14.4" customHeight="1" x14ac:dyDescent="0.3">
      <c r="A49" s="691" t="s">
        <v>2142</v>
      </c>
      <c r="B49" s="668"/>
      <c r="C49" s="681">
        <v>0</v>
      </c>
      <c r="D49" s="668">
        <v>12209.669999999995</v>
      </c>
      <c r="E49" s="681">
        <v>1</v>
      </c>
      <c r="F49" s="669">
        <v>12209.669999999995</v>
      </c>
    </row>
    <row r="50" spans="1:6" ht="14.4" customHeight="1" x14ac:dyDescent="0.3">
      <c r="A50" s="691" t="s">
        <v>2143</v>
      </c>
      <c r="B50" s="668"/>
      <c r="C50" s="681">
        <v>0</v>
      </c>
      <c r="D50" s="668">
        <v>6072</v>
      </c>
      <c r="E50" s="681">
        <v>1</v>
      </c>
      <c r="F50" s="669">
        <v>6072</v>
      </c>
    </row>
    <row r="51" spans="1:6" ht="14.4" customHeight="1" x14ac:dyDescent="0.3">
      <c r="A51" s="691" t="s">
        <v>2144</v>
      </c>
      <c r="B51" s="668"/>
      <c r="C51" s="681">
        <v>0</v>
      </c>
      <c r="D51" s="668">
        <v>2879.0299999999997</v>
      </c>
      <c r="E51" s="681">
        <v>1</v>
      </c>
      <c r="F51" s="669">
        <v>2879.0299999999997</v>
      </c>
    </row>
    <row r="52" spans="1:6" ht="14.4" customHeight="1" x14ac:dyDescent="0.3">
      <c r="A52" s="691" t="s">
        <v>2145</v>
      </c>
      <c r="B52" s="668"/>
      <c r="C52" s="681">
        <v>0</v>
      </c>
      <c r="D52" s="668">
        <v>2092.5012009404809</v>
      </c>
      <c r="E52" s="681">
        <v>1</v>
      </c>
      <c r="F52" s="669">
        <v>2092.5012009404809</v>
      </c>
    </row>
    <row r="53" spans="1:6" ht="14.4" customHeight="1" x14ac:dyDescent="0.3">
      <c r="A53" s="691" t="s">
        <v>2146</v>
      </c>
      <c r="B53" s="668"/>
      <c r="C53" s="681">
        <v>0</v>
      </c>
      <c r="D53" s="668">
        <v>8002.76</v>
      </c>
      <c r="E53" s="681">
        <v>1</v>
      </c>
      <c r="F53" s="669">
        <v>8002.76</v>
      </c>
    </row>
    <row r="54" spans="1:6" ht="14.4" customHeight="1" x14ac:dyDescent="0.3">
      <c r="A54" s="691" t="s">
        <v>2147</v>
      </c>
      <c r="B54" s="668"/>
      <c r="C54" s="681">
        <v>0</v>
      </c>
      <c r="D54" s="668">
        <v>47647.549716021444</v>
      </c>
      <c r="E54" s="681">
        <v>1</v>
      </c>
      <c r="F54" s="669">
        <v>47647.549716021444</v>
      </c>
    </row>
    <row r="55" spans="1:6" ht="14.4" customHeight="1" x14ac:dyDescent="0.3">
      <c r="A55" s="691" t="s">
        <v>2148</v>
      </c>
      <c r="B55" s="668"/>
      <c r="C55" s="681">
        <v>0</v>
      </c>
      <c r="D55" s="668">
        <v>101.10999999999999</v>
      </c>
      <c r="E55" s="681">
        <v>1</v>
      </c>
      <c r="F55" s="669">
        <v>101.10999999999999</v>
      </c>
    </row>
    <row r="56" spans="1:6" ht="14.4" customHeight="1" x14ac:dyDescent="0.3">
      <c r="A56" s="691" t="s">
        <v>2149</v>
      </c>
      <c r="B56" s="668"/>
      <c r="C56" s="681">
        <v>0</v>
      </c>
      <c r="D56" s="668">
        <v>821.7</v>
      </c>
      <c r="E56" s="681">
        <v>1</v>
      </c>
      <c r="F56" s="669">
        <v>821.7</v>
      </c>
    </row>
    <row r="57" spans="1:6" ht="14.4" customHeight="1" x14ac:dyDescent="0.3">
      <c r="A57" s="691" t="s">
        <v>2150</v>
      </c>
      <c r="B57" s="668"/>
      <c r="C57" s="681">
        <v>0</v>
      </c>
      <c r="D57" s="668">
        <v>188.84000000000003</v>
      </c>
      <c r="E57" s="681">
        <v>1</v>
      </c>
      <c r="F57" s="669">
        <v>188.84000000000003</v>
      </c>
    </row>
    <row r="58" spans="1:6" ht="14.4" customHeight="1" x14ac:dyDescent="0.3">
      <c r="A58" s="691" t="s">
        <v>2151</v>
      </c>
      <c r="B58" s="668"/>
      <c r="C58" s="681">
        <v>0</v>
      </c>
      <c r="D58" s="668">
        <v>413.17901724621993</v>
      </c>
      <c r="E58" s="681">
        <v>1</v>
      </c>
      <c r="F58" s="669">
        <v>413.17901724621993</v>
      </c>
    </row>
    <row r="59" spans="1:6" ht="14.4" customHeight="1" x14ac:dyDescent="0.3">
      <c r="A59" s="691" t="s">
        <v>2152</v>
      </c>
      <c r="B59" s="668"/>
      <c r="C59" s="681">
        <v>0</v>
      </c>
      <c r="D59" s="668">
        <v>557.42846690262979</v>
      </c>
      <c r="E59" s="681">
        <v>1</v>
      </c>
      <c r="F59" s="669">
        <v>557.42846690262979</v>
      </c>
    </row>
    <row r="60" spans="1:6" ht="14.4" customHeight="1" x14ac:dyDescent="0.3">
      <c r="A60" s="691" t="s">
        <v>2153</v>
      </c>
      <c r="B60" s="668"/>
      <c r="C60" s="681">
        <v>0</v>
      </c>
      <c r="D60" s="668">
        <v>194.05966442358658</v>
      </c>
      <c r="E60" s="681">
        <v>1</v>
      </c>
      <c r="F60" s="669">
        <v>194.05966442358658</v>
      </c>
    </row>
    <row r="61" spans="1:6" ht="14.4" customHeight="1" x14ac:dyDescent="0.3">
      <c r="A61" s="691" t="s">
        <v>2154</v>
      </c>
      <c r="B61" s="668"/>
      <c r="C61" s="681">
        <v>0</v>
      </c>
      <c r="D61" s="668">
        <v>160.62</v>
      </c>
      <c r="E61" s="681">
        <v>1</v>
      </c>
      <c r="F61" s="669">
        <v>160.62</v>
      </c>
    </row>
    <row r="62" spans="1:6" ht="14.4" customHeight="1" x14ac:dyDescent="0.3">
      <c r="A62" s="691" t="s">
        <v>2155</v>
      </c>
      <c r="B62" s="668"/>
      <c r="C62" s="681">
        <v>0</v>
      </c>
      <c r="D62" s="668">
        <v>83194.297958831914</v>
      </c>
      <c r="E62" s="681">
        <v>1</v>
      </c>
      <c r="F62" s="669">
        <v>83194.297958831914</v>
      </c>
    </row>
    <row r="63" spans="1:6" ht="14.4" customHeight="1" x14ac:dyDescent="0.3">
      <c r="A63" s="691" t="s">
        <v>2156</v>
      </c>
      <c r="B63" s="668"/>
      <c r="C63" s="681">
        <v>0</v>
      </c>
      <c r="D63" s="668">
        <v>871.2</v>
      </c>
      <c r="E63" s="681">
        <v>1</v>
      </c>
      <c r="F63" s="669">
        <v>871.2</v>
      </c>
    </row>
    <row r="64" spans="1:6" ht="14.4" customHeight="1" thickBot="1" x14ac:dyDescent="0.35">
      <c r="A64" s="692" t="s">
        <v>2157</v>
      </c>
      <c r="B64" s="683"/>
      <c r="C64" s="684">
        <v>0</v>
      </c>
      <c r="D64" s="683">
        <v>2402.4</v>
      </c>
      <c r="E64" s="684">
        <v>1</v>
      </c>
      <c r="F64" s="685">
        <v>2402.4</v>
      </c>
    </row>
    <row r="65" spans="1:6" ht="14.4" customHeight="1" thickBot="1" x14ac:dyDescent="0.35">
      <c r="A65" s="686" t="s">
        <v>3</v>
      </c>
      <c r="B65" s="687">
        <v>24273.888776441836</v>
      </c>
      <c r="C65" s="688">
        <v>7.3243632768762987E-2</v>
      </c>
      <c r="D65" s="687">
        <v>307139.06630016916</v>
      </c>
      <c r="E65" s="688">
        <v>0.92675636723123711</v>
      </c>
      <c r="F65" s="689">
        <v>331412.95507661096</v>
      </c>
    </row>
  </sheetData>
  <mergeCells count="3">
    <mergeCell ref="A1:F1"/>
    <mergeCell ref="B3:C3"/>
    <mergeCell ref="D3:E3"/>
  </mergeCells>
  <conditionalFormatting sqref="C5:C1048576">
    <cfRule type="cellIs" dxfId="6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2016-04-27T14:33:12Z</dcterms:modified>
</cp:coreProperties>
</file>